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5180" tabRatio="751" firstSheet="1" activeTab="6"/>
  </bookViews>
  <sheets>
    <sheet name="AddToCCRIS" sheetId="35" r:id="rId1"/>
    <sheet name="Manager_Two_DataEntry_Data" sheetId="33" r:id="rId2"/>
    <sheet name="Manager_One_DataEntry_Data" sheetId="32" r:id="rId3"/>
    <sheet name="Login" sheetId="19" r:id="rId4"/>
    <sheet name="SF_Scenarios_Data" sheetId="20" r:id="rId5"/>
    <sheet name="JointApplicant_COB" sheetId="31" r:id="rId6"/>
    <sheet name="PropertyDetails1" sheetId="26" r:id="rId7"/>
    <sheet name="PropertyDetails2" sheetId="27" r:id="rId8"/>
    <sheet name="DataEntry_Data" sheetId="24" r:id="rId9"/>
    <sheet name="Fazrin" sheetId="25" r:id="rId10"/>
    <sheet name="MAE Test Steps" sheetId="17" r:id="rId11"/>
    <sheet name="SF Test Steps" sheetId="18" r:id="rId12"/>
    <sheet name="Sprint25B" sheetId="36" r:id="rId13"/>
    <sheet name="Sheet1" sheetId="37" r:id="rId14"/>
    <sheet name="Dropdown" sheetId="8" state="hidden" r:id="rId15"/>
    <sheet name="Test Data Info" sheetId="4" state="hidden" r:id="rId16"/>
    <sheet name="Test Data (2)" sheetId="14" state="hidden" r:id="rId17"/>
  </sheets>
  <definedNames>
    <definedName name="_xlnm._FilterDatabase" localSheetId="16" hidden="1">'Test Data (2)'!$A$4:$DV$66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44525"/>
</workbook>
</file>

<file path=xl/sharedStrings.xml><?xml version="1.0" encoding="utf-8"?>
<sst xmlns="http://schemas.openxmlformats.org/spreadsheetml/2006/main" count="10880" uniqueCount="1551">
  <si>
    <t>Scenario</t>
  </si>
  <si>
    <t>Scenario_No</t>
  </si>
  <si>
    <t>MainApplicant</t>
  </si>
  <si>
    <t>JointApplicant</t>
  </si>
  <si>
    <t>SF_TC001_STPPass_Listed_Islamic_2Applicants_Losignoff</t>
  </si>
  <si>
    <t>TC_001</t>
  </si>
  <si>
    <t>MUHAMAD ALFIAN BIN RAIHAN</t>
  </si>
  <si>
    <t>NURALYA BINTI ZAIRY</t>
  </si>
  <si>
    <t>SF_TC002_BAUPass_NonListed_PurchasedFromDev_Completed6MonthsAgo_Conventional_2Applicants_</t>
  </si>
  <si>
    <t>TC_002</t>
  </si>
  <si>
    <t>BAU_Pass</t>
  </si>
  <si>
    <t>TC_003</t>
  </si>
  <si>
    <t>BAU Hard Fail Non Listed</t>
  </si>
  <si>
    <t>TC_004</t>
  </si>
  <si>
    <t>BAU Hard Fail Listed</t>
  </si>
  <si>
    <t>TC_005</t>
  </si>
  <si>
    <t>BAU Pass Listed</t>
  </si>
  <si>
    <t>TC_006</t>
  </si>
  <si>
    <t>BAU Pass Non Listed</t>
  </si>
  <si>
    <t>TC_007</t>
  </si>
  <si>
    <t>Steps</t>
  </si>
  <si>
    <t>PurposeOfLoan</t>
  </si>
  <si>
    <t>IsThisApplicantAMaybankEmployeeRelatedToAMaybankEmployee</t>
  </si>
  <si>
    <t>PropertyName</t>
  </si>
  <si>
    <t>UnitNumber</t>
  </si>
  <si>
    <t>TitleCode</t>
  </si>
  <si>
    <t>TitleNumber</t>
  </si>
  <si>
    <t>LotNumber</t>
  </si>
  <si>
    <t>Block_Street</t>
  </si>
  <si>
    <t>PurchaseDate</t>
  </si>
  <si>
    <t>BuiltUpArea</t>
  </si>
  <si>
    <t>PropertyInsuredAmount</t>
  </si>
  <si>
    <t>ProductType</t>
  </si>
  <si>
    <t>PolicyType</t>
  </si>
  <si>
    <t>Insurer</t>
  </si>
  <si>
    <t>InsuredTenure</t>
  </si>
  <si>
    <t>BICCPeriod</t>
  </si>
  <si>
    <t>TotalCoverage</t>
  </si>
  <si>
    <t>PaymentMethod</t>
  </si>
  <si>
    <t>MainApplicant_InsuredAmount</t>
  </si>
  <si>
    <t>MainApplicant_Premium</t>
  </si>
  <si>
    <t>MainApplicant_WithinAutoAcceptanceLimit</t>
  </si>
  <si>
    <t>JointApplicant_InsuredAmount</t>
  </si>
  <si>
    <t>JointApplicant_Premium</t>
  </si>
  <si>
    <t>JointApplicant_WithinAutoAcceptanceLimit</t>
  </si>
  <si>
    <t>LegalFees</t>
  </si>
  <si>
    <t>MainApplicant_WillWritingFees</t>
  </si>
  <si>
    <t>JointApplicant_WillWritingFees</t>
  </si>
  <si>
    <t>CapitalizedPremium</t>
  </si>
  <si>
    <t>CashPremium</t>
  </si>
  <si>
    <t>PropertyLoan</t>
  </si>
  <si>
    <t>BAU_HardFail</t>
  </si>
  <si>
    <t>Additional Income (Add CCRIS, Recommended to CLCC, Pending EDD PO)</t>
  </si>
  <si>
    <t>BAU_SoftFail</t>
  </si>
  <si>
    <t>Own Occupation</t>
  </si>
  <si>
    <t>No</t>
  </si>
  <si>
    <t>Eighty Five Avenue DNT</t>
  </si>
  <si>
    <t>Individual</t>
  </si>
  <si>
    <t>SDFG-9078</t>
  </si>
  <si>
    <t>23 JALAN UNIVERSITI property block stree</t>
  </si>
  <si>
    <t>100 ft²</t>
  </si>
  <si>
    <t>RM 350,000.00</t>
  </si>
  <si>
    <t>CLTT</t>
  </si>
  <si>
    <t>Single Policy</t>
  </si>
  <si>
    <t>Etiqa Family Takaful Berhad</t>
  </si>
  <si>
    <t>5 Years</t>
  </si>
  <si>
    <t>24 Months</t>
  </si>
  <si>
    <t>7 Years</t>
  </si>
  <si>
    <t>Capitalized</t>
  </si>
  <si>
    <t xml:space="preserve">RM 250,000.00 </t>
  </si>
  <si>
    <t xml:space="preserve">RM 2,593.00 </t>
  </si>
  <si>
    <t>RM 250,000.00</t>
  </si>
  <si>
    <t>RM 2,675.00</t>
  </si>
  <si>
    <t xml:space="preserve">RM 100.00 </t>
  </si>
  <si>
    <t xml:space="preserve">RM 0.00 </t>
  </si>
  <si>
    <t xml:space="preserve">RM 5,268.00 </t>
  </si>
  <si>
    <t xml:space="preserve">RM0.00 </t>
  </si>
  <si>
    <t>10, 3A</t>
  </si>
  <si>
    <t>1500 ft²</t>
  </si>
  <si>
    <t>RM 88,000.00</t>
  </si>
  <si>
    <t>MRTA</t>
  </si>
  <si>
    <t>35 Years</t>
  </si>
  <si>
    <t>37 Years</t>
  </si>
  <si>
    <t xml:space="preserve">RM 50,000.00 </t>
  </si>
  <si>
    <t xml:space="preserve">RM 3,2710.00 </t>
  </si>
  <si>
    <t>Yes</t>
  </si>
  <si>
    <t>RM 50,000.00</t>
  </si>
  <si>
    <t>RM 2,369.00</t>
  </si>
  <si>
    <t xml:space="preserve">RM 1,000.00 </t>
  </si>
  <si>
    <t xml:space="preserve">RM 0.00 </t>
  </si>
  <si>
    <t xml:space="preserve">RM 5,640.00 </t>
  </si>
  <si>
    <t xml:space="preserve">RM 75,000.00 </t>
  </si>
  <si>
    <t>STP_SoftFail</t>
  </si>
  <si>
    <t>Approved/Rejected</t>
  </si>
  <si>
    <t>RM 300,000.00</t>
  </si>
  <si>
    <t>STP_Pass</t>
  </si>
  <si>
    <t>MRTT</t>
  </si>
  <si>
    <t xml:space="preserve">RM 410.00 </t>
  </si>
  <si>
    <t>RM 406.00</t>
  </si>
  <si>
    <t xml:space="preserve">RM 816.00 </t>
  </si>
  <si>
    <t>InsuredAmount</t>
  </si>
  <si>
    <t>Premium</t>
  </si>
  <si>
    <t>WithinAutoAcceptanceLimit</t>
  </si>
  <si>
    <t>1000 ft²</t>
  </si>
  <si>
    <t>User</t>
  </si>
  <si>
    <t>Application_ID</t>
  </si>
  <si>
    <t>PF_ID</t>
  </si>
  <si>
    <t>Password</t>
  </si>
  <si>
    <t>SF Agent</t>
  </si>
  <si>
    <t>com.maybank2u.salesforce.uatent</t>
  </si>
  <si>
    <t>00076653</t>
  </si>
  <si>
    <t>Test123</t>
  </si>
  <si>
    <t>Employer</t>
  </si>
  <si>
    <t>MNC / Public Listed</t>
  </si>
  <si>
    <t xml:space="preserve">Manager </t>
  </si>
  <si>
    <t>00982671</t>
  </si>
  <si>
    <t>Others</t>
  </si>
  <si>
    <t>80008113</t>
  </si>
  <si>
    <t>Partnership</t>
  </si>
  <si>
    <t>Manager</t>
  </si>
  <si>
    <t>00092304</t>
  </si>
  <si>
    <t>Sdn Bhd</t>
  </si>
  <si>
    <t>MAE</t>
  </si>
  <si>
    <t>com.maybank2u.life.uat</t>
  </si>
  <si>
    <t>titau102</t>
  </si>
  <si>
    <t>pass1234</t>
  </si>
  <si>
    <t>Sole Proprietorship</t>
  </si>
  <si>
    <t>titau106</t>
  </si>
  <si>
    <t>Maker</t>
  </si>
  <si>
    <t>https://172.31.20.167:3000/signin</t>
  </si>
  <si>
    <t>80004497</t>
  </si>
  <si>
    <t>Checker</t>
  </si>
  <si>
    <t>00097238</t>
  </si>
  <si>
    <t>Government Employee</t>
  </si>
  <si>
    <t>Government</t>
  </si>
  <si>
    <t>Outside Labour Force</t>
  </si>
  <si>
    <t>Private Employee</t>
  </si>
  <si>
    <t>Reporting Entity (RE) Employee</t>
  </si>
  <si>
    <t>Self-employed/Own Account Worker</t>
  </si>
  <si>
    <t>Unemployed</t>
  </si>
  <si>
    <t>Unpaid Family Worker</t>
  </si>
  <si>
    <t>SF_Application_ID</t>
  </si>
  <si>
    <t>SF_Agent_PF_ID</t>
  </si>
  <si>
    <t>SF_Agent_Password</t>
  </si>
  <si>
    <t>SF_Manager_PF_ID</t>
  </si>
  <si>
    <t>SF_Manager_Password</t>
  </si>
  <si>
    <t>Applicants_No</t>
  </si>
  <si>
    <t>ID_Type</t>
  </si>
  <si>
    <t>NTB_ID_Number</t>
  </si>
  <si>
    <t>ID_Number_MainApplicant</t>
  </si>
  <si>
    <t>CustomerName_MainApplicant</t>
  </si>
  <si>
    <t>ID_Number_JointApplicant</t>
  </si>
  <si>
    <t>CustomerName_JointApplicant</t>
  </si>
  <si>
    <t>FATCA_MainApplicant</t>
  </si>
  <si>
    <t>CRS_MainApplicant</t>
  </si>
  <si>
    <t>FATCA_JointApplicant</t>
  </si>
  <si>
    <t>CRS_JointApplicant</t>
  </si>
  <si>
    <t>JointApplicant_Relationship</t>
  </si>
  <si>
    <t>Alternative_IDType</t>
  </si>
  <si>
    <t>Alternative_IDNumber</t>
  </si>
  <si>
    <t>CustomerGroup</t>
  </si>
  <si>
    <t>Religion</t>
  </si>
  <si>
    <t>Salutation</t>
  </si>
  <si>
    <t>Gender</t>
  </si>
  <si>
    <t>Education</t>
  </si>
  <si>
    <t>MaritalStatus</t>
  </si>
  <si>
    <t>SpouseMonthlyIncome</t>
  </si>
  <si>
    <t>PhoneNumber</t>
  </si>
  <si>
    <t>Resident_Status</t>
  </si>
  <si>
    <t>Employment_Status</t>
  </si>
  <si>
    <t>Business_Type</t>
  </si>
  <si>
    <t>Country</t>
  </si>
  <si>
    <t>HomeAddressLine1</t>
  </si>
  <si>
    <t>HomeAddressLine2</t>
  </si>
  <si>
    <t>HomeAddressLine3</t>
  </si>
  <si>
    <t>City</t>
  </si>
  <si>
    <t>Postcode</t>
  </si>
  <si>
    <t>State</t>
  </si>
  <si>
    <t>MailingAddress</t>
  </si>
  <si>
    <t>Mailing_Country</t>
  </si>
  <si>
    <t>MailingAddressLine1</t>
  </si>
  <si>
    <t>MailingAddressLine2</t>
  </si>
  <si>
    <t>MailingAddressLine3</t>
  </si>
  <si>
    <t>Mailing_City</t>
  </si>
  <si>
    <t>Mailing_Postcode</t>
  </si>
  <si>
    <t>Mailing_State</t>
  </si>
  <si>
    <t>Occupation</t>
  </si>
  <si>
    <t>Occupation_Sector</t>
  </si>
  <si>
    <t>NameOfEmployer</t>
  </si>
  <si>
    <t>DurationOfService_Year</t>
  </si>
  <si>
    <t>DurationOfService_Month</t>
  </si>
  <si>
    <t>OfficeAddress_Country</t>
  </si>
  <si>
    <t>OfficeAddressLine1</t>
  </si>
  <si>
    <t>OfficeAddressLine2</t>
  </si>
  <si>
    <t>OfficeAddressLine3</t>
  </si>
  <si>
    <t>OfficeAddress_City</t>
  </si>
  <si>
    <t>OfficeAddress_Postcode</t>
  </si>
  <si>
    <t>Invalid_OfficeAddress_State</t>
  </si>
  <si>
    <t>OfficeAddress_State</t>
  </si>
  <si>
    <t>OfficeAddress_CountryCode</t>
  </si>
  <si>
    <t>OfficeContactNumber</t>
  </si>
  <si>
    <t>SourceOfIncome</t>
  </si>
  <si>
    <t>Mothly_Gross_Income</t>
  </si>
  <si>
    <t>FirstTimePurchase</t>
  </si>
  <si>
    <t>ExistingHomeFinancing</t>
  </si>
  <si>
    <t>NonBankCommitments</t>
  </si>
  <si>
    <t>PrimaryIncome</t>
  </si>
  <si>
    <t>PrimarySourceOfWealth</t>
  </si>
  <si>
    <t>MoreThanOneProperty</t>
  </si>
  <si>
    <t>PendingApplicationsOnOtherBank</t>
  </si>
  <si>
    <t>OwnerSearchText</t>
  </si>
  <si>
    <t>Owner</t>
  </si>
  <si>
    <t>ConsentPages_radioButton</t>
  </si>
  <si>
    <t>SignElectrically_TermsConditions</t>
  </si>
  <si>
    <t>GenerateConsentForm_Share</t>
  </si>
  <si>
    <t>BranchName</t>
  </si>
  <si>
    <t>CreditCard_UCO</t>
  </si>
  <si>
    <t>Alternative_IDType_JointApplicant</t>
  </si>
  <si>
    <t>Alternative_IDNumber_JointApplicant</t>
  </si>
  <si>
    <t>CustomerGroup_JointApplicant</t>
  </si>
  <si>
    <t>Religion_JointApplicant</t>
  </si>
  <si>
    <t>Salutation_JointApplicant</t>
  </si>
  <si>
    <t>Gender_JointApplicant</t>
  </si>
  <si>
    <t>Education_JointApplicant</t>
  </si>
  <si>
    <t>MaritalStatus_JointApplicant</t>
  </si>
  <si>
    <t>PhoneNumber_JointApplicant</t>
  </si>
  <si>
    <t>Resident_Status_JointApplicant</t>
  </si>
  <si>
    <t>Employment_Status_JointApplicant</t>
  </si>
  <si>
    <t>Business_Type_JointApplicant</t>
  </si>
  <si>
    <t>Country_JointApplicant</t>
  </si>
  <si>
    <t>HomeAddressLine1_JointApplicant</t>
  </si>
  <si>
    <t>HomeAddressLine2_JointApplicant</t>
  </si>
  <si>
    <t>HomeAddressLine3_JointApplicant</t>
  </si>
  <si>
    <t>City_JointApplicant</t>
  </si>
  <si>
    <t>Postcode_JointApplicant</t>
  </si>
  <si>
    <t>State_JointApplicant</t>
  </si>
  <si>
    <t>MailingAddress_JointApplicant</t>
  </si>
  <si>
    <t>Mailing_Country_JointApplicant</t>
  </si>
  <si>
    <t>MailingAddressLine1_JointApplicant</t>
  </si>
  <si>
    <t>MailingAddressLine2_JointApplicant</t>
  </si>
  <si>
    <t>MailingAddressLine3_JointApplicant</t>
  </si>
  <si>
    <t>Mailing_City_JointApplicant</t>
  </si>
  <si>
    <t>Mailing_Postcode_JointApplicant</t>
  </si>
  <si>
    <t>Mailing_State_JointApplicant</t>
  </si>
  <si>
    <t>Occupation_JointApplicant</t>
  </si>
  <si>
    <t>Occupation_Sector_JointApplicant</t>
  </si>
  <si>
    <t>NameOfEmployer_JointApplicant</t>
  </si>
  <si>
    <t>DurationOfService_Year_JointApplication</t>
  </si>
  <si>
    <t>DurationOfService_Month_JointApplication</t>
  </si>
  <si>
    <t>OfficeAddress_Country_JointApplication</t>
  </si>
  <si>
    <t>OfficeAddressLine1_JointApplication</t>
  </si>
  <si>
    <t>OfficeAddressLine2_JointApplication</t>
  </si>
  <si>
    <t>OfficeAddressLine3_JointApplication</t>
  </si>
  <si>
    <t>OfficeAddress_City_JointApplication</t>
  </si>
  <si>
    <t>OfficeAddress_Postcode_JointApplication</t>
  </si>
  <si>
    <t>Invalid_OfficeAddress_State_JointApplication</t>
  </si>
  <si>
    <t>OfficeAddress_State_JointApplication</t>
  </si>
  <si>
    <t>OfficeAddress_CountryCode_JointApplication</t>
  </si>
  <si>
    <t>OfficeContactNumber_JointApplication</t>
  </si>
  <si>
    <t>SourceOfIncome_JointApplicant</t>
  </si>
  <si>
    <t>Mothly_Gross_Income_JointApplicant</t>
  </si>
  <si>
    <t>FirstTimePurchase_JointApplicant</t>
  </si>
  <si>
    <t>ExistingHomeFinancing_JointApplicant</t>
  </si>
  <si>
    <t>NonBankCommitments_JointApplicant</t>
  </si>
  <si>
    <t>PrimaryIncome_JointApplicant</t>
  </si>
  <si>
    <t>PrimarySourceOfWealth_JointApplicant</t>
  </si>
  <si>
    <t>MoreThanOneProperty_JointApplicant</t>
  </si>
  <si>
    <t>PendingApplicationsOnOtherBank_JointApplicant</t>
  </si>
  <si>
    <t>CreditCard_UCOJoint</t>
  </si>
  <si>
    <t>STPPASS_1APP</t>
  </si>
  <si>
    <t>1</t>
  </si>
  <si>
    <t>New IC</t>
  </si>
  <si>
    <t>800909091222</t>
  </si>
  <si>
    <t>921108115216</t>
  </si>
  <si>
    <t>NOR SITI BINTI NAJMI</t>
  </si>
  <si>
    <t>921108125226</t>
  </si>
  <si>
    <t>Daughter</t>
  </si>
  <si>
    <t>Army IC</t>
  </si>
  <si>
    <t>93040814111A</t>
  </si>
  <si>
    <t>Bumi</t>
  </si>
  <si>
    <t>Buddhism</t>
  </si>
  <si>
    <t>Ms/ Cik</t>
  </si>
  <si>
    <t>Female</t>
  </si>
  <si>
    <t>Bachelor</t>
  </si>
  <si>
    <t>Married</t>
  </si>
  <si>
    <t>10000</t>
  </si>
  <si>
    <t>1234876543</t>
  </si>
  <si>
    <t>CITIZEN</t>
  </si>
  <si>
    <t>MALAYSIA</t>
  </si>
  <si>
    <t>9314 TAMAN GURU MELAYU</t>
  </si>
  <si>
    <t>TAMAN INDAH</t>
  </si>
  <si>
    <t>Test</t>
  </si>
  <si>
    <t>KUALA LUMPUR</t>
  </si>
  <si>
    <t>50150</t>
  </si>
  <si>
    <t>WP KUALA LUMPUR</t>
  </si>
  <si>
    <t>test</t>
  </si>
  <si>
    <t>Accountants</t>
  </si>
  <si>
    <t>EDUCATION</t>
  </si>
  <si>
    <t>INFOR MALAYSIA BERHAD</t>
  </si>
  <si>
    <t>2 years</t>
  </si>
  <si>
    <t>0 month</t>
  </si>
  <si>
    <t>NO 9/88</t>
  </si>
  <si>
    <t>JALAN 2</t>
  </si>
  <si>
    <t>TAMAN JAYA</t>
  </si>
  <si>
    <t>KL</t>
  </si>
  <si>
    <t>58100</t>
  </si>
  <si>
    <t>SELANGOR</t>
  </si>
  <si>
    <t>Malaysia</t>
  </si>
  <si>
    <t>1339078022</t>
  </si>
  <si>
    <t>0</t>
  </si>
  <si>
    <t>ALLOWANCES</t>
  </si>
  <si>
    <t>COMPANY SALE</t>
  </si>
  <si>
    <t>Main Applicant is the sole owner</t>
  </si>
  <si>
    <t>Sign Electrically</t>
  </si>
  <si>
    <t>Myself</t>
  </si>
  <si>
    <t>Shah Alam</t>
  </si>
  <si>
    <t>STPPASS_2APP</t>
  </si>
  <si>
    <t>2</t>
  </si>
  <si>
    <t>NABILA BINTI NAZRIL</t>
  </si>
  <si>
    <t>Both Main Applicant and Joint Applicant are owners</t>
  </si>
  <si>
    <t>STPSOFTFAIL_1APP</t>
  </si>
  <si>
    <t>93040814111B</t>
  </si>
  <si>
    <t>Non-Bumi</t>
  </si>
  <si>
    <t>1000</t>
  </si>
  <si>
    <t>9315 TAMAN GURU MELAYU</t>
  </si>
  <si>
    <t>2 months</t>
  </si>
  <si>
    <t>AMPANG</t>
  </si>
  <si>
    <t>68000</t>
  </si>
  <si>
    <t>STPSOFTFAIL_2APP</t>
  </si>
  <si>
    <t>Joint Applicant is the sole owner</t>
  </si>
  <si>
    <t>BAUPASS_1APP</t>
  </si>
  <si>
    <t>921108105206</t>
  </si>
  <si>
    <t>Sutheaswari Somasundram</t>
  </si>
  <si>
    <t>Law</t>
  </si>
  <si>
    <t>93040814111C</t>
  </si>
  <si>
    <t>9316 TAMAN GURU MELAYU</t>
  </si>
  <si>
    <t>4 months</t>
  </si>
  <si>
    <t>Main Applicant and other person(s)</t>
  </si>
  <si>
    <t>8000</t>
  </si>
  <si>
    <t>BAUPASS_2APP</t>
  </si>
  <si>
    <t>93040814111D</t>
  </si>
  <si>
    <t>9317 TAMAN GURU MELAYU</t>
  </si>
  <si>
    <t>Main Applicant</t>
  </si>
  <si>
    <t>BAUSOFTFAIL_1APP</t>
  </si>
  <si>
    <t>93040814111E</t>
  </si>
  <si>
    <t>9318 TAMAN GURU MELAYU</t>
  </si>
  <si>
    <t>1500</t>
  </si>
  <si>
    <t>3000</t>
  </si>
  <si>
    <t>100</t>
  </si>
  <si>
    <t>BAUSOFTFAIL_2APP</t>
  </si>
  <si>
    <t>93040814111F</t>
  </si>
  <si>
    <t>Joint Applicant</t>
  </si>
  <si>
    <t>BAUHARDTFAIL_1APP</t>
  </si>
  <si>
    <t>921108125225</t>
  </si>
  <si>
    <t>930308121114</t>
  </si>
  <si>
    <t>Aunt</t>
  </si>
  <si>
    <t>500</t>
  </si>
  <si>
    <t>600</t>
  </si>
  <si>
    <t>8</t>
  </si>
  <si>
    <t>BAUHARDTFAIL_2APP</t>
  </si>
  <si>
    <t>BAUPASS_1APP_NONLISTED</t>
  </si>
  <si>
    <t>Main Applicant, Joint Applicant and other person(s)</t>
  </si>
  <si>
    <t>BAUPASS_2APP__NONLISTED</t>
  </si>
  <si>
    <t>BAUSOFTFAIL_1APP__NONLISTED</t>
  </si>
  <si>
    <t>BAUSOFTFAIL_2APP__NONLISTED</t>
  </si>
  <si>
    <t>BAUHARDTFAIL_1APP__NONLISTED</t>
  </si>
  <si>
    <t>BAUHARDTFAIL_2APP__NONLISTED</t>
  </si>
  <si>
    <t>Joint Applicant and other person(s)</t>
  </si>
  <si>
    <t>testFlow</t>
  </si>
  <si>
    <t>PropertyType</t>
  </si>
  <si>
    <t>PropertyUnderConstruction</t>
  </si>
  <si>
    <t>propertyPurchsedFromDeveloper</t>
  </si>
  <si>
    <t>propertyCompleted6MonthsAgo</t>
  </si>
  <si>
    <t>PropertyNameDefaultText</t>
  </si>
  <si>
    <t>PropertyNameInputText</t>
  </si>
  <si>
    <t>PropertyNameInputTextApplicationPage</t>
  </si>
  <si>
    <t>UnitTypeDefaultValue</t>
  </si>
  <si>
    <t>UnitTypeInputText</t>
  </si>
  <si>
    <t>UnitNumberDefaultvalue</t>
  </si>
  <si>
    <t>UnitNumberInputText</t>
  </si>
  <si>
    <t>PropertyPriceDefaultValue</t>
  </si>
  <si>
    <t>PropertyPriceMinValue</t>
  </si>
  <si>
    <t>PropertyPriceMaxValue</t>
  </si>
  <si>
    <t>PropertPriceInputText</t>
  </si>
  <si>
    <t>UnitDetailsDefaultValue</t>
  </si>
  <si>
    <t>UnitDetailsInputText</t>
  </si>
  <si>
    <t>BlockStoreyDetailsDefaultValue</t>
  </si>
  <si>
    <t>BlockStoreyDetailsInputText</t>
  </si>
  <si>
    <t>DevelopmentNameDefaultValue</t>
  </si>
  <si>
    <t>DevelopmentNameInputText</t>
  </si>
  <si>
    <t>CityDefaultValue</t>
  </si>
  <si>
    <t>CityInputText</t>
  </si>
  <si>
    <t>PostCodeDefaultvalue</t>
  </si>
  <si>
    <t>PostCodeInputText</t>
  </si>
  <si>
    <t>StateDefaultValue</t>
  </si>
  <si>
    <t>StateInputText</t>
  </si>
  <si>
    <t>DevelopmentTypeDefaultValue</t>
  </si>
  <si>
    <t>DevelopmentTypeInputText</t>
  </si>
  <si>
    <t>PropertyArea_rdo</t>
  </si>
  <si>
    <t>TypeOfLease_rdo</t>
  </si>
  <si>
    <t>LeaseHoldExpirydate</t>
  </si>
  <si>
    <t>LeaseHoldExpirydateDefaultValue</t>
  </si>
  <si>
    <t>PropertyAddressValue</t>
  </si>
  <si>
    <t>FinancingAmountValue</t>
  </si>
  <si>
    <t>FinancingPeriodYears</t>
  </si>
  <si>
    <t>financingType</t>
  </si>
  <si>
    <t>FinancingPlanSearchText</t>
  </si>
  <si>
    <t>FinancingPlan</t>
  </si>
  <si>
    <t>VendorNameDefaultValue</t>
  </si>
  <si>
    <t>VendorNameInputValue</t>
  </si>
  <si>
    <t>VendoeIDTypeDefaultvalue</t>
  </si>
  <si>
    <t>VendorIDTypeInputValue</t>
  </si>
  <si>
    <t>VendorIdNumberDefaultvalue</t>
  </si>
  <si>
    <t>VendorIDNumberInputValue</t>
  </si>
  <si>
    <t>VendorAlternateIDTypeDefaultValue</t>
  </si>
  <si>
    <t>VendorAlternateIDTypeInputValue</t>
  </si>
  <si>
    <t>VendorAlternateIDNumberDefaultValue</t>
  </si>
  <si>
    <t>VendorAlternateIDNumberInputValueValue</t>
  </si>
  <si>
    <t>Downpayment</t>
  </si>
  <si>
    <t>IntendedFinancingAmount</t>
  </si>
  <si>
    <t>IntendedYears</t>
  </si>
  <si>
    <t>Interestrate</t>
  </si>
  <si>
    <t>MonthlyInstallments</t>
  </si>
  <si>
    <t>BankSellingPrice</t>
  </si>
  <si>
    <t>customerSelectionEligiblityPage</t>
  </si>
  <si>
    <t>customerSelectionSuccessPage</t>
  </si>
  <si>
    <t>branchName</t>
  </si>
  <si>
    <t>CaseRouteToWoLOC</t>
  </si>
  <si>
    <t>ProcessToWoLOCStatus</t>
  </si>
  <si>
    <t>editCustomerDetails</t>
  </si>
  <si>
    <t>propertyPurchsedFromDeveloper_EditCustomerDetails</t>
  </si>
  <si>
    <t>propertyCompleted6MonthsAgo_EditCustomerDetails</t>
  </si>
  <si>
    <t>deleteReason</t>
  </si>
  <si>
    <t>GrossSalary1</t>
  </si>
  <si>
    <t>GrossSalary2</t>
  </si>
  <si>
    <t>BonusContracatualDefaultValue</t>
  </si>
  <si>
    <t>BonusContracatualInputValue1</t>
  </si>
  <si>
    <t>BonusContracatualInputValue2</t>
  </si>
  <si>
    <t>BonusNonContracatualDefaultValue</t>
  </si>
  <si>
    <t>BonusNonContracatualInputValue1</t>
  </si>
  <si>
    <t>BonusNonContracatualInputValue2</t>
  </si>
  <si>
    <t>BonusAllowancesFixedDefaultvalue</t>
  </si>
  <si>
    <t>BonusAllowancesFixedInputvalue1</t>
  </si>
  <si>
    <t>BonusAllowancesFixedInputvalue2</t>
  </si>
  <si>
    <t>BonusAllowancesVariableDefaultvalue</t>
  </si>
  <si>
    <t>BonusAllowancesVariableInputvalue1</t>
  </si>
  <si>
    <t>BonusAllowancesVariableInputvalue2</t>
  </si>
  <si>
    <t>RentalExistingDefaultvalue</t>
  </si>
  <si>
    <t>RentalExistingInputvalue1</t>
  </si>
  <si>
    <t>RentalExistingInputvalue2</t>
  </si>
  <si>
    <t>PensionDefaultvalue</t>
  </si>
  <si>
    <t>PensionInputvalue1</t>
  </si>
  <si>
    <t>PensionInputvalue2</t>
  </si>
  <si>
    <t>FixedDepositDefaultValue</t>
  </si>
  <si>
    <t>FixedDepositInputValue1</t>
  </si>
  <si>
    <t>FixedDepositInputValue2</t>
  </si>
  <si>
    <t>ComissionDefaultValue</t>
  </si>
  <si>
    <t>CommissionInputValue1</t>
  </si>
  <si>
    <t>CommissionInputValue2</t>
  </si>
  <si>
    <t>OverTimeDefaultValue</t>
  </si>
  <si>
    <t>OverTimeInputValue1</t>
  </si>
  <si>
    <t>OverTimeInputValue2</t>
  </si>
  <si>
    <t>ServicePointsDefaultValue</t>
  </si>
  <si>
    <t>ServicePointsInputValue1</t>
  </si>
  <si>
    <t>ServicePointsInputValue2</t>
  </si>
  <si>
    <t>EpfDefaultValue</t>
  </si>
  <si>
    <t>EpfInputValue1</t>
  </si>
  <si>
    <t>EpfInputValue2</t>
  </si>
  <si>
    <t>TabungDefaultValue</t>
  </si>
  <si>
    <t>TabungInputValue1</t>
  </si>
  <si>
    <t>TabungInputValue2</t>
  </si>
  <si>
    <t>ASNBDefaultValue</t>
  </si>
  <si>
    <t>ASNBInputValue1</t>
  </si>
  <si>
    <t>ASNBInputValue2</t>
  </si>
  <si>
    <t>TotalMonthlyGrossIncome1</t>
  </si>
  <si>
    <t>TotalMonthlyGrossIncome2</t>
  </si>
  <si>
    <t>TotalMonthlyCommitments1</t>
  </si>
  <si>
    <t>TotalMonthlyCommitments2</t>
  </si>
  <si>
    <t>OtherHirePurchase1</t>
  </si>
  <si>
    <t>OtherHirePurchase2</t>
  </si>
  <si>
    <t>OtherTermLoan1</t>
  </si>
  <si>
    <t>OtherTermLoan2</t>
  </si>
  <si>
    <t>OtherHousingLoan1</t>
  </si>
  <si>
    <t>OtherHousingLoan2</t>
  </si>
  <si>
    <t>OtherOverdraft1</t>
  </si>
  <si>
    <t>OtherOverdraft2</t>
  </si>
  <si>
    <t>CreditCard1</t>
  </si>
  <si>
    <t>CreditCard2</t>
  </si>
  <si>
    <t>NonBankCommitments1</t>
  </si>
  <si>
    <t>NonBankCommitments2</t>
  </si>
  <si>
    <t>EPF1</t>
  </si>
  <si>
    <t>EPF2</t>
  </si>
  <si>
    <t>Socso1</t>
  </si>
  <si>
    <t>Socso2</t>
  </si>
  <si>
    <t>IncomeTax1</t>
  </si>
  <si>
    <t>IncomeTax2</t>
  </si>
  <si>
    <t>Zakat1</t>
  </si>
  <si>
    <t>Zakat2</t>
  </si>
  <si>
    <t>TotalStatutoryDeduction1</t>
  </si>
  <si>
    <t>TotalStatutoryDeduction2</t>
  </si>
  <si>
    <t>TotalMonthlyNetIncomeValue1</t>
  </si>
  <si>
    <t>TotalMonthlyNetIncomeValue2</t>
  </si>
  <si>
    <t>DSR1</t>
  </si>
  <si>
    <t>DSR2</t>
  </si>
  <si>
    <t>NoOfApplicants</t>
  </si>
  <si>
    <t>TotalMonthlyGrossIncomeTotal</t>
  </si>
  <si>
    <t>TotalMonthlyCommitmentsTotal</t>
  </si>
  <si>
    <t>TotalStatutoryDeductionTotal</t>
  </si>
  <si>
    <t>MaybankEmployee</t>
  </si>
  <si>
    <t>RelationshipWithMaybankEmployee</t>
  </si>
  <si>
    <t>EmployeeName</t>
  </si>
  <si>
    <t>EmployeePFNumber</t>
  </si>
  <si>
    <t>LocationOfStaff</t>
  </si>
  <si>
    <t>DE_PropertyName</t>
  </si>
  <si>
    <t>DE_UnitNumber</t>
  </si>
  <si>
    <t>DE_TitleCode</t>
  </si>
  <si>
    <t>Date</t>
  </si>
  <si>
    <t>Month</t>
  </si>
  <si>
    <t>Year</t>
  </si>
  <si>
    <t>DD/MM/YY</t>
  </si>
  <si>
    <t>BuiltUpArea_TextBox</t>
  </si>
  <si>
    <t>BuiltUpArea_TextBox_DropDown</t>
  </si>
  <si>
    <t>DE_PropertyInsuredAmount</t>
  </si>
  <si>
    <t>LifeInsuranceProductType</t>
  </si>
  <si>
    <t>DE3_PropertyLoan_Input</t>
  </si>
  <si>
    <t>DE3_LegalFee_Input</t>
  </si>
  <si>
    <t>DE4_PolicyType</t>
  </si>
  <si>
    <t>DE4_Insurer</t>
  </si>
  <si>
    <t>DE4_InsuredAmount</t>
  </si>
  <si>
    <t>DE4_InsuredAmount_Main</t>
  </si>
  <si>
    <t>DE4_InsuredAmount_Joint</t>
  </si>
  <si>
    <t>DE4_InsuredTenure_Years</t>
  </si>
  <si>
    <t>DE4_PaymentMethod</t>
  </si>
  <si>
    <t>DE5_Capitalized</t>
  </si>
  <si>
    <t>DE5_Cash</t>
  </si>
  <si>
    <t>PropertyInsurance</t>
  </si>
  <si>
    <t>AdditionalChargor</t>
  </si>
  <si>
    <t>AdditionalChargorReviewPage</t>
  </si>
  <si>
    <t>AdditionalChargorRemoved</t>
  </si>
  <si>
    <t>ChargorNric1</t>
  </si>
  <si>
    <t>ChargorName1</t>
  </si>
  <si>
    <t>ChargorAlernateIDType1</t>
  </si>
  <si>
    <t>ChargorAlternativeIDNumber1</t>
  </si>
  <si>
    <t>RelationshipwithChargor1</t>
  </si>
  <si>
    <t>ExistingHomeFinancingChargor1</t>
  </si>
  <si>
    <t>ChargorNric2</t>
  </si>
  <si>
    <t>ChargorName2</t>
  </si>
  <si>
    <t>ChargorAlernateIDType2</t>
  </si>
  <si>
    <t>ChargorAlternativeIDNumber2</t>
  </si>
  <si>
    <t>RelationshipwithChargor2</t>
  </si>
  <si>
    <t>ExistingHomeFinancingChargor2</t>
  </si>
  <si>
    <t>StpPass</t>
  </si>
  <si>
    <t>ListedProperty</t>
  </si>
  <si>
    <t>Search for Property</t>
  </si>
  <si>
    <t>EIGHTY FIVE AVENUE</t>
  </si>
  <si>
    <t>Please Select</t>
  </si>
  <si>
    <t>Type B</t>
  </si>
  <si>
    <t>Enter Unit Number</t>
  </si>
  <si>
    <t>0.00</t>
  </si>
  <si>
    <t>1,000.00</t>
  </si>
  <si>
    <t>310,000.00</t>
  </si>
  <si>
    <t>Lot No/Dev Lot No/Unit No/Dev Unit No</t>
  </si>
  <si>
    <t>LOT 3345</t>
  </si>
  <si>
    <t>Jalan/Lorong/Block/Storey</t>
  </si>
  <si>
    <t>BLOCK C</t>
  </si>
  <si>
    <t>e.g Taman Tengah</t>
  </si>
  <si>
    <t>ASSETK</t>
  </si>
  <si>
    <t>58000</t>
  </si>
  <si>
    <t>Kuala Lumpur</t>
  </si>
  <si>
    <t>Apartment</t>
  </si>
  <si>
    <t>Prime</t>
  </si>
  <si>
    <t>Freehold</t>
  </si>
  <si>
    <t>10/10/43</t>
  </si>
  <si>
    <t>LOT 3345, BLOCK C, ASSETK, KL, 58000 Kuala Lumpur</t>
  </si>
  <si>
    <t>279,000.00</t>
  </si>
  <si>
    <t>35</t>
  </si>
  <si>
    <t>Lot 3345, Block C, AssetK, KL, 58000 Kuala Lumpur</t>
  </si>
  <si>
    <t>Conventional Financing</t>
  </si>
  <si>
    <t>SJKP</t>
  </si>
  <si>
    <t>e.g. Vendor Business Sdn Bhd</t>
  </si>
  <si>
    <t>Vendor1</t>
  </si>
  <si>
    <t>Enter ID Number</t>
  </si>
  <si>
    <t>Old IC</t>
  </si>
  <si>
    <t>Enter Alternate ID Number</t>
  </si>
  <si>
    <t>M578589</t>
  </si>
  <si>
    <t>RM 30,000.00</t>
  </si>
  <si>
    <t>Intended: RM 300,000.00</t>
  </si>
  <si>
    <t>Intended: 5 Years</t>
  </si>
  <si>
    <t>4.5%</t>
  </si>
  <si>
    <t>RM 1,709.00</t>
  </si>
  <si>
    <t>RM 653,492.42</t>
  </si>
  <si>
    <t>PROCEEDWITHAPPLICATION</t>
  </si>
  <si>
    <t>ProceedwithDataEntry</t>
  </si>
  <si>
    <t>Proceed</t>
  </si>
  <si>
    <t>BackToCase</t>
  </si>
  <si>
    <t>True</t>
  </si>
  <si>
    <t>No response</t>
  </si>
  <si>
    <t>15,000.00</t>
  </si>
  <si>
    <t>10,000.00</t>
  </si>
  <si>
    <t>150.00</t>
  </si>
  <si>
    <t>50.00</t>
  </si>
  <si>
    <t>300.00</t>
  </si>
  <si>
    <t>400.00</t>
  </si>
  <si>
    <t>500.00</t>
  </si>
  <si>
    <t>600.00</t>
  </si>
  <si>
    <t>700.00</t>
  </si>
  <si>
    <t>800.00</t>
  </si>
  <si>
    <t>900.00</t>
  </si>
  <si>
    <t>90.00</t>
  </si>
  <si>
    <t>200.00</t>
  </si>
  <si>
    <t>1,100.00</t>
  </si>
  <si>
    <t>1,200.00</t>
  </si>
  <si>
    <t>RM 16,353.42</t>
  </si>
  <si>
    <t>RM 13,790.08</t>
  </si>
  <si>
    <t>Total: RM 1,700.00</t>
  </si>
  <si>
    <t>Total: RM 2,000.00</t>
  </si>
  <si>
    <t>100.00</t>
  </si>
  <si>
    <t>1,265.00</t>
  </si>
  <si>
    <t>34.65</t>
  </si>
  <si>
    <t>1,816.70</t>
  </si>
  <si>
    <t>Total: RM 3,316.35</t>
  </si>
  <si>
    <t>Total: RM 3,616.35</t>
  </si>
  <si>
    <t>RM 15,037.07</t>
  </si>
  <si>
    <t>RM 25,210.80</t>
  </si>
  <si>
    <t>29.58%</t>
  </si>
  <si>
    <t>23.76%</t>
  </si>
  <si>
    <t>RM 39,180.00</t>
  </si>
  <si>
    <t>RM 3,700.00</t>
  </si>
  <si>
    <t>RM 6,932.70</t>
  </si>
  <si>
    <t>Staff</t>
  </si>
  <si>
    <t>AutomationTester</t>
  </si>
  <si>
    <t>Branch</t>
  </si>
  <si>
    <t>11</t>
  </si>
  <si>
    <t>33232</t>
  </si>
  <si>
    <t>September</t>
  </si>
  <si>
    <t>01/09/2023</t>
  </si>
  <si>
    <t>ft²</t>
  </si>
  <si>
    <t>88,000.00</t>
  </si>
  <si>
    <t>50,000.00</t>
  </si>
  <si>
    <t>Etiqa Life Insurance Berhad</t>
  </si>
  <si>
    <t>50000</t>
  </si>
  <si>
    <t>Fire Takaful</t>
  </si>
  <si>
    <t>900909025028</t>
  </si>
  <si>
    <t>AMINAH BINTI AZALI</t>
  </si>
  <si>
    <t>6806350</t>
  </si>
  <si>
    <t>Father</t>
  </si>
  <si>
    <t>800909091224</t>
  </si>
  <si>
    <t>FIFI SIAH</t>
  </si>
  <si>
    <t>678654</t>
  </si>
  <si>
    <t>Mother</t>
  </si>
  <si>
    <t>80,000.00</t>
  </si>
  <si>
    <t>Islamic Financing</t>
  </si>
  <si>
    <t>SJKP Madani</t>
  </si>
  <si>
    <t>SJKP Madani-i</t>
  </si>
  <si>
    <t>StpSoftfail</t>
  </si>
  <si>
    <t>300,000.00</t>
  </si>
  <si>
    <t>SJKP HF Guarantee Sch-i</t>
  </si>
  <si>
    <t>RM 18,353.42</t>
  </si>
  <si>
    <t>16.33%</t>
  </si>
  <si>
    <t>00076654</t>
  </si>
  <si>
    <t>Master</t>
  </si>
  <si>
    <t>Houseowners Policy</t>
  </si>
  <si>
    <t>200,000.00</t>
  </si>
  <si>
    <t>190000.00</t>
  </si>
  <si>
    <t>BauPass</t>
  </si>
  <si>
    <t>Maxi Home</t>
  </si>
  <si>
    <t>00076655</t>
  </si>
  <si>
    <t>Strata</t>
  </si>
  <si>
    <t>Houseowner Xtra's Policy</t>
  </si>
  <si>
    <t>75,000.00</t>
  </si>
  <si>
    <t>13.95%</t>
  </si>
  <si>
    <t>00076656</t>
  </si>
  <si>
    <t>Bausoftfail</t>
  </si>
  <si>
    <t>Commodity Murabahah Financing-i</t>
  </si>
  <si>
    <t>13,000.00</t>
  </si>
  <si>
    <t>00076657</t>
  </si>
  <si>
    <t>Houseowner's Policy</t>
  </si>
  <si>
    <t>Bauhardfail</t>
  </si>
  <si>
    <t>1,000,000.00</t>
  </si>
  <si>
    <t>UPDATEINCOMEDETAILS</t>
  </si>
  <si>
    <t>PROCESSMANUALLY</t>
  </si>
  <si>
    <t>NonListedProperty</t>
  </si>
  <si>
    <t>January</t>
  </si>
  <si>
    <t>Acres</t>
  </si>
  <si>
    <t>Director Related Personal</t>
  </si>
  <si>
    <t>February</t>
  </si>
  <si>
    <t>Joint Policy</t>
  </si>
  <si>
    <t>Other insurers</t>
  </si>
  <si>
    <t>Cash</t>
  </si>
  <si>
    <t>Investment</t>
  </si>
  <si>
    <t>Director Related Personal/External</t>
  </si>
  <si>
    <t>Branch Manager</t>
  </si>
  <si>
    <t>March</t>
  </si>
  <si>
    <t>Hectares</t>
  </si>
  <si>
    <t>Waiver</t>
  </si>
  <si>
    <t>Executive Director of Maybank</t>
  </si>
  <si>
    <t>Etiqa Insurance</t>
  </si>
  <si>
    <t>April</t>
  </si>
  <si>
    <t>m²</t>
  </si>
  <si>
    <t>Etiqa Takaful</t>
  </si>
  <si>
    <t>May</t>
  </si>
  <si>
    <t>yd²</t>
  </si>
  <si>
    <t>Staff Related</t>
  </si>
  <si>
    <t>HO/Region</t>
  </si>
  <si>
    <t>June</t>
  </si>
  <si>
    <t>Subsidiary</t>
  </si>
  <si>
    <t>Maybank Ages</t>
  </si>
  <si>
    <t>July</t>
  </si>
  <si>
    <t>Subsidiary Related Personal</t>
  </si>
  <si>
    <t>Maybank Investment Bank</t>
  </si>
  <si>
    <t>August</t>
  </si>
  <si>
    <t>October</t>
  </si>
  <si>
    <t>November</t>
  </si>
  <si>
    <t>December</t>
  </si>
  <si>
    <t>TwoThousandOneCharacters</t>
  </si>
  <si>
    <t>QiX6STDr1PQheWR4ZaVIGNk4egUPW1b9W8RvI94q02JtFV3lKBeGmTu9pf39Lygv1eYCHXQWvqRcUSSEl8GMfE6LLC1tHzS8nZLAxfezFaQb0x383L9x0I9L1rYoPzCvPcLp1U3lyoGAkiHEtxdUYsBA94suZYs1JGbO478kC3lOcwnc6HBHthtVfi7gGWIkHSX46SoY6UIdRXIegNQ5rE4g8snHzBeOyoRt4jiOcszHMtCZmv5MGefbtbDQ2nl8b1zgnChmoCceiUX0troTbWW1wiiowFCWWrLg1R3S149pTrMDQZGUO8FLGOs2nwyAMNbGhoSIp1jfqsWZcIPLfocEqlH8TNNhP7wvQLbNwdOW8SQZj6BxQ0aadG5JRzUCk5YF0tRtvMOjrGzcCGXqqYXjnAQcfs9WfPCZmMpIOO19AcObv54HDZpm8DBZMQnbDdmQkmRcGiB7PyulWtbMDbpqnpgli5D3zUIcB93q4PK47ZhaEQABHWA15LxC65bQWvEP3kENAkrX1m748DVZJ11iNwTrhWARPXpkTFwzy1WrpqcFeopZUrjXkwBbFmiIqohVaR0vwx19TaoaPHHAAf7rnwHhQs5jef1GUZjO4JijOezN9OaSQ4Fgv78DyBH9cEQCQIzUzXxbqJ6P9iY2wwuoQuedSRv9NkfM7Q4zcrjw4vsM3k1i7Y0sqkVLgUNrxmCt31DZyBLgmGU5QduyNxx8rgo7udQSpVBxkPN7AfeUSVW4hi4AnY0EKFw3FpL17VJeBVR6PFgyu6XZOBSGLj9gDOHLX1w895Tdp5CbzOMyHuDCAlAdaaXWAwmv6r5DkonwMgwo6Qmg5n2rDdBydPg221gYHA6sTp32qXvOJx2NmNoLD0gYaeFv0Om0twZG4tsP2Ljd2pA8njDw8vE1W0rC4g3vka43MD6m74I7zrWuPzNZ6RtbJ93zZrcrHVfVhevhfs97IEnlJfOJwcr0VRW4sIE4Bf49Q7FJH05nJxvTQtA6wUaNVOf8GMEUvLyfab3dfbheoV4YBYEG0plIVFal9Cze8kBSgUtv8aqj7pQ4xJp0gePyRIqRjOArJEBhus9c7kLbWm2bosGIRZqpG0vLuKoOlggThe7nTgb1qaSh73nz1fn1aI0pU5ysPNbhnTk67Q8QIuyAQ4oyhXMgumMu3Ux6iDWoeMEXQZFDKKwmGibZPYTucOuUfR2ibyURc6oRjCT23W1etKWTddprYWWzQtAVH9mIUGCMOJKoIfimI5rsYoHeKUxpABL3TJZsAs4avsWblENngQNHOIZoMrrtuzzjFKga84aeiuB5X6FWwYHwtJd99C6IPQ1gyu3G9JqDOQ5LXNdYYfWReILuf6qIPMNQ8FIa7HfHmNGTmGQlpXWIjpZDXLXPDMsnWZNQ87ojDfZybxIjsEhXg0ne5GrJcInZkL5HWlLMQdsi8OG4k4o0PqjEssPlP5KYZRWA6p8B4Gob0LpxzZYlXOxozHPOp9gX1paVfvfYIITIDV8e5sKzyFoxrN0bmDr7QPgcLaCzYJ5DDd8m6en50mSvQREym2lnZNTw6WBeHWccWw4kYsyE9iIBqHK9ybyzy3KIcMmpfEB2Yo0Ivn2dpxuN52oCdbxlsk6vl9Kxd5rgW62BltFHbgbhJu2g2X1ALUHgkemLeviFrJGvV3hNv21RXyoHpPeaL4fhWDazicwH4KvWUbletbzq8a59udKCNtw6LFywsN4CkaDZWIQsBozyIRFfv22Tnrm3T8S7p5ZWOKWkUk8oQ5cR0BoSxO1qNPg5esFEjzZ0vTHC6kesHLn0mOKKQNsxXnobazpnzsywmentR7cgnj542tRuPJwHUJEc8ZCKi8CsMuQSHFskioSa6LQoShcxbzp00FlQDP0bHdQJVGyxfDp6QFb1KcVNLaGLoXPDTOqY7J2VtpE2OzR8PZY3ikWN1AjeWauVyhvCbcsQQBzO29JmOb3oWwhwIQZyVl3h5W35VCPnCd3jA</t>
  </si>
  <si>
    <t>Test Scenario - STP Flow</t>
  </si>
  <si>
    <t>Test Step</t>
  </si>
  <si>
    <t>Eligibility Check - Main Applicant to complete the steps and invite Joint Applicant</t>
  </si>
  <si>
    <r>
      <rPr>
        <sz val="10"/>
        <color rgb="FF000000"/>
        <rFont val="Trebuchet MS"/>
        <charset val="134"/>
      </rPr>
      <t xml:space="preserve">1) Login to MAE UAT using the user ID as per the login credentials in the test data tab
2) Navigate to Home2u icon
3) Search and select for the property as per in the test data tab </t>
    </r>
    <r>
      <rPr>
        <b/>
        <i/>
        <sz val="10"/>
        <color rgb="FF000000"/>
        <rFont val="Trebuchet MS"/>
        <charset val="134"/>
      </rPr>
      <t>(Refer column AS)</t>
    </r>
    <r>
      <rPr>
        <sz val="10"/>
        <color rgb="FF000000"/>
        <rFont val="Trebuchet MS"/>
        <charset val="134"/>
      </rPr>
      <t xml:space="preserve">
4) Click on check eligibility button
5) Agree to the CCRIS consent 
6) Select the unit type as per in the test data tab </t>
    </r>
    <r>
      <rPr>
        <b/>
        <i/>
        <sz val="10"/>
        <color rgb="FF000000"/>
        <rFont val="Trebuchet MS"/>
        <charset val="134"/>
      </rPr>
      <t>(Refer column AS)</t>
    </r>
    <r>
      <rPr>
        <sz val="10"/>
        <color rgb="FF000000"/>
        <rFont val="Trebuchet MS"/>
        <charset val="134"/>
      </rPr>
      <t xml:space="preserve">
7) Enter the property price, downpayment, tenure as per in the test data tab </t>
    </r>
    <r>
      <rPr>
        <b/>
        <i/>
        <sz val="10"/>
        <color rgb="FF000000"/>
        <rFont val="Trebuchet MS"/>
        <charset val="134"/>
      </rPr>
      <t>(Refer column AT-AV)</t>
    </r>
    <r>
      <rPr>
        <sz val="10"/>
        <color rgb="FF000000"/>
        <rFont val="Trebuchet MS"/>
        <charset val="134"/>
      </rPr>
      <t xml:space="preserve">
8) Input the remaining personal details field as per in the test data tab. If the cell is empty, then may enter any info </t>
    </r>
    <r>
      <rPr>
        <b/>
        <i/>
        <sz val="10"/>
        <color rgb="FF000000"/>
        <rFont val="Trebuchet MS"/>
        <charset val="134"/>
      </rPr>
      <t>(Refer column AW-BD)</t>
    </r>
    <r>
      <rPr>
        <sz val="10"/>
        <color rgb="FF000000"/>
        <rFont val="Trebuchet MS"/>
        <charset val="134"/>
      </rPr>
      <t xml:space="preserve">
9) Input the monthly income and financial commitments (if any) fields as per in the test data tab </t>
    </r>
    <r>
      <rPr>
        <b/>
        <i/>
        <sz val="10"/>
        <color rgb="FF000000"/>
        <rFont val="Trebuchet MS"/>
        <charset val="134"/>
      </rPr>
      <t>(Refer column BL-BO)</t>
    </r>
    <r>
      <rPr>
        <sz val="10"/>
        <color rgb="FF000000"/>
        <rFont val="Trebuchet MS"/>
        <charset val="134"/>
      </rPr>
      <t xml:space="preserve"> </t>
    </r>
    <r>
      <rPr>
        <b/>
        <sz val="10"/>
        <color rgb="FFFF0000"/>
        <rFont val="Trebuchet MS"/>
        <charset val="134"/>
      </rPr>
      <t xml:space="preserve">
</t>
    </r>
    <r>
      <rPr>
        <sz val="10"/>
        <color rgb="FF000000"/>
        <rFont val="Trebuchet MS"/>
        <charset val="134"/>
      </rPr>
      <t xml:space="preserve">10) Answer the House owned declaration (if applicable). If blank then this step can be skipped </t>
    </r>
    <r>
      <rPr>
        <b/>
        <i/>
        <sz val="10"/>
        <color rgb="FF000000"/>
        <rFont val="Trebuchet MS"/>
        <charset val="134"/>
      </rPr>
      <t xml:space="preserve">(Refer column BP-BQ) 
</t>
    </r>
    <r>
      <rPr>
        <sz val="10"/>
        <color rgb="FF000000"/>
        <rFont val="Trebuchet MS"/>
        <charset val="134"/>
      </rPr>
      <t xml:space="preserve">11) Enter the MC/CSE PFID that has been assigned to your SF tester </t>
    </r>
    <r>
      <rPr>
        <b/>
        <i/>
        <sz val="10"/>
        <color rgb="FF000000"/>
        <rFont val="Trebuchet MS"/>
        <charset val="134"/>
      </rPr>
      <t>(Refer to Tester PFID tab)</t>
    </r>
    <r>
      <rPr>
        <sz val="10"/>
        <color rgb="FF000000"/>
        <rFont val="Trebuchet MS"/>
        <charset val="134"/>
      </rPr>
      <t xml:space="preserve">
12) Verify the eligibility results are exactly as per in the test data tab </t>
    </r>
    <r>
      <rPr>
        <b/>
        <i/>
        <sz val="10"/>
        <color rgb="FF000000"/>
        <rFont val="Trebuchet MS"/>
        <charset val="134"/>
      </rPr>
      <t>(Refer column EA-EE)</t>
    </r>
    <r>
      <rPr>
        <sz val="10"/>
        <color rgb="FF000000"/>
        <rFont val="Trebuchet MS"/>
        <charset val="134"/>
      </rPr>
      <t xml:space="preserve">
13) Click on 'Add a joint applicant' button
14) Enter the joint applicant details as per in the test data tab </t>
    </r>
    <r>
      <rPr>
        <b/>
        <i/>
        <sz val="10"/>
        <color rgb="FF000000"/>
        <rFont val="Trebuchet MS"/>
        <charset val="134"/>
      </rPr>
      <t>(Refer column CG-CK)</t>
    </r>
    <r>
      <rPr>
        <sz val="10"/>
        <color rgb="FF000000"/>
        <rFont val="Trebuchet MS"/>
        <charset val="134"/>
      </rPr>
      <t xml:space="preserve">
15) Click on the 'No, Notify Joint Applicant' blue link to notify JA to continue the eligibility check steps
16) Verify that "Notify Joint Applicant" pop up shown on the screen
17) Click Confirm button to notify joint applicant
18) Click on the Go To Application button
19) Verify that the property financing details (i.e. financing amount, interest/profit rate, financing period, monthly instalment, property price and downpayment) </t>
    </r>
    <r>
      <rPr>
        <b/>
        <i/>
        <sz val="10"/>
        <color rgb="FF000000"/>
        <rFont val="Trebuchet MS"/>
        <charset val="134"/>
      </rPr>
      <t xml:space="preserve">(Refer column EA-EE) </t>
    </r>
    <r>
      <rPr>
        <sz val="10"/>
        <color rgb="FF000000"/>
        <rFont val="Trebuchet MS"/>
        <charset val="134"/>
      </rPr>
      <t>and the joint applicant name shown on the page are accurate</t>
    </r>
  </si>
  <si>
    <t>Eligibility Check - Joint Applicant to accept the invitation, complete the steps and pass the application back to Main Applicant to continue</t>
  </si>
  <si>
    <r>
      <rPr>
        <sz val="10"/>
        <color rgb="FF000000"/>
        <rFont val="Trebuchet MS"/>
        <charset val="134"/>
      </rPr>
      <t xml:space="preserve">1) Login to MAE UAT using the user ID as per the login credentials in the test data tab
2) Navigate to Notifications (the bell icon next to Home2u icon in More menu) and click on the Home2u notification that mention that 'MA has nominated you as a JA ...'
3) Click on application and verify that there is '1 pending invitation' yellow button
4) Verify that property financing details (i.e. financing amount, interest/profit rate, financing period, monthly instalment, property price and downpayment) as per in the test data tab </t>
    </r>
    <r>
      <rPr>
        <b/>
        <i/>
        <sz val="10"/>
        <color rgb="FF000000"/>
        <rFont val="Trebuchet MS"/>
        <charset val="134"/>
      </rPr>
      <t>(Refer column EA-EE)</t>
    </r>
    <r>
      <rPr>
        <sz val="10"/>
        <color rgb="FF000000"/>
        <rFont val="Trebuchet MS"/>
        <charset val="134"/>
      </rPr>
      <t xml:space="preserve">
5) Click on Accept Invitation button and agree to the CCRIS consent 
6) Complete the personal details page as per in the test data tab </t>
    </r>
    <r>
      <rPr>
        <b/>
        <i/>
        <sz val="10"/>
        <color rgb="FF000000"/>
        <rFont val="Trebuchet MS"/>
        <charset val="134"/>
      </rPr>
      <t>(Refer column BT-BZ)</t>
    </r>
    <r>
      <rPr>
        <sz val="10"/>
        <color rgb="FF000000"/>
        <rFont val="Trebuchet MS"/>
        <charset val="134"/>
      </rPr>
      <t xml:space="preserve">
7)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BU for occupation, BV for the service period and fill up any details for other fields)</t>
    </r>
    <r>
      <rPr>
        <sz val="10"/>
        <color rgb="FF000000"/>
        <rFont val="Trebuchet MS"/>
        <charset val="134"/>
      </rPr>
      <t xml:space="preserve">
9) Review office address is populated and click Save &amp; Next (If they are empty, just fill in any address)
10) Enter your monthly income, existing home financing and non-bank commitments as per in the test data tab </t>
    </r>
    <r>
      <rPr>
        <b/>
        <i/>
        <sz val="10"/>
        <color rgb="FF000000"/>
        <rFont val="Trebuchet MS"/>
        <charset val="134"/>
      </rPr>
      <t>(Refer column CA-CD)</t>
    </r>
    <r>
      <rPr>
        <sz val="10"/>
        <color rgb="FF000000"/>
        <rFont val="Trebuchet MS"/>
        <charset val="134"/>
      </rPr>
      <t xml:space="preserve">
11) Answer the House owned declaration (if applicable). If blank then this step can be skipped </t>
    </r>
    <r>
      <rPr>
        <b/>
        <i/>
        <sz val="10"/>
        <color rgb="FF000000"/>
        <rFont val="Trebuchet MS"/>
        <charset val="134"/>
      </rPr>
      <t>(Refer column CE-CF)</t>
    </r>
    <r>
      <rPr>
        <sz val="10"/>
        <color rgb="FF000000"/>
        <rFont val="Trebuchet MS"/>
        <charset val="134"/>
      </rPr>
      <t xml:space="preserve"> 
12) Review the terms and conditions and click on Agree &amp; Confirm
13) Review the confirmation screen and click on Confirm &amp; Submit
14) Verify the eligibility results are as per in the test data tab </t>
    </r>
    <r>
      <rPr>
        <b/>
        <i/>
        <sz val="10"/>
        <color rgb="FF000000"/>
        <rFont val="Trebuchet MS"/>
        <charset val="134"/>
      </rPr>
      <t>(Refer column EG-EL)</t>
    </r>
    <r>
      <rPr>
        <sz val="10"/>
        <color rgb="FF000000"/>
        <rFont val="Trebuchet MS"/>
        <charset val="134"/>
      </rPr>
      <t xml:space="preserve">
</t>
    </r>
  </si>
  <si>
    <t>Application Submission - Main Applicant to submit the final application (including Joint Applicant's data)</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</si>
  <si>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Enter the unit number
7) Select the sole owner of the property (Only choose between option 1-3)
8) Review that Home and mailing address are populated and click Save &amp; Next (If they are empty, just fill in any address)
8)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9) Review office address is populated and click Save &amp; Next (If they are empty, just fill in any address)
10) Select the financing plan as per in the test data tab </t>
    </r>
    <r>
      <rPr>
        <b/>
        <i/>
        <sz val="10"/>
        <color rgb="FF000000"/>
        <rFont val="Trebuchet MS"/>
        <charset val="134"/>
      </rPr>
      <t>(Refer column EN-EO)</t>
    </r>
    <r>
      <rPr>
        <sz val="10"/>
        <color rgb="FF000000"/>
        <rFont val="Trebuchet MS"/>
        <charset val="134"/>
      </rPr>
      <t xml:space="preserve">
11) Review the terms and conditions and click on Agree &amp; Confirm
12) Review the confirmation screen and click on Confirm
13) Verify the AIP result as per in the test data tab </t>
    </r>
    <r>
      <rPr>
        <b/>
        <i/>
        <sz val="10"/>
        <color rgb="FF000000"/>
        <rFont val="Trebuchet MS"/>
        <charset val="134"/>
      </rPr>
      <t>(Refer column EG-EL)</t>
    </r>
    <r>
      <rPr>
        <sz val="10"/>
        <color rgb="FF000000"/>
        <rFont val="Trebuchet MS"/>
        <charset val="134"/>
      </rPr>
      <t xml:space="preserve">
14) Verify the Joint Applicant name was displayed as per same name entered by Main Applicant
15) Verify the assigned MC/CSE is correct as per the PFID entered</t>
    </r>
  </si>
  <si>
    <t>Test Scenario - BAU Flow</t>
  </si>
  <si>
    <r>
      <rPr>
        <sz val="10"/>
        <color rgb="FF000000"/>
        <rFont val="Trebuchet MS"/>
        <charset val="134"/>
      </rPr>
      <t xml:space="preserve">1) Login to MAE UAT using the user ID as per the login credentials in the test data tab
2) Navigate to Home2u then go to Application tab and click on the application card
3) Verify that the Joint Applicant already accepted the invitation and eligibility results shown as per in the test data tab </t>
    </r>
    <r>
      <rPr>
        <b/>
        <i/>
        <sz val="10"/>
        <color rgb="FF000000"/>
        <rFont val="Trebuchet MS"/>
        <charset val="134"/>
      </rPr>
      <t>(Refer column EG-EL)</t>
    </r>
    <r>
      <rPr>
        <sz val="10"/>
        <color rgb="FF000000"/>
        <rFont val="Trebuchet MS"/>
        <charset val="134"/>
      </rPr>
      <t xml:space="preserve">
4) Click on Apply Now button and enter the password
5) Review the Eligibility details and click on Confirm button
6) Review that Home and mailing address are populated and click Save &amp; Next (If they are empty, just fill in any address)
7) Review and update employment details as per in the test data tab </t>
    </r>
    <r>
      <rPr>
        <b/>
        <i/>
        <sz val="10"/>
        <color rgb="FF000000"/>
        <rFont val="Trebuchet MS"/>
        <charset val="134"/>
      </rPr>
      <t>(Refer column BJ for service period and fill up any details for other fields</t>
    </r>
    <r>
      <rPr>
        <sz val="10"/>
        <color rgb="FF000000"/>
        <rFont val="Trebuchet MS"/>
        <charset val="134"/>
      </rPr>
      <t xml:space="preserve">)
8) Review office address is populated and click Save &amp; Next (If they are empty, just fill in any address)
9) Review the terms and conditions and click on Agree &amp; Confirm
10) Review the confirmation screen and click on Confirm &amp; Submit
11) Click on the View Application
12) Verify the BAU result as per in the test data tab </t>
    </r>
    <r>
      <rPr>
        <b/>
        <i/>
        <sz val="10"/>
        <color rgb="FF000000"/>
        <rFont val="Trebuchet MS"/>
        <charset val="134"/>
      </rPr>
      <t xml:space="preserve">(Refer column EG-EL)
</t>
    </r>
    <r>
      <rPr>
        <sz val="10"/>
        <color rgb="FF000000"/>
        <rFont val="Trebuchet MS"/>
        <charset val="134"/>
      </rPr>
      <t>13) Verify the Joint Applicant name was displayed as per same name entered by Main Applicant
14) Verify the assigned MC/CSE is correct as per the PFID entered</t>
    </r>
  </si>
  <si>
    <t>Main Applicant staff/JA non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</si>
  <si>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YES"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NO"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</si>
  <si>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Main Applicant and JA non staff, CLTA/CLTT,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</si>
  <si>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for 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</si>
  <si>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SF - Main Applicant non staff/JA staff, MRTA/MRTT, and Single Policy</t>
  </si>
  <si>
    <r>
      <rPr>
        <sz val="10"/>
        <color theme="1"/>
        <rFont val="Trebuchet MS"/>
        <charset val="134"/>
      </rPr>
      <t>1) Login to Sales Force UAT using the MC/CSE PFID to pick up the case
2) Chat with the customer and enter “KL Main” as the branch (unless otherwise stated in Column EO)
3) Start data entry by clicking on the Start Data Entry button
4) Data Entry Step 1: Select "Own Occupation" for purpose and "</t>
    </r>
    <r>
      <rPr>
        <b/>
        <sz val="10"/>
        <color rgb="FFEA4335"/>
        <rFont val="Trebuchet MS"/>
        <charset val="134"/>
      </rPr>
      <t xml:space="preserve">NO" </t>
    </r>
    <r>
      <rPr>
        <sz val="10"/>
        <color theme="1"/>
        <rFont val="Trebuchet MS"/>
        <charset val="134"/>
      </rPr>
      <t xml:space="preserve">for Maybank employee for the </t>
    </r>
    <r>
      <rPr>
        <b/>
        <u/>
        <sz val="10"/>
        <color rgb="FFFBBC04"/>
        <rFont val="Trebuchet MS"/>
        <charset val="134"/>
      </rPr>
      <t xml:space="preserve">Main </t>
    </r>
    <r>
      <rPr>
        <sz val="10"/>
        <color theme="1"/>
        <rFont val="Trebuchet MS"/>
        <charset val="134"/>
      </rPr>
      <t>Applicant and "</t>
    </r>
    <r>
      <rPr>
        <b/>
        <sz val="10"/>
        <color rgb="FFEA4335"/>
        <rFont val="Trebuchet MS"/>
        <charset val="134"/>
      </rPr>
      <t xml:space="preserve">YES" </t>
    </r>
    <r>
      <rPr>
        <sz val="10"/>
        <color theme="1"/>
        <rFont val="Trebuchet MS"/>
        <charset val="134"/>
      </rPr>
      <t xml:space="preserve">for </t>
    </r>
    <r>
      <rPr>
        <b/>
        <u/>
        <sz val="10"/>
        <color rgb="FFFBBC04"/>
        <rFont val="Trebuchet MS"/>
        <charset val="134"/>
      </rPr>
      <t xml:space="preserve">Joint </t>
    </r>
    <r>
      <rPr>
        <sz val="10"/>
        <color theme="1"/>
        <rFont val="Trebuchet MS"/>
        <charset val="134"/>
      </rPr>
      <t>Applicant. Select "</t>
    </r>
    <r>
      <rPr>
        <b/>
        <sz val="10"/>
        <color rgb="FFEA4335"/>
        <rFont val="Trebuchet MS"/>
        <charset val="134"/>
      </rPr>
      <t>Staff</t>
    </r>
    <r>
      <rPr>
        <sz val="10"/>
        <color theme="1"/>
        <rFont val="Trebuchet MS"/>
        <charset val="134"/>
      </rPr>
      <t>" as relationship and enter any values for the remaining fields.
5) Data Entry Step 2: Select any purchase date, and enter any value for the Built up area field. Enter the application's property value into the Property Insured Amount field. Select "</t>
    </r>
    <r>
      <rPr>
        <b/>
        <sz val="10"/>
        <color rgb="FFEA4335"/>
        <rFont val="Trebuchet MS"/>
        <charset val="134"/>
      </rPr>
      <t>MRTT/MRTA"</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Single Policy</t>
    </r>
    <r>
      <rPr>
        <sz val="10"/>
        <color theme="1"/>
        <rFont val="Trebuchet MS"/>
        <charset val="134"/>
      </rPr>
      <t xml:space="preserve"> for the Policy Type. "Etiqa Life Insurance" for Insurer. Enter the 7</t>
    </r>
    <r>
      <rPr>
        <b/>
        <sz val="10"/>
        <color rgb="FFEA4335"/>
        <rFont val="Trebuchet MS"/>
        <charset val="134"/>
      </rPr>
      <t>0% (to be calculated yourself and entered as RM value)</t>
    </r>
    <r>
      <rPr>
        <b/>
        <sz val="10"/>
        <color theme="1"/>
        <rFont val="Trebuchet MS"/>
        <charset val="134"/>
      </rPr>
      <t xml:space="preserve"> </t>
    </r>
    <r>
      <rPr>
        <sz val="10"/>
        <color theme="1"/>
        <rFont val="Trebuchet MS"/>
        <charset val="134"/>
      </rPr>
      <t xml:space="preserve">of the customer's loan amount into the Insured Amount (Main Applicant) field and then the remaining </t>
    </r>
    <r>
      <rPr>
        <b/>
        <sz val="10"/>
        <color rgb="FFEA4335"/>
        <rFont val="Trebuchet MS"/>
        <charset val="134"/>
      </rPr>
      <t xml:space="preserve">70% </t>
    </r>
    <r>
      <rPr>
        <sz val="10"/>
        <color theme="1"/>
        <rFont val="Trebuchet MS"/>
        <charset val="134"/>
      </rPr>
      <t xml:space="preserve">in the Insured Amount (Joint Applicant)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t>
    </r>
    <r>
      <rPr>
        <b/>
        <sz val="10"/>
        <color rgb="FFEA4335"/>
        <rFont val="Trebuchet MS"/>
        <charset val="134"/>
      </rPr>
      <t xml:space="preserve">Manager </t>
    </r>
    <r>
      <rPr>
        <sz val="10"/>
        <color theme="1"/>
        <rFont val="Trebuchet MS"/>
        <charset val="134"/>
      </rPr>
      <t xml:space="preserve">PFID to approve the case by selecting the case that was submitted. Click on the Review Data Entry/LO button and then the Approve button in the Review Data Entry and LO screen.
13) Login to Sales Force UAT using the </t>
    </r>
    <r>
      <rPr>
        <b/>
        <sz val="10"/>
        <color rgb="FFEA4335"/>
        <rFont val="Trebuchet MS"/>
        <charset val="134"/>
      </rPr>
      <t>MC/CSE</t>
    </r>
    <r>
      <rPr>
        <sz val="10"/>
        <color theme="1"/>
        <rFont val="Trebuchet MS"/>
        <charset val="134"/>
      </rPr>
      <t xml:space="preserv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</si>
  <si>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Applicant and JA staff, CLTT, and Joint Policy</t>
  </si>
  <si>
    <r>
      <rPr>
        <sz val="10"/>
        <color theme="1"/>
        <rFont val="Trebuchet MS"/>
        <charset val="134"/>
      </rPr>
      <t xml:space="preserve">1) Login to Sales Force UAT using the MC/CSE PFID to pick up the case
2) Chat with the customer and enter “KL Main” as the branch (unless otherwise stated in Column EO)
3) Start data entry by clicking on the Start Data Entry button
4) Data Entry Step 1: Select "Own Occupation" for purpose. </t>
    </r>
    <r>
      <rPr>
        <b/>
        <sz val="10"/>
        <color rgb="FFEA4335"/>
        <rFont val="Trebuchet MS"/>
        <charset val="134"/>
      </rPr>
      <t xml:space="preserve">YES </t>
    </r>
    <r>
      <rPr>
        <sz val="10"/>
        <color theme="1"/>
        <rFont val="Trebuchet MS"/>
        <charset val="134"/>
      </rPr>
      <t>Maybank employee for both main and joint applicant
5) Data Entry Step 2: Select any purchase date, and enter any value for Built up area. Enter the application's property value into the Property Insured Amount field. Select "</t>
    </r>
    <r>
      <rPr>
        <b/>
        <sz val="10"/>
        <color rgb="FFEA4335"/>
        <rFont val="Trebuchet MS"/>
        <charset val="134"/>
      </rPr>
      <t>CLTA/CLTT"</t>
    </r>
    <r>
      <rPr>
        <sz val="10"/>
        <color theme="1"/>
        <rFont val="Trebuchet MS"/>
        <charset val="134"/>
      </rPr>
      <t xml:space="preserve">.
6) Data Entry Step 3: Enter the customer's property loan amount into the Property Loan Amount field. Enter RM100 for Legal Fees
7) Data Entry Step 4: Select </t>
    </r>
    <r>
      <rPr>
        <b/>
        <sz val="10"/>
        <color rgb="FFEA4335"/>
        <rFont val="Trebuchet MS"/>
        <charset val="134"/>
      </rPr>
      <t>Joint</t>
    </r>
    <r>
      <rPr>
        <sz val="10"/>
        <color rgb="FFEA4335"/>
        <rFont val="Trebuchet MS"/>
        <charset val="134"/>
      </rPr>
      <t xml:space="preserve"> </t>
    </r>
    <r>
      <rPr>
        <sz val="10"/>
        <color theme="1"/>
        <rFont val="Trebuchet MS"/>
        <charset val="134"/>
      </rPr>
      <t xml:space="preserve">Policy for the Policy Type. "Etiqa Life Insurance" for Insurer. Enter the </t>
    </r>
    <r>
      <rPr>
        <b/>
        <sz val="10"/>
        <color rgb="FFEA4335"/>
        <rFont val="Trebuchet MS"/>
        <charset val="134"/>
      </rPr>
      <t xml:space="preserve">full amount </t>
    </r>
    <r>
      <rPr>
        <sz val="10"/>
        <color theme="1"/>
        <rFont val="Trebuchet MS"/>
        <charset val="134"/>
      </rPr>
      <t>of the customer's loan amount into the Insured Amount field. Select the maximum Insured Tenure. Select "Capitilized" for Payment Method. Then tap on Generate Results and the Confirm &amp; Next button.
8) Data Entry Step 5: Enter the maximum allowable amount under the Capitilized field and then if there's any remaining amount, place the balance under the Cash field. Tap on the Compute button. Then tap on the Confirm &amp; Next button.
9) In the Review screen, tap on the Done button
10) Tap on the Select LO Terms &amp; Conditions button
11) Select any property insurance in the LO Terms &amp; Conditions screen and click on the Generate LO button. Tap on the Confirm button on the Letter of Offer page and then click on the Submit to Manager button in the next screen.
12) Login to Sales Force UAT using the Manager PFID to approve the case by selecting the case that was submitted. Click on the Review Data Entry/LO button and then the Approve button in the Review Data Entry and LO screen.
13) Login to Sales Force UAT using the MC/CSE PFID and click proceed for system approval
14) Perform KYC for customer and populate the health questionnaire
15) Verify the LO, PDS, SI and Proposal Forms are generated with MC/CSE and Manager signature by clicking into each section in the Signing of Documents screen.
16) Once you've reviewed all the documents, the Offer and Acceptance button will be enabled. Click on the Offer and Acceptance button.
17) Sign on the screen and submit the application by clicking on the Submit button.</t>
    </r>
  </si>
  <si>
    <t>Test Cases</t>
  </si>
  <si>
    <t>Desc</t>
  </si>
  <si>
    <t>US</t>
  </si>
  <si>
    <t>TC001_STPPASS2APP</t>
  </si>
  <si>
    <t xml:space="preserve">1. Flow case that meet following criteria including:
i. Property price &lt;= RM500k&gt;= 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MainApplicant and Joint Applicant are the owner
SJKP HF
</t>
  </si>
  <si>
    <t xml:space="preserve">MAYAHOME-43542 </t>
  </si>
  <si>
    <t>TC001_STPPASS1APP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</si>
  <si>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Convnetional
MainApplicant is the owner
SJKP 
Madani</t>
  </si>
  <si>
    <t>TC001_STPSOFT1APP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</si>
  <si>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Financing
MainApplicant is the owner
SJKP I
madani</t>
  </si>
  <si>
    <r>
      <rPr>
        <sz val="11"/>
        <color rgb="FF000000"/>
        <rFont val="Calibri"/>
        <charset val="134"/>
        <scheme val="minor"/>
      </rPr>
      <t>MAYAHOME-43542</t>
    </r>
    <r>
      <rPr>
        <sz val="11"/>
        <color rgb="FF000000"/>
        <rFont val="Calibri"/>
        <charset val="134"/>
        <scheme val="minor"/>
      </rPr>
      <t xml:space="preserve"> </t>
    </r>
  </si>
  <si>
    <t xml:space="preserve">1. Flow case that meet following criteria including:
i. Property price &lt;= RM500k&gt;=300k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Conventional Financing
MainApplicant is the owner
SJKP 
</t>
  </si>
  <si>
    <t>TC003_BAUPASS2APP</t>
  </si>
  <si>
    <t>1. Flow case that meet following criteria including:
i. Property price &lt;= RM300k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Islamic
MainApplicant and joint applicant are owners
SJKP HF</t>
  </si>
  <si>
    <t>TC004_BAUSOFTFAIL2APP</t>
  </si>
  <si>
    <t>1. Flow case that meet following criteria including:
i. Property price &gt;= RM300k &lt;=500 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2APP
Conventional
MainApplicant is the owner
SJKP Madani-i</t>
  </si>
  <si>
    <t>TC006_STPPASS1APP</t>
  </si>
  <si>
    <t>1. Flow case that meet following criteria including:
i. Property price &lt;= RM500k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1APP
Islamic
Joint Applicant is the owner
SJKP I</t>
  </si>
  <si>
    <t>TC007_BAUSOFTFAIL2APP</t>
  </si>
  <si>
    <t>1. Flow case that meet following criteria including:
i. Property price &lt;= RM500k
ii. Max DSR = 60%
iii. Max MOA for property = 100%
iv. Max MOA for other related expenses = 10%
v. Max loan amount (including 10% capitalization of related expenses) = RM500k
vi. Max Age upon maturity for all applicants = 70
vii. Max Tenure = 35;
AND 
i. Are you a first time home buyer = YES
ii. Number of houses owned declared by customer = 0
2. Verify WoLOC able to recommend Standard SJKP products including below at financing details screen:
i. SJKP
ii. SJKP HF Guarantee Sch-i
1APP
Islamic
MainApplicant is the owner
SJKP HF</t>
  </si>
  <si>
    <t>TC008_STPPASS2APP</t>
  </si>
  <si>
    <t>verify +ve 
property price &lt; 300 Islamic &gt;&gt; SJKP Madani -i
                        &lt; 300 Conventional &gt;&gt; SJKP madani
                        &lt; 500 Islamic &gt;&gt; SJKP HF
                        &lt; 500 Conventional &gt;&gt; SJKP 
1APP</t>
  </si>
  <si>
    <t>TC008_STPSOFTFAIL2APP</t>
  </si>
  <si>
    <t>verify -ve flow
Owner : others
property price &lt; 300 Islamic &gt;&gt; Comoditi only
                        &lt; 500 Islamic &gt;&gt; Maxi only
2APP</t>
  </si>
  <si>
    <t>TC008_BAUPASS2APP</t>
  </si>
  <si>
    <t xml:space="preserve">verify -ve flow
Salary &gt; 11000 
No of house is &gt; 1
First time home buyer &gt; no
</t>
  </si>
  <si>
    <t>Upgrading Loan
Total amount entered in Property Loan field + Upgrading Loan field &lt;= Max Property Loan amount.
If total value exceed the max property loan amount, existing error message "Value cannot exceed the limit" will be displayed
If field is left empty, amount sent will be RM0
---------------------------------------------------------
Renovation Loan
Max loan amount to be returned from from WoLOC. ( Max to be 20% of the total property loan price)
To be displayed only when SJKP Madani product is selected
If field is left empty, amount sent will be RM0
---------------------------------------------------------
IF the customer filled in the Renovation Loan, verify the following:
Remain the logic of total of Other Related Expenses max to be 10% of the property price 
The max for Renovation Loan to be 20% of the property price 
The max for combination of Renovation Loan and Other Related Expenses to be 20% of the total financing amount property price.
---------------------------------------------------------
Screen 2.1/2.2: Enhance Originator Data Entry Review Step to include Upgrading Loan and Renovation Loan
Add the Upgrading Loan and Renovation Loan information under the Additional Fees tab
Upgrading Loan:
Amount to be displayed based on what users entered in screen 1
If users submitted as blank, field to display RM0.00
Renovation Loan:
Amount to be displayed based on what users entered in screen 1
If users submitted as blank, field to display RM0.00
If Renovation Loan is hidden in Screen 1, field to be hidden as well in this page</t>
  </si>
  <si>
    <t>MAYAHOME-50790 
MAYAHOME-51647
MAYAHOME-53100</t>
  </si>
  <si>
    <t>User Stories</t>
  </si>
  <si>
    <t xml:space="preserve">Automation status </t>
  </si>
  <si>
    <t xml:space="preserve">Results </t>
  </si>
  <si>
    <t>M25SP5FBAA-27</t>
  </si>
  <si>
    <t>Scripted</t>
  </si>
  <si>
    <t>Pass</t>
  </si>
  <si>
    <t>M25SP5FBAA-28</t>
  </si>
  <si>
    <t>M25SP5FBAA-29</t>
  </si>
  <si>
    <t>M25SP5FBAA-30</t>
  </si>
  <si>
    <t>M25SP5FBAA-31</t>
  </si>
  <si>
    <t>M25SP5FBAA-32</t>
  </si>
  <si>
    <t>M25SP5FBAA-33</t>
  </si>
  <si>
    <t>M25SP5FBAA-34</t>
  </si>
  <si>
    <t>M25SP5FBAA-35</t>
  </si>
  <si>
    <t>M25SP5FBAA-36</t>
  </si>
  <si>
    <t>M25SP5FBAA-37</t>
  </si>
  <si>
    <t>M25SP5FBAA-38</t>
  </si>
  <si>
    <t>M25SP5FBAA-39</t>
  </si>
  <si>
    <t>M25SP5FBAA-40</t>
  </si>
  <si>
    <t>M25SP5FBAA-41</t>
  </si>
  <si>
    <t>M25SP5FBAA-42</t>
  </si>
  <si>
    <t>M25SP5FBAA-43</t>
  </si>
  <si>
    <t>M25SP5FBAA-44</t>
  </si>
  <si>
    <t>M25SP5FBAA-45</t>
  </si>
  <si>
    <t>M25SP5FBAA-46</t>
  </si>
  <si>
    <t>M25SP5FBAA-47</t>
  </si>
  <si>
    <t>M25SP5FBAA-48</t>
  </si>
  <si>
    <t>M25SP5FBAA-49</t>
  </si>
  <si>
    <t>M25SP5FBAA-50</t>
  </si>
  <si>
    <t>M25SP5FBAA-51</t>
  </si>
  <si>
    <t>M25SP5FBAA-52</t>
  </si>
  <si>
    <t>M25SP5FBAA-53</t>
  </si>
  <si>
    <t>Marital Status</t>
  </si>
  <si>
    <t>Product</t>
  </si>
  <si>
    <t>Selangor</t>
  </si>
  <si>
    <t>Johor</t>
  </si>
  <si>
    <t>Primary</t>
  </si>
  <si>
    <t>Divorced</t>
  </si>
  <si>
    <t>MaxiHome/CM Home</t>
  </si>
  <si>
    <t xml:space="preserve">No. </t>
  </si>
  <si>
    <t>Daerah pos</t>
  </si>
  <si>
    <t>Mapping</t>
  </si>
  <si>
    <t>No.</t>
  </si>
  <si>
    <t>Poskod</t>
  </si>
  <si>
    <t>Secondary</t>
  </si>
  <si>
    <t>My First Home Sch/-i</t>
  </si>
  <si>
    <t>Shah Alam (Seksyen 2-8 &amp; 14 [Pusat Bandaraya])</t>
  </si>
  <si>
    <t>Town</t>
  </si>
  <si>
    <t>Iskandar Puteri</t>
  </si>
  <si>
    <t>Vocational/Certificate</t>
  </si>
  <si>
    <t>Separated</t>
  </si>
  <si>
    <t>Shah Alam (Seksyen 9-13)</t>
  </si>
  <si>
    <t>Diploma</t>
  </si>
  <si>
    <t>Single</t>
  </si>
  <si>
    <t>Shah Alam (Seksyen U1-U9 &amp; U17-U20, Subang)</t>
  </si>
  <si>
    <t>Degree</t>
  </si>
  <si>
    <t>Widowed</t>
  </si>
  <si>
    <t>Shah Alam (Seksyen U16-U17 &amp; U20, Bandar Baru Sungai Buloh, Paya Jaras)</t>
  </si>
  <si>
    <t>Masters</t>
  </si>
  <si>
    <t>Shah Alam (Seksyen U10-U15)</t>
  </si>
  <si>
    <t>Doctorate</t>
  </si>
  <si>
    <t>Shah Alam (Seksyen 15-18)</t>
  </si>
  <si>
    <t>Professional</t>
  </si>
  <si>
    <t>Shah Alam (Seksyen 19-24)</t>
  </si>
  <si>
    <t>Johor Bahru</t>
  </si>
  <si>
    <t>Shah Alam (Seksyen 25-28 &amp; 33)</t>
  </si>
  <si>
    <t>Shah Alam (Seksyen 1 - UiTM)</t>
  </si>
  <si>
    <t>Shah Alam (Seksyen 29-32)</t>
  </si>
  <si>
    <t>Shah Alam (Seksyen 34-36)</t>
  </si>
  <si>
    <t>Klang</t>
  </si>
  <si>
    <t>Klang (Bukit Raja)</t>
  </si>
  <si>
    <t>Klang (Bandar Baru Klang, Berkeley)</t>
  </si>
  <si>
    <t>Klang (Bandar Botanic, Bandar Baru Bukit Tinggi, Andalas, Johan Setia)</t>
  </si>
  <si>
    <t>Kulai</t>
  </si>
  <si>
    <t>Klang (Sungai Udang)</t>
  </si>
  <si>
    <t>Coastal</t>
  </si>
  <si>
    <t>Klang (Kawasan 18)</t>
  </si>
  <si>
    <t>Pelabuhan Klang</t>
  </si>
  <si>
    <t>Senai</t>
  </si>
  <si>
    <t>Klang (Rantau Panjang, Sementa, Telok Kapas)</t>
  </si>
  <si>
    <t>Bandar Tenggara</t>
  </si>
  <si>
    <t>Kapar</t>
  </si>
  <si>
    <t>Gugusan Taib Andak</t>
  </si>
  <si>
    <t>Bandar Puncak Alam</t>
  </si>
  <si>
    <t>Pekan Nenas</t>
  </si>
  <si>
    <t>Telok Panglima Garang</t>
  </si>
  <si>
    <t>Gelang Patah</t>
  </si>
  <si>
    <t>Jenjarom (Pekan Jenjarom)</t>
  </si>
  <si>
    <t>Pengerang</t>
  </si>
  <si>
    <t>Jenjarom (Bandar Saujana Putra)</t>
  </si>
  <si>
    <t>Pasir Gudang</t>
  </si>
  <si>
    <t>Banting</t>
  </si>
  <si>
    <t>Masai</t>
  </si>
  <si>
    <t>Tanjong Sepat</t>
  </si>
  <si>
    <t>Ulu Tiram</t>
  </si>
  <si>
    <t>Pulau Indah</t>
  </si>
  <si>
    <t>Layang-Layang</t>
  </si>
  <si>
    <t>Pulau Ketam</t>
  </si>
  <si>
    <t>Kota Tinggi</t>
  </si>
  <si>
    <t>Pulau Carey</t>
  </si>
  <si>
    <t>Ayer Tawar 2</t>
  </si>
  <si>
    <t>Kajang</t>
  </si>
  <si>
    <t>Bandar Penawar</t>
  </si>
  <si>
    <t>Hulu Langat</t>
  </si>
  <si>
    <t>Pontian</t>
  </si>
  <si>
    <t>Cheras</t>
  </si>
  <si>
    <t>Ayer Baloi</t>
  </si>
  <si>
    <t>Seri Kembangan</t>
  </si>
  <si>
    <t>Benut</t>
  </si>
  <si>
    <t>Serdang</t>
  </si>
  <si>
    <t>Kukup</t>
  </si>
  <si>
    <t>Semenyih</t>
  </si>
  <si>
    <t>Batu Pahat</t>
  </si>
  <si>
    <t>Bangi</t>
  </si>
  <si>
    <t>Rengit</t>
  </si>
  <si>
    <t>Bandar Baru Bangi</t>
  </si>
  <si>
    <t>Senggarang</t>
  </si>
  <si>
    <t>Beranang</t>
  </si>
  <si>
    <t>Seri Gading</t>
  </si>
  <si>
    <t>Dengkil</t>
  </si>
  <si>
    <t>Seri Medan</t>
  </si>
  <si>
    <t>Sepang</t>
  </si>
  <si>
    <t>Parit Sulong</t>
  </si>
  <si>
    <t>Sungai Pelek</t>
  </si>
  <si>
    <t>Semerah</t>
  </si>
  <si>
    <t>Kuala Kubu Baru</t>
  </si>
  <si>
    <t>Yong Peng</t>
  </si>
  <si>
    <t>Muar</t>
  </si>
  <si>
    <t>Parit Jawa</t>
  </si>
  <si>
    <t>Kerling</t>
  </si>
  <si>
    <t>To confirm</t>
  </si>
  <si>
    <t>Bukit Pasir</t>
  </si>
  <si>
    <t>Rasa</t>
  </si>
  <si>
    <t>Sungai Mati</t>
  </si>
  <si>
    <t>Batang Kali</t>
  </si>
  <si>
    <t>Panchor</t>
  </si>
  <si>
    <t>Kuala Selangor</t>
  </si>
  <si>
    <t>Pagoh</t>
  </si>
  <si>
    <t>Sungai Ayer Tawar</t>
  </si>
  <si>
    <t>Gerisek</t>
  </si>
  <si>
    <t>Sabak Bernam</t>
  </si>
  <si>
    <t>Bukit Gambir</t>
  </si>
  <si>
    <t>Sungai Besar</t>
  </si>
  <si>
    <t>Tangkak</t>
  </si>
  <si>
    <t>Sekinchan</t>
  </si>
  <si>
    <t>Segamat</t>
  </si>
  <si>
    <t>Tanjong Karang</t>
  </si>
  <si>
    <t>Batu Anam</t>
  </si>
  <si>
    <t>Bestari Jaya (Pekan Bestari Jaya)</t>
  </si>
  <si>
    <t>Jementah</t>
  </si>
  <si>
    <t>Bestari Jaya (Ijok)</t>
  </si>
  <si>
    <t>Labis</t>
  </si>
  <si>
    <t>Bestari Jaya (Bukit Rotan)</t>
  </si>
  <si>
    <t>Chaah</t>
  </si>
  <si>
    <t>Bukit Rotan</t>
  </si>
  <si>
    <t>Kluang</t>
  </si>
  <si>
    <t>Jeram</t>
  </si>
  <si>
    <t>Ayer Hitam</t>
  </si>
  <si>
    <t>Petaling Jaya (PJS1 - PJS4, Seksyen 1-3, Seksyen 5-7, Seksyen 9-10, Seksyen 18)</t>
  </si>
  <si>
    <t>Simpang Renggam</t>
  </si>
  <si>
    <t>Petaling Jaya (Seksyen 4, Seksyen 8)</t>
  </si>
  <si>
    <t>Renggam</t>
  </si>
  <si>
    <t>Petaling Jaya (Seksyen 14, Seksyen 51A)</t>
  </si>
  <si>
    <t>Parit Raja</t>
  </si>
  <si>
    <t>Petaling Jaya (PJS5, PJS6, PJS8, PJS10)</t>
  </si>
  <si>
    <t>Bekok</t>
  </si>
  <si>
    <t>Petaling Jaya (Seksyen 11-13, Seksyen 52)</t>
  </si>
  <si>
    <t>Paloh</t>
  </si>
  <si>
    <t>Petaling Jaya (Seksyen 19-22)</t>
  </si>
  <si>
    <t>Kahang</t>
  </si>
  <si>
    <t>Petaling Jaya (Seksyen 16 - Phileo Damansara)</t>
  </si>
  <si>
    <t>Mersing</t>
  </si>
  <si>
    <t>Petaling Jaya (Seksyen 17 &amp; 17A)</t>
  </si>
  <si>
    <t>Sungai Buloh</t>
  </si>
  <si>
    <t>Endau</t>
  </si>
  <si>
    <t>Puchong</t>
  </si>
  <si>
    <t>Subang Airport</t>
  </si>
  <si>
    <t>Petaling Jaya (SS1 - SS3, SS8 - SS10)</t>
  </si>
  <si>
    <t>Petaling Jaya (PJU1 - PJU2, SS4 - SS7, SS11, SS24 - SS26)</t>
  </si>
  <si>
    <t>Petaling Jaya (Damansara Intan)</t>
  </si>
  <si>
    <t>Petaling Jaya (SS20 - SS23)</t>
  </si>
  <si>
    <t>Petaling Jaya (PJU3 - Damansara Indah, Tropicana)</t>
  </si>
  <si>
    <t>Subang Jaya (Bandar Sunway - PJS7, PJS9, PJS11; SS12 - SS19)</t>
  </si>
  <si>
    <t>Subang Jaya (Taman Pinggiran USJ, USJ1 - USJ4 &amp; Pusat Perniagaan USJ10)</t>
  </si>
  <si>
    <t>Subang Jaya (USJ5 - USJ8)</t>
  </si>
  <si>
    <t>Subang Jaya (USJ9 - USJ11)</t>
  </si>
  <si>
    <t>Subang Jaya (USJ12 - USJ18)</t>
  </si>
  <si>
    <t>Subang Jaya (USJ19 - USJ24)</t>
  </si>
  <si>
    <t>Petaling Jaya (PJU6 - Bandar Utama &amp; Kampung Sungai Kayu Ara)</t>
  </si>
  <si>
    <t>Petaling Jaya (PJU5 - Kota Damansara, PJU7 - Mutiara Damansara)</t>
  </si>
  <si>
    <t>Petaling Jaya (PJU8 - Damansara Perdana)</t>
  </si>
  <si>
    <t>Petaling Jaya (PJU10 - Damansara Damai)</t>
  </si>
  <si>
    <t>Rawang (Pusat Bandar Rawang)</t>
  </si>
  <si>
    <t>Rawang (Sungai Buaya)</t>
  </si>
  <si>
    <t>Rawang (Bandar Tasik Puteri)</t>
  </si>
  <si>
    <t>Rawang (Kuang)</t>
  </si>
  <si>
    <t>Batu Arang</t>
  </si>
  <si>
    <t>Serendah</t>
  </si>
  <si>
    <t>Rawang (Bukit Beruntung)</t>
  </si>
  <si>
    <t>Cyberjaya (Pusat Bandar Cyberjaya)</t>
  </si>
  <si>
    <t>Cyberjaya (Universiti Multimedia - MMU)</t>
  </si>
  <si>
    <t>Cyberjaya (Pejabat Majlis Perbandaran Sepang)</t>
  </si>
  <si>
    <t>Cyberjaya (Taman Sains Selangor, Selangor Cyber Valley)</t>
  </si>
  <si>
    <t>KLIA</t>
  </si>
  <si>
    <t>Ampang</t>
  </si>
  <si>
    <t>Batu Caves</t>
  </si>
  <si>
    <t>NO</t>
  </si>
  <si>
    <t>USERNAME</t>
  </si>
  <si>
    <t>PASSWORD</t>
  </si>
  <si>
    <t>NAME</t>
  </si>
  <si>
    <t>ID TYPE</t>
  </si>
  <si>
    <t>ID NUMBER</t>
  </si>
  <si>
    <t>GCIF NO.</t>
  </si>
  <si>
    <t>UCO NO.</t>
  </si>
  <si>
    <t>IET (Estimated Gross Income)</t>
  </si>
  <si>
    <t>IET (Estimated Net Income)</t>
  </si>
  <si>
    <t>IET (Source)</t>
  </si>
  <si>
    <t>mayahome1</t>
  </si>
  <si>
    <t>Pass@1111</t>
  </si>
  <si>
    <t>SAZALI BIN RAMLEE</t>
  </si>
  <si>
    <t>NRIC</t>
  </si>
  <si>
    <t>K015397, 561229015397</t>
  </si>
  <si>
    <t>000638453</t>
  </si>
  <si>
    <t>0000000002313494</t>
  </si>
  <si>
    <t>CASA</t>
  </si>
  <si>
    <t>mayahome2</t>
  </si>
  <si>
    <t>AISYAH SEO YEA JIA</t>
  </si>
  <si>
    <t>000595654</t>
  </si>
  <si>
    <t>0000000002258328</t>
  </si>
  <si>
    <t>RCMS/APS</t>
  </si>
  <si>
    <t>mayahome5</t>
  </si>
  <si>
    <t>ARMYIC</t>
  </si>
  <si>
    <t>1231234, 880512000101</t>
  </si>
  <si>
    <t>000466645</t>
  </si>
  <si>
    <t>0000000001726886</t>
  </si>
  <si>
    <t>mayahome24</t>
  </si>
  <si>
    <t>COCO RONA</t>
  </si>
  <si>
    <t>000482932</t>
  </si>
  <si>
    <t>0000000001150579</t>
  </si>
  <si>
    <t>mayahome25</t>
  </si>
  <si>
    <t>FAIM AQIB</t>
  </si>
  <si>
    <t>000451635</t>
  </si>
  <si>
    <t>0000000001433490</t>
  </si>
  <si>
    <t>mayahome102</t>
  </si>
  <si>
    <t>John Doe Re Mi</t>
  </si>
  <si>
    <t>000638940</t>
  </si>
  <si>
    <t>0000000002317621</t>
  </si>
  <si>
    <t>mayahome104</t>
  </si>
  <si>
    <t>Tester Anita</t>
  </si>
  <si>
    <t>000638947</t>
  </si>
  <si>
    <t>0000000002317719</t>
  </si>
  <si>
    <t>mayahome106</t>
  </si>
  <si>
    <t>Overseas India Tester</t>
  </si>
  <si>
    <t>Passport</t>
  </si>
  <si>
    <t>J8369854</t>
  </si>
  <si>
    <t>000638953</t>
  </si>
  <si>
    <t>0000000002317773</t>
  </si>
  <si>
    <t>mayahome111</t>
  </si>
  <si>
    <t>Ahmad Abu</t>
  </si>
  <si>
    <t>000638937</t>
  </si>
  <si>
    <t>0000000002317597</t>
  </si>
  <si>
    <t>mayahome112</t>
  </si>
  <si>
    <t>Nur Salmah</t>
  </si>
  <si>
    <t>000638939</t>
  </si>
  <si>
    <t>0000000002317612</t>
  </si>
  <si>
    <t>mayahome113</t>
  </si>
  <si>
    <t>How Yee</t>
  </si>
  <si>
    <t>000638942</t>
  </si>
  <si>
    <t>0000000002317667</t>
  </si>
  <si>
    <t>mayahome114</t>
  </si>
  <si>
    <t>Raju Silvia</t>
  </si>
  <si>
    <t>000638945</t>
  </si>
  <si>
    <t>0000000002317694</t>
  </si>
  <si>
    <t>mayahome115</t>
  </si>
  <si>
    <t>Yi Ming Jia</t>
  </si>
  <si>
    <t>PRIC</t>
  </si>
  <si>
    <t>000638950</t>
  </si>
  <si>
    <t>0000000002317746</t>
  </si>
  <si>
    <t>mayahome117</t>
  </si>
  <si>
    <t>Lee Sam</t>
  </si>
  <si>
    <t>000638954</t>
  </si>
  <si>
    <t>0000000002317782</t>
  </si>
  <si>
    <t>mayahome118</t>
  </si>
  <si>
    <t>Yeoh Hee Khun</t>
  </si>
  <si>
    <t>000638958</t>
  </si>
  <si>
    <t>0000000002317825</t>
  </si>
  <si>
    <t>mayahome119</t>
  </si>
  <si>
    <t>Idayu M</t>
  </si>
  <si>
    <t>0000000002317861</t>
  </si>
  <si>
    <t>mayahome120</t>
  </si>
  <si>
    <t>Tuan Norni</t>
  </si>
  <si>
    <t>000638965</t>
  </si>
  <si>
    <t>0000000002317898</t>
  </si>
  <si>
    <t>mayahome122</t>
  </si>
  <si>
    <t>Salma Binti Ali</t>
  </si>
  <si>
    <t>000638955</t>
  </si>
  <si>
    <t>0000000002317791</t>
  </si>
  <si>
    <t>mayahome132</t>
  </si>
  <si>
    <t>Zaki Bin Jamal</t>
  </si>
  <si>
    <t>000643972</t>
  </si>
  <si>
    <t>0000000002319939</t>
  </si>
  <si>
    <t>mayahome133</t>
  </si>
  <si>
    <t>Chong Ma</t>
  </si>
  <si>
    <t>000643973</t>
  </si>
  <si>
    <t>0000000002319966</t>
  </si>
  <si>
    <t>mayahome134</t>
  </si>
  <si>
    <t>Robert William</t>
  </si>
  <si>
    <t>000643974</t>
  </si>
  <si>
    <t>0000000002319984</t>
  </si>
  <si>
    <t>mayahome136</t>
  </si>
  <si>
    <t>Male MRTA Tester thirty yo</t>
  </si>
  <si>
    <t>mayahome137</t>
  </si>
  <si>
    <t>Female MRTT Tester thirty six yo</t>
  </si>
  <si>
    <t>mayahome138</t>
  </si>
  <si>
    <t>Female MRTT Tester thirty four yo</t>
  </si>
  <si>
    <t>mayahome139</t>
  </si>
  <si>
    <t>Male CLTT Tester thirty eight yo</t>
  </si>
  <si>
    <t>mayahome140</t>
  </si>
  <si>
    <t>Female CLTT Tester forty yo</t>
  </si>
  <si>
    <t>mayahome141</t>
  </si>
  <si>
    <t>Male MRTA Tester thirty eight yo</t>
  </si>
  <si>
    <t>mayahome142</t>
  </si>
  <si>
    <t>Male CLTT Tester forty yo</t>
  </si>
  <si>
    <t>mayahome135</t>
  </si>
  <si>
    <t>Elizabeth Tan</t>
  </si>
  <si>
    <t>mayahome144</t>
  </si>
  <si>
    <t>Ervin Chai</t>
  </si>
  <si>
    <t>Test Data</t>
  </si>
  <si>
    <t>Joint Applicant Name</t>
  </si>
  <si>
    <t>Joint Applicant User Login</t>
  </si>
  <si>
    <t>Joint Applicant Password</t>
  </si>
  <si>
    <t>Main Applicant Name</t>
  </si>
  <si>
    <t>Main Applicant User Login</t>
  </si>
  <si>
    <t>Main Applicant Password</t>
  </si>
  <si>
    <t>Summary</t>
  </si>
  <si>
    <t>Remarks</t>
  </si>
  <si>
    <t>Joint Applicant UCO</t>
  </si>
  <si>
    <t>Main Applicant UCO</t>
  </si>
  <si>
    <t>OCCIS (CODE) CHECK</t>
  </si>
  <si>
    <t>CCRIS Report Requirement</t>
  </si>
  <si>
    <t>CPA Status</t>
  </si>
  <si>
    <t>Joint Applicant IET Requirement</t>
  </si>
  <si>
    <t>Main Applicant IET Requirement</t>
  </si>
  <si>
    <t>Check Eligibility in MAE (Joint Applicant)</t>
  </si>
  <si>
    <t>Check Eligibility in MAE (Main Applicant)</t>
  </si>
  <si>
    <t>System Computation (Eligibility)</t>
  </si>
  <si>
    <t>Eligibility Results</t>
  </si>
  <si>
    <t>Continue &amp; Apply in MAE</t>
  </si>
  <si>
    <t>AIP Result</t>
  </si>
  <si>
    <t>Data Entry in Sales Force App</t>
  </si>
  <si>
    <t>Conputation Update after Full Data Entry in Sales Force App</t>
  </si>
  <si>
    <t>ID No.</t>
  </si>
  <si>
    <t>ID Type</t>
  </si>
  <si>
    <t>D.O.B</t>
  </si>
  <si>
    <t>Age</t>
  </si>
  <si>
    <t>Customer Segment
(Mass/ Emerging Affluent/ Affluent/ HNW)</t>
  </si>
  <si>
    <t>Home Address State</t>
  </si>
  <si>
    <t>Home Address Postcode</t>
  </si>
  <si>
    <t>PASS</t>
  </si>
  <si>
    <t>FAIL</t>
  </si>
  <si>
    <t>Adverse Records</t>
  </si>
  <si>
    <t>Multiple Entity</t>
  </si>
  <si>
    <t>Empty Report
OR W/o CTOS Report</t>
  </si>
  <si>
    <t>Exempted</t>
  </si>
  <si>
    <t>Estimated Gross Income</t>
  </si>
  <si>
    <t>Estimated Net Income</t>
  </si>
  <si>
    <t>Source</t>
  </si>
  <si>
    <t>Developer/ Project Name</t>
  </si>
  <si>
    <t>Purchase Price</t>
  </si>
  <si>
    <t>Property Loan Amount</t>
  </si>
  <si>
    <t>Tenure</t>
  </si>
  <si>
    <t>Occupation
(IGNORE)</t>
  </si>
  <si>
    <t>Spouse's Gross Income</t>
  </si>
  <si>
    <t>Employment Type</t>
  </si>
  <si>
    <t>Employment Business Type</t>
  </si>
  <si>
    <t>Gross Income</t>
  </si>
  <si>
    <t>Existing Housing Loan
(MUST BE SAME)</t>
  </si>
  <si>
    <t>Non Bank Commitments</t>
  </si>
  <si>
    <t>Existing Commitments</t>
  </si>
  <si>
    <t>House owned declaration
(MUST FOLLOW)</t>
  </si>
  <si>
    <t>Main Application Info Input</t>
  </si>
  <si>
    <t>Title</t>
  </si>
  <si>
    <t>Residential Status</t>
  </si>
  <si>
    <t>Employment Type/Status</t>
  </si>
  <si>
    <t>Residential Address</t>
  </si>
  <si>
    <t>Mailing Address</t>
  </si>
  <si>
    <t>Name of Employer</t>
  </si>
  <si>
    <t>Occupation Sector</t>
  </si>
  <si>
    <t>How Long Have You Worked Here? / Service Period</t>
  </si>
  <si>
    <t>Employment Address &amp; contact number</t>
  </si>
  <si>
    <t>Monthly Gross Income</t>
  </si>
  <si>
    <t>Existing Home Financing</t>
  </si>
  <si>
    <t>Existing Commitments (Manual Input - if applicable)</t>
  </si>
  <si>
    <t>House owned declaration</t>
  </si>
  <si>
    <t>Source of Fund / Primary income</t>
  </si>
  <si>
    <t>Source of Wealth / Primary Source of Wealth</t>
  </si>
  <si>
    <t>Product defaulted by MAE
(CAN IGNORE)</t>
  </si>
  <si>
    <t>CTOS Commitment
Joint App
(CAN IGNORE)</t>
  </si>
  <si>
    <t>CTOS Commitment
Main App
(CAN IGNORE)</t>
  </si>
  <si>
    <t>Max Comm (Guide)</t>
  </si>
  <si>
    <t>Max MOA (Property)</t>
  </si>
  <si>
    <t>Max MOA (Related Expenses)</t>
  </si>
  <si>
    <t>Max Property Loan</t>
  </si>
  <si>
    <t>Max Tenure</t>
  </si>
  <si>
    <t>Max Age</t>
  </si>
  <si>
    <t>Max Allowable Tenure</t>
  </si>
  <si>
    <t>System Recommended Loan Tenure</t>
  </si>
  <si>
    <t>Computed Instalment</t>
  </si>
  <si>
    <t>Computed DSR</t>
  </si>
  <si>
    <t>Max DSR</t>
  </si>
  <si>
    <t>DSR for younger applicant</t>
  </si>
  <si>
    <t>Net Income available for servicing loan
(R value)</t>
  </si>
  <si>
    <t>Resident Location 
(Zone 1/ Zone 2 / Zone 3)</t>
  </si>
  <si>
    <t>Segment Type
(Vulnerable / Non-vulnerable)</t>
  </si>
  <si>
    <t>Computed NDI</t>
  </si>
  <si>
    <t>Min NDI</t>
  </si>
  <si>
    <t>Check Min MOA 50%</t>
  </si>
  <si>
    <t>Total Entitled Loan</t>
  </si>
  <si>
    <t>BICC
(Months)</t>
  </si>
  <si>
    <t>Effective Rate btw Payments</t>
  </si>
  <si>
    <t>Instalment Amount for Selling Price</t>
  </si>
  <si>
    <t>Initial Selling Price</t>
  </si>
  <si>
    <t>GPP</t>
  </si>
  <si>
    <t>Effective Interest Rate</t>
  </si>
  <si>
    <t>New Tenure</t>
  </si>
  <si>
    <t>New Instalment</t>
  </si>
  <si>
    <t>Down Payment</t>
  </si>
  <si>
    <t>Bank Selling Price
(applicable for ISLAMIC only)</t>
  </si>
  <si>
    <t>BAU/STP
BAU= see pop up
STP = password key in</t>
  </si>
  <si>
    <t>Financing Type</t>
  </si>
  <si>
    <t>Product selected by user in MAE</t>
  </si>
  <si>
    <t>Originating Branch</t>
  </si>
  <si>
    <t>Staff MBB Relationship</t>
  </si>
  <si>
    <t>MRTA / MRTT / CLTA  / CLTT</t>
  </si>
  <si>
    <t>Sum Assured</t>
  </si>
  <si>
    <t>Payment Mode (Capitalised/ Cash)</t>
  </si>
  <si>
    <t>Legal Fee</t>
  </si>
  <si>
    <t>Will Writing/Wasiat</t>
  </si>
  <si>
    <t>Premium (Capitalised)</t>
  </si>
  <si>
    <t>Premium (Cash)</t>
  </si>
  <si>
    <t>Instalment</t>
  </si>
  <si>
    <t>Bank Selling Price (applicable for ISLAMIC only)</t>
  </si>
  <si>
    <t>GEMS Booking Result</t>
  </si>
  <si>
    <t>GEMS Booking Status</t>
  </si>
  <si>
    <t>Are you purchasing multiple properties at this moment?</t>
  </si>
  <si>
    <t>Do you have Do you have any other pending applications for this property with other banks?</t>
  </si>
  <si>
    <t>Name</t>
  </si>
  <si>
    <t>ID Number</t>
  </si>
  <si>
    <t>Relationship</t>
  </si>
  <si>
    <t>Mobile Number</t>
  </si>
  <si>
    <t>Fail</t>
  </si>
  <si>
    <t>Error</t>
  </si>
  <si>
    <t>Booked</t>
  </si>
  <si>
    <t>Release</t>
  </si>
  <si>
    <t>Delete</t>
  </si>
  <si>
    <t>CCRIS</t>
  </si>
  <si>
    <t>Xu Ke Ke</t>
  </si>
  <si>
    <t>mayahome300</t>
  </si>
  <si>
    <t>Applicant &lt; 18 years old</t>
  </si>
  <si>
    <t>040707155021</t>
  </si>
  <si>
    <t>n/a</t>
  </si>
  <si>
    <t>WP Kuala Lumpur</t>
  </si>
  <si>
    <t>Zone 1</t>
  </si>
  <si>
    <t>Vulnerable</t>
  </si>
  <si>
    <t>Tong Shen</t>
  </si>
  <si>
    <t>mayahome301</t>
  </si>
  <si>
    <t>Applicant &gt; 65 years old</t>
  </si>
  <si>
    <t>540808085016</t>
  </si>
  <si>
    <t>Accounting Associate Professionals</t>
  </si>
  <si>
    <t>Self Employed</t>
  </si>
  <si>
    <t>Phoebe Siah Pooi Mun</t>
  </si>
  <si>
    <t>mayahome302</t>
  </si>
  <si>
    <t>Applicant Passport holder</t>
  </si>
  <si>
    <t>Language Teachers</t>
  </si>
  <si>
    <t>Non-vulnerable</t>
  </si>
  <si>
    <t>Tony Cho Da Weng</t>
  </si>
  <si>
    <t>mayahome303</t>
  </si>
  <si>
    <t>Applicant MYPRIC</t>
  </si>
  <si>
    <t>EIGHTY FIVE AVENUE Type B</t>
  </si>
  <si>
    <t>Administration Professionals</t>
  </si>
  <si>
    <t>BAU</t>
  </si>
  <si>
    <t>Adduh Bin Mohamad Hassan</t>
  </si>
  <si>
    <t>mayahome304</t>
  </si>
  <si>
    <t xml:space="preserve">Applicant with CPA=Yes                         </t>
  </si>
  <si>
    <t>X</t>
  </si>
  <si>
    <t>EIGHTY FIVE AVENUE Type A</t>
  </si>
  <si>
    <t>Administrative and Executive Secretaries</t>
  </si>
  <si>
    <t>Ampang Park Brch</t>
  </si>
  <si>
    <t>Santhosh A/L Raja</t>
  </si>
  <si>
    <t>mayahome305</t>
  </si>
  <si>
    <t>MOA &lt; 85%, check MRTA MOA</t>
  </si>
  <si>
    <t>Santhirika A/P Varakuhan</t>
  </si>
  <si>
    <t>mayahome306</t>
  </si>
  <si>
    <t>Applicant with CPA = No</t>
  </si>
  <si>
    <t>*have 2 scenario, 1.totally not CP      2.CP bydefination but becameN coz different location</t>
  </si>
  <si>
    <t>830611061112</t>
  </si>
  <si>
    <t>STP</t>
  </si>
  <si>
    <t>Islamic</t>
  </si>
  <si>
    <t>Same as eligibility result 
(BU to BY)</t>
  </si>
  <si>
    <t>Kuchai Lama Brh</t>
  </si>
  <si>
    <t>Chan Saw Ging</t>
  </si>
  <si>
    <t>mayahome307</t>
  </si>
  <si>
    <t>MOA = 85%, check MRTA MOA</t>
  </si>
  <si>
    <t xml:space="preserve">Lester Leong </t>
  </si>
  <si>
    <t>mayahome308</t>
  </si>
  <si>
    <t>Applicant with CPA = Exempted</t>
  </si>
  <si>
    <t>*CP but exempted by policy/BNM</t>
  </si>
  <si>
    <t>5M Boulevard Type A</t>
  </si>
  <si>
    <t>Tmn Midah Brh</t>
  </si>
  <si>
    <t>Ivan Low Thien Yee</t>
  </si>
  <si>
    <t>mayahome309</t>
  </si>
  <si>
    <t>MOA &gt; 85%, check MRTA MOA</t>
  </si>
  <si>
    <t>Alice Chua Tian Tian</t>
  </si>
  <si>
    <t>mayahome310</t>
  </si>
  <si>
    <t>Applicant with CCRIS Adverse</t>
  </si>
  <si>
    <t>*to check with Queena to create CTOS/CCRIS data</t>
  </si>
  <si>
    <t>University and Higher Education Teachers</t>
  </si>
  <si>
    <t>Syabaha bin abdul samat</t>
  </si>
  <si>
    <t>mayahome311</t>
  </si>
  <si>
    <t>Aggregate Libility - CTOS collateral code 10 (Own/RCB)</t>
  </si>
  <si>
    <t>Music, Arts and Performing Arts Teachers</t>
  </si>
  <si>
    <t xml:space="preserve"> SAZALI BIN RAMLEE</t>
  </si>
  <si>
    <t>Syuhana Binti Nasir Pg</t>
  </si>
  <si>
    <t>mayahome312</t>
  </si>
  <si>
    <t xml:space="preserve">Applicant with OCCIS Fail code (Code 31) (Allow STP) </t>
  </si>
  <si>
    <t>*to give Queena OCCIS code data to be tested</t>
  </si>
  <si>
    <t>Mass</t>
  </si>
  <si>
    <t>Sarawak</t>
  </si>
  <si>
    <t>Retiree</t>
  </si>
  <si>
    <t>Zone 3</t>
  </si>
  <si>
    <t>Valerie A/P Subramanan</t>
  </si>
  <si>
    <t>mayahome313</t>
  </si>
  <si>
    <t xml:space="preserve">House owned declaration </t>
  </si>
  <si>
    <t>*Based on CTOS report</t>
  </si>
  <si>
    <t>Hospitality, Retail and Other Services Manager</t>
  </si>
  <si>
    <t>Zone 2</t>
  </si>
  <si>
    <t>Samuel Rohan</t>
  </si>
  <si>
    <t>mayahome314</t>
  </si>
  <si>
    <t>MOA eligibility</t>
  </si>
  <si>
    <t>*based  product &amp; project</t>
  </si>
  <si>
    <t>Samson Chong Chee Hong</t>
  </si>
  <si>
    <t>mayahome315</t>
  </si>
  <si>
    <t>Apply again &gt; 1day</t>
  </si>
  <si>
    <t>*add CTOS report</t>
  </si>
  <si>
    <t>Rosalina Khoo Sang Sang</t>
  </si>
  <si>
    <t>mayahome316</t>
  </si>
  <si>
    <t>DSR &amp; NDI scoring</t>
  </si>
  <si>
    <t>*residential, education &amp; CTOS report</t>
  </si>
  <si>
    <t>Loan Outstanding table
- existing housing loan (HSLNFNCE): rm 1mil
- application year: 2015
- commitment: RM2,800</t>
  </si>
  <si>
    <t>Abbas Rajaguna</t>
  </si>
  <si>
    <t>mayahome317</t>
  </si>
  <si>
    <t>My First Home</t>
  </si>
  <si>
    <t>* to add CCRIS data</t>
  </si>
  <si>
    <t>Information Technology System  Administrators</t>
  </si>
  <si>
    <t>Government Employer</t>
  </si>
  <si>
    <t>Hard Fail at Eligibility</t>
  </si>
  <si>
    <t>Conventional</t>
  </si>
  <si>
    <t xml:space="preserve"> Mubarak bin Naaji</t>
  </si>
  <si>
    <t>mayahome318</t>
  </si>
  <si>
    <t>* Gross income 5K</t>
  </si>
  <si>
    <t>761011035629</t>
  </si>
  <si>
    <t>Salmaan bin Faadil</t>
  </si>
  <si>
    <t>mayahome319</t>
  </si>
  <si>
    <t>*Min 500K</t>
  </si>
  <si>
    <t>800901078765</t>
  </si>
  <si>
    <t>Basheer bin Fuaad</t>
  </si>
  <si>
    <t>mayahome320</t>
  </si>
  <si>
    <t>Apply Non EF Loan Amt (Eligibility &gt; Apply &gt; BAU) 
*logic is in MAE, not WOLOC</t>
  </si>
  <si>
    <t>840821134555</t>
  </si>
  <si>
    <t>Legal Associate Professionals</t>
  </si>
  <si>
    <t>Asghar bin Khaleefa</t>
  </si>
  <si>
    <t>mayahome321</t>
  </si>
  <si>
    <t>Hard Fail - Unable to return loan entitlement</t>
  </si>
  <si>
    <t>790304036732</t>
  </si>
  <si>
    <t>Aircraft Engine Mechanics and repairers</t>
  </si>
  <si>
    <t>Abd Salleh</t>
  </si>
  <si>
    <t>mayahome322</t>
  </si>
  <si>
    <t>Applicant with OCCIS Bankcrupt code (Code 03)</t>
  </si>
  <si>
    <t>Travel Guides</t>
  </si>
  <si>
    <t>Ahmad</t>
  </si>
  <si>
    <t>mayahome323</t>
  </si>
  <si>
    <t>FDS Fail</t>
  </si>
  <si>
    <t>Queena to liaise with Izzudin to add user to criminal DB</t>
  </si>
  <si>
    <t>STP but route to BAU after full data entry at SF</t>
  </si>
  <si>
    <t>Mohammad Tajuddin</t>
  </si>
  <si>
    <t>mayahome324</t>
  </si>
  <si>
    <t xml:space="preserve">*Reduce LTV 70%       </t>
  </si>
  <si>
    <t>Applications Programmer</t>
  </si>
  <si>
    <t>Nur Ameila</t>
  </si>
  <si>
    <t>mayahome325</t>
  </si>
  <si>
    <t>*3rd onwards 70%</t>
  </si>
  <si>
    <t>000214021234</t>
  </si>
  <si>
    <t>Amirul</t>
  </si>
  <si>
    <t>mayahome326</t>
  </si>
  <si>
    <t>Multiple Entity in CTOS Report</t>
  </si>
  <si>
    <t>*to create multiple reports in CTOS</t>
  </si>
  <si>
    <t>Tamila Selvi</t>
  </si>
  <si>
    <t>mayahome327</t>
  </si>
  <si>
    <t>DSR failed with lower loan entitlement</t>
  </si>
  <si>
    <t>Jan Levinson</t>
  </si>
  <si>
    <t>mayahome328</t>
  </si>
  <si>
    <t>Gross income declare higher than IET table</t>
  </si>
  <si>
    <t>900707091223</t>
  </si>
  <si>
    <t>Pamela bell</t>
  </si>
  <si>
    <t>mayahome329</t>
  </si>
  <si>
    <t>AAL
Conventional - MRTA - Capitalised
Initial Sum Assured = 150k</t>
  </si>
  <si>
    <t>Capitalised</t>
  </si>
  <si>
    <t>Fifi Siah</t>
  </si>
  <si>
    <t>mayahome330</t>
  </si>
  <si>
    <t>AAL
Islamic - MRTT - Cash
Initial Sum Assured = 150k</t>
  </si>
  <si>
    <t>Jordan Cho Yee</t>
  </si>
  <si>
    <t>mayahome331</t>
  </si>
  <si>
    <t>AAL
Islamic - MRTT - Capitalised
Initial Sum Assured = 150k</t>
  </si>
  <si>
    <t>Abdul Salleh Bin Mohamad Hassan</t>
  </si>
  <si>
    <t>mayahome332</t>
  </si>
  <si>
    <t>Underwriting Not Required - Standard
Conventional - CLTA - Capitalised
Initial Sum Assured = 150k
Occupation = Teacher
Height = 175cm, Weight = 70kg
All Health Qs = No</t>
  </si>
  <si>
    <t>CLTA</t>
  </si>
  <si>
    <t>Rajan AL Raja</t>
  </si>
  <si>
    <t>mayahome333</t>
  </si>
  <si>
    <t>AAL
Islamic - CLTT - Cash
Initial Sum Assured = RM120k</t>
  </si>
  <si>
    <t>Actors</t>
  </si>
  <si>
    <t>Santhirina AP Vararajan</t>
  </si>
  <si>
    <t>mayahome334</t>
  </si>
  <si>
    <t>Underwriting Required - Sub Standard
Conventional - MRTA - Capitalised
Initial Sum assured = 700k</t>
  </si>
  <si>
    <t>Managing Director and Chief Executives</t>
  </si>
  <si>
    <t>Zarif Forty bin Ziyad</t>
  </si>
  <si>
    <t>mayahome148</t>
  </si>
  <si>
    <t>Chan Saw Gey</t>
  </si>
  <si>
    <t>mayahome335</t>
  </si>
  <si>
    <t>Underwriting Required - Sub Standard
Islamic - CLTT - Cash
Initial Sum Assured = 500k
Occupation = Finance Manager
Height = 175cm, Weight = 70kg
2 Health Qs = Yes, other No</t>
  </si>
  <si>
    <t>Aircraft Pilots and Related Professionals</t>
  </si>
  <si>
    <t xml:space="preserve">Leslie Leong </t>
  </si>
  <si>
    <t>mayahome336</t>
  </si>
  <si>
    <t>Legal Status - Any Code</t>
  </si>
  <si>
    <t>Peter Lim</t>
  </si>
  <si>
    <t>mayahome337</t>
  </si>
  <si>
    <t>Status K</t>
  </si>
  <si>
    <t>quintisiana</t>
  </si>
  <si>
    <t>mayahome143</t>
  </si>
  <si>
    <t>Alexia Chua</t>
  </si>
  <si>
    <t>mayahome338</t>
  </si>
  <si>
    <t>Local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</si>
  <si>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300,000, Lender = CB, Capacity = JOINT, Status = A, Application Date = 13/12/2020
2) OTLNFNCE, Limit = 414,000, Lender = CB, Capacity = OWN, Status = T, Application Date = 02/03/2021
3) OVRDRAFT, Limit = 460,000, Lender = CB, Capacity = OWN, Status = P, Application Date = 04/06/2021</t>
    </r>
  </si>
  <si>
    <t>Lucien Lim</t>
  </si>
  <si>
    <t>mayahome145</t>
  </si>
  <si>
    <t>Syabaharaman bin Mohamed</t>
  </si>
  <si>
    <t>mayahome339</t>
  </si>
  <si>
    <t>Overseas address
House owned declaration (N, Y)</t>
  </si>
  <si>
    <r>
      <rPr>
        <sz val="10"/>
        <rFont val="Trebuchet MS"/>
        <charset val="134"/>
      </rPr>
      <t xml:space="preserve">CTOS Report
</t>
    </r>
    <r>
      <rPr>
        <u/>
        <sz val="10"/>
        <rFont val="Trebuchet MS"/>
        <charset val="134"/>
      </rPr>
      <t>Credit Application</t>
    </r>
    <r>
      <rPr>
        <sz val="10"/>
        <rFont val="Trebuchet MS"/>
        <charset val="134"/>
      </rPr>
      <t xml:space="preserve">
1) HSLNFNCE, Limit = 700,000, Lender = CB, Capacity = OWN, Status = T, Application Date = 13/12/2020
2) OVRDRAFT, Limit = 500,000, Lender = CB, Capacity = OWN, Status = P, Application Date = 04/06/2021</t>
    </r>
  </si>
  <si>
    <t>Singapore</t>
  </si>
  <si>
    <t>Siti Nor Binti Nazim</t>
  </si>
  <si>
    <t>mayahome340</t>
  </si>
  <si>
    <t>Aggregate Libility - CTOS collateral code 10 (Own/RCB)
70% LTV - 3rd HL onwards
House owned declaration (Y, N)</t>
  </si>
  <si>
    <r>
      <rPr>
        <sz val="10"/>
        <rFont val="Trebuchet MS"/>
        <charset val="134"/>
      </rPr>
      <t xml:space="preserve">Agg Liability &gt; RM3 mill 
Change CTOS report - all payments prompt
</t>
    </r>
    <r>
      <rPr>
        <u/>
        <sz val="10"/>
        <rFont val="Trebuchet MS"/>
        <charset val="134"/>
      </rPr>
      <t>Outstanding</t>
    </r>
    <r>
      <rPr>
        <sz val="10"/>
        <rFont val="Trebuchet MS"/>
        <charset val="134"/>
      </rPr>
      <t xml:space="preserve">
1) OTLNFNCE (Col Type = 00), Limit 50,000, Lender = OWN, Capacity = OWN, Instalment = 700
2) OTLNFNCE (Col Type = 10), Limit 500,000, Lender = OWN, Capacity = JOINT, Instalment = 1,800
3) HSLNFNCE (Col Type = 10), Limit = 1,200,000, Lender = Own, Capacity = Joint, Instalment = 4,655, Application Date = 05/11/2011
</t>
    </r>
    <r>
      <rPr>
        <u/>
        <sz val="10"/>
        <rFont val="Trebuchet MS"/>
        <charset val="134"/>
      </rPr>
      <t xml:space="preserve">
Credit Application
</t>
    </r>
    <r>
      <rPr>
        <sz val="10"/>
        <rFont val="Trebuchet MS"/>
        <charset val="134"/>
      </rPr>
      <t>4) LEASING, Limit = 500,000, Lender = RCB, Capacity = OWN, Status = A, Application Date = 02/03/2021
5) OVRDRAFT, Limit = 300,000, Lender = RCB, Capacity = OWN, Status = T, Application Date =  07/08/2020</t>
    </r>
  </si>
  <si>
    <t>Peter Knowles</t>
  </si>
  <si>
    <t>mayahome207</t>
  </si>
  <si>
    <t>Pass@3333</t>
  </si>
  <si>
    <t>Valecia AP Subraraja</t>
  </si>
  <si>
    <t>mayahome341</t>
  </si>
  <si>
    <t>FDS Fail (Result = Suspicious)
- Home Address &amp; Employer Address same
Commitment computation for credit card based on utilisation &amp; multiple outstanding balance (different cards) in one limit
House owned declaration (N, N)</t>
  </si>
  <si>
    <r>
      <rPr>
        <sz val="10"/>
        <rFont val="Trebuchet MS"/>
        <charset val="134"/>
      </rPr>
      <t xml:space="preserve">CTOS report - all payments prompt
</t>
    </r>
    <r>
      <rPr>
        <u/>
        <sz val="10"/>
        <rFont val="Trebuchet MS"/>
        <charset val="134"/>
      </rPr>
      <t xml:space="preserve">
Outstanding
</t>
    </r>
    <r>
      <rPr>
        <sz val="10"/>
        <rFont val="Trebuchet MS"/>
        <charset val="134"/>
      </rPr>
      <t xml:space="preserve">1) CRDTCARD (Col Type = 00), Limit = 15,000, Lender = OWN, Capacity = OWN, Outstanding Bal for Card 1 = 7,500, Outstanding Balance for Card 2 = 3,900
2) LEASING (Col Type = 10), Limit = 350,000, Lender = Own, Capacity = Own, Instalment = 1,600, Application Date = 05/04/2019
</t>
    </r>
    <r>
      <rPr>
        <u/>
        <sz val="10"/>
        <rFont val="Trebuchet MS"/>
        <charset val="134"/>
      </rPr>
      <t>Credit Application</t>
    </r>
    <r>
      <rPr>
        <sz val="10"/>
        <rFont val="Trebuchet MS"/>
        <charset val="134"/>
      </rPr>
      <t xml:space="preserve">
3) HSLNFNCE, Limit = 500,000, Lender = CB, Capacity = Own, Status = T, Application Date = 01/09/2021
4) OTLNFNCE, Limit = 100,000, Lender = CB, Capacity = Own, Application Date = 01/05/2021. Status = A</t>
    </r>
  </si>
  <si>
    <t>Klein Kerri</t>
  </si>
  <si>
    <t>mayahome209</t>
  </si>
  <si>
    <t>David Rohan</t>
  </si>
  <si>
    <t>mayahome342</t>
  </si>
  <si>
    <t>NDI Zone 1 Fail, Recommend lower amount
Home Address = FT Kuala Lumpur</t>
  </si>
  <si>
    <r>
      <rPr>
        <sz val="10"/>
        <rFont val="Trebuchet MS"/>
        <charset val="134"/>
      </rPr>
      <t xml:space="preserve">CTOS report - all payments prompt
</t>
    </r>
    <r>
      <rPr>
        <u/>
        <sz val="10"/>
        <rFont val="Trebuchet MS"/>
        <charset val="134"/>
      </rPr>
      <t xml:space="preserve">
Outstanding
</t>
    </r>
    <r>
      <rPr>
        <sz val="10"/>
        <rFont val="Trebuchet MS"/>
        <charset val="134"/>
      </rPr>
      <t>PCPASCAR (Col Type = 30), Limit = 55,000, Lender = CB, Capacity = OWN, Instalment = 500</t>
    </r>
  </si>
  <si>
    <t>STP with lower loan entitlement</t>
  </si>
  <si>
    <t>Sonia Aries</t>
  </si>
  <si>
    <t>mayahome200</t>
  </si>
  <si>
    <t>Alex Chee Chong Sing</t>
  </si>
  <si>
    <t>mayahome343</t>
  </si>
  <si>
    <t>NDI Zone 2 Fail, Recommend lower amount
Home Address = Melaka</t>
  </si>
  <si>
    <r>
      <rPr>
        <sz val="10"/>
        <rFont val="Trebuchet MS"/>
        <charset val="134"/>
      </rPr>
      <t xml:space="preserve">CTOS report - payments in arrears due to service charges
</t>
    </r>
    <r>
      <rPr>
        <u/>
        <sz val="10"/>
        <rFont val="Trebuchet MS"/>
        <charset val="134"/>
      </rPr>
      <t xml:space="preserve">
Outstanding
</t>
    </r>
    <r>
      <rPr>
        <sz val="10"/>
        <rFont val="Trebuchet MS"/>
        <charset val="134"/>
      </rPr>
      <t>CRDTCARD (Col Type = 00), Limit = 5,000, Lender = RCB, Capacity = OWN, Outstanding Bal = 100
Pymt = 0 0 4 3 2 1 1 1 0 0 0</t>
    </r>
  </si>
  <si>
    <t>Melaka</t>
  </si>
  <si>
    <t>Sarah binti Sayed</t>
  </si>
  <si>
    <t>mayahome150</t>
  </si>
  <si>
    <t>Mazlina Chai</t>
  </si>
  <si>
    <t>mayahome344</t>
  </si>
  <si>
    <t>NDI Zone 3 Fail, Recommend lower amount
Home Address = Pahang</t>
  </si>
  <si>
    <r>
      <rPr>
        <sz val="10"/>
        <rFont val="Trebuchet MS"/>
        <charset val="134"/>
      </rPr>
      <t xml:space="preserve">CTOS report - all payments prompt
</t>
    </r>
    <r>
      <rPr>
        <u/>
        <sz val="10"/>
        <rFont val="Trebuchet MS"/>
        <charset val="134"/>
      </rPr>
      <t xml:space="preserve">
Outstanding
</t>
    </r>
    <r>
      <rPr>
        <sz val="10"/>
        <rFont val="Trebuchet MS"/>
        <charset val="134"/>
      </rPr>
      <t>OTLNFNCE (Col Type = 00), Limit = 30,000, Lender = CB, Capacity = OWN, Instalment = 96</t>
    </r>
  </si>
  <si>
    <t>Pahang</t>
  </si>
  <si>
    <t>Chemists</t>
  </si>
  <si>
    <t>Reporting Entity Employee</t>
  </si>
  <si>
    <t>Sasuke</t>
  </si>
  <si>
    <t>mayahome208</t>
  </si>
  <si>
    <t>Gattadi Rajasama</t>
  </si>
  <si>
    <t>mayahome345</t>
  </si>
  <si>
    <t>My First Home Scheme - Property Price &lt;= 500k, Applicant Income &gt; 5k, Household's Income &lt;= 10k, 
Downpayment &gt; 10%, no of existing HL = 0, MOA from MAE &gt;= 90%/empty/0%</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</si>
  <si>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300</t>
    </r>
  </si>
  <si>
    <t>STP - Recommend MaxiHome/CM Home instead of My First Home Scheme/-i</t>
  </si>
  <si>
    <t>Andrew Tong</t>
  </si>
  <si>
    <t>mayahome201</t>
  </si>
  <si>
    <t>Hassan bin Naaji</t>
  </si>
  <si>
    <t>mayahome346</t>
  </si>
  <si>
    <t>My First Home Scheme - Property Price &gt; 500k, Applicant Income &lt;=5k, Household's Income &lt;= 10k, 
Downpayment &gt; 10%, no of existing HL = 0, MOA from MAE &gt;= 90%/empty/0%</t>
  </si>
  <si>
    <t>JJ Teo</t>
  </si>
  <si>
    <t>mayahome202</t>
  </si>
  <si>
    <t>Saber bin Faadil</t>
  </si>
  <si>
    <t>mayahome347</t>
  </si>
  <si>
    <t>My First Home Scheme - Property Price &lt;= 500k, Applicant Income &lt;= 5k, Household's Income &gt; 10k, 
Downpayment &gt; 10%, no of existing HL = 0, MOA from MAE &gt;= 90%/empty/0%</t>
  </si>
  <si>
    <t>Anabelle Leila Ak Ketiaka</t>
  </si>
  <si>
    <t>mayahome203</t>
  </si>
  <si>
    <t>Ashok bin Fuaad</t>
  </si>
  <si>
    <t>mayahome348</t>
  </si>
  <si>
    <t>My First Home Scheme - Property Price &lt;= 500k, Applicant Income &lt;= 5k, Household's Income &lt;= 10k, 
Downpayment &gt;= 10%, no of existing HL = 0, MOA from MAE &gt;= 90%/empty/0%
Able get AIP eventhough no CTOS report since user's age below 30</t>
  </si>
  <si>
    <t>No CTOS report</t>
  </si>
  <si>
    <t>Jordan Yeoh</t>
  </si>
  <si>
    <t>mayahome204</t>
  </si>
  <si>
    <t>Ahmad bin Khaleefa</t>
  </si>
  <si>
    <t>mayahome349</t>
  </si>
  <si>
    <t>My First Home Scheme - Property Price &lt;= 500k, Applicant Income &lt;= 5k, Household's Income &lt;= 10k, 
Downpayment &gt; 10%, no of existing HL &gt; 0, MOA from MAE &gt;= 90%/empty/0%</t>
  </si>
  <si>
    <r>
      <rPr>
        <sz val="10"/>
        <rFont val="Trebuchet MS"/>
        <charset val="134"/>
      </rPr>
      <t xml:space="preserve">CTOS report - all payments prompt
</t>
    </r>
    <r>
      <rPr>
        <u/>
        <sz val="10"/>
        <rFont val="Trebuchet MS"/>
        <charset val="134"/>
      </rPr>
      <t xml:space="preserve">
Outstanding
1</t>
    </r>
    <r>
      <rPr>
        <sz val="10"/>
        <rFont val="Trebuchet MS"/>
        <charset val="134"/>
      </rPr>
      <t>) CRDTCARD (Col Type = 00), Limit = 5,000, Lender = RCB, Capacity = OWN, Outstanding Bal = 300</t>
    </r>
    <r>
      <rPr>
        <u/>
        <sz val="10"/>
        <rFont val="Trebuchet MS"/>
        <charset val="134"/>
      </rPr>
      <t xml:space="preserve">
2</t>
    </r>
    <r>
      <rPr>
        <sz val="10"/>
        <rFont val="Trebuchet MS"/>
        <charset val="134"/>
      </rPr>
      <t>) OTLNFNCE (Col Type = 10), Limit = 200,000, Lender = CB, Capacity = OWN, Instalment = 798, Application Date = 14/05/2019</t>
    </r>
  </si>
  <si>
    <t>Xu Jin Jin</t>
  </si>
  <si>
    <t>mayahome205</t>
  </si>
  <si>
    <t>Abd Suhas</t>
  </si>
  <si>
    <t>mayahome350</t>
  </si>
  <si>
    <t>My First Home Scheme - Property Price &lt;= 500k, Applicant Income &lt;= 5k, Household's Income &lt;= 10k, 
Downpayment &gt; 10%, no of existing HL = 0, MOA from MAE &lt; 90%</t>
  </si>
  <si>
    <t>Ng Jin Yee</t>
  </si>
  <si>
    <t>mayahome206</t>
  </si>
  <si>
    <t>wrong password</t>
  </si>
  <si>
    <t>Ahmed Tajuddin</t>
  </si>
  <si>
    <t>mayahome351</t>
  </si>
  <si>
    <t>My First Home Scheme - Property Price &lt;= 500k, Applicant Income &lt;= 5k, Household's Income &lt;= 10k, 
Downpayment &gt; 10%, no of existing HL = 0, MOA from MAE = 90%
DOB = 23/08/1990</t>
  </si>
  <si>
    <t>Mohammad Ghazie</t>
  </si>
  <si>
    <t>mayahome352</t>
  </si>
  <si>
    <t>EF insuffucient limit
Customer declines LO (to verify EF unearmark, update to CCRIS, GCMS, etc) to check all status updates that are currently happen at STP7.6</t>
  </si>
  <si>
    <r>
      <rPr>
        <sz val="10"/>
        <rFont val="Trebuchet MS"/>
        <charset val="134"/>
      </rPr>
      <t xml:space="preserve">Change CTOS Report - all payments prompt
</t>
    </r>
    <r>
      <rPr>
        <u/>
        <sz val="10"/>
        <rFont val="Trebuchet MS"/>
        <charset val="134"/>
      </rPr>
      <t>Outstanding</t>
    </r>
    <r>
      <rPr>
        <sz val="10"/>
        <rFont val="Trebuchet MS"/>
        <charset val="134"/>
      </rPr>
      <t xml:space="preserve">
OTHLNFIN (Col Type = 00), Limit = 50,000, Lender = OWN, Capacity = OWN, Instalment = 100</t>
    </r>
  </si>
  <si>
    <t>Nur Azila Tabbsum</t>
  </si>
  <si>
    <t>mayahome353</t>
  </si>
  <si>
    <t>EF expiry</t>
  </si>
  <si>
    <t>same as above</t>
  </si>
  <si>
    <t>000214021237</t>
  </si>
  <si>
    <t>Amir Bin Hasman</t>
  </si>
  <si>
    <t>mayahome354</t>
  </si>
  <si>
    <t>BR changes between eligibility vs AIP
Eligibility, Interest Rate = 3.25%
AIP, Interest Rate = 3.50%</t>
  </si>
  <si>
    <r>
      <rPr>
        <sz val="10"/>
        <rFont val="Trebuchet MS"/>
        <charset val="134"/>
      </rPr>
      <t xml:space="preserve">Change CTOS Report - Remove multiple entity
</t>
    </r>
    <r>
      <rPr>
        <u/>
        <sz val="10"/>
        <rFont val="Trebuchet MS"/>
        <charset val="134"/>
      </rPr>
      <t>Outstanding</t>
    </r>
    <r>
      <rPr>
        <sz val="10"/>
        <rFont val="Trebuchet MS"/>
        <charset val="134"/>
      </rPr>
      <t xml:space="preserve">
CHRGCARD (Col Type = 00), Limit = 2,000, Lender = OWN, Capacity = OWN, Outstanding Bal = 50</t>
    </r>
  </si>
  <si>
    <t>Anita binti Samad</t>
  </si>
  <si>
    <t>mayahome151</t>
  </si>
  <si>
    <t>Amila Selva</t>
  </si>
  <si>
    <t>mayahome355</t>
  </si>
  <si>
    <t>Existing Rejected Applications in WoLOC for the last 6 months - Declined at STPRB1
House owned declaration (N, Y)</t>
  </si>
  <si>
    <r>
      <rPr>
        <sz val="10"/>
        <rFont val="Trebuchet MS"/>
        <charset val="134"/>
      </rPr>
      <t xml:space="preserve">CTOS report - all payments prompt
</t>
    </r>
    <r>
      <rPr>
        <u/>
        <sz val="10"/>
        <rFont val="Trebuchet MS"/>
        <charset val="134"/>
      </rPr>
      <t xml:space="preserve">
Outstanding
</t>
    </r>
    <r>
      <rPr>
        <sz val="10"/>
        <rFont val="Trebuchet MS"/>
        <charset val="134"/>
      </rPr>
      <t>CRDTCARD (Col Type = 00), Limit = 5,000, Lender = RCB, Capacity = OWN, Outstanding Bal = 1,000</t>
    </r>
  </si>
  <si>
    <t>Enginerring Professionals</t>
  </si>
  <si>
    <t>Lee May Lian</t>
  </si>
  <si>
    <t>mayahome152</t>
  </si>
  <si>
    <t>Jannet Levinson</t>
  </si>
  <si>
    <t>mayahome356</t>
  </si>
  <si>
    <t>Existing Rejected Applications in WoLOC for the last 6months - Declined at STPEAs with purged status</t>
  </si>
  <si>
    <r>
      <rPr>
        <sz val="10"/>
        <rFont val="Trebuchet MS"/>
        <charset val="134"/>
      </rPr>
      <t xml:space="preserve">CTOS report - all payments prompt
</t>
    </r>
    <r>
      <rPr>
        <u/>
        <sz val="10"/>
        <rFont val="Trebuchet MS"/>
        <charset val="134"/>
      </rPr>
      <t xml:space="preserve">
Outstanding
</t>
    </r>
    <r>
      <rPr>
        <sz val="10"/>
        <rFont val="Trebuchet MS"/>
        <charset val="134"/>
      </rPr>
      <t>ISPWNBKG (Col Type = 90), Limit = 15,000, Lender = RCB, Capacity = OWN, Outstanding Bal = 10,000</t>
    </r>
  </si>
  <si>
    <t>AIRCRAFT PILOTS AND RELATED PROFESSIONALS</t>
  </si>
  <si>
    <t>Pam Amick</t>
  </si>
  <si>
    <t>mayahome357</t>
  </si>
  <si>
    <t>Number of Properties owned more than 3 for mass segment</t>
  </si>
  <si>
    <r>
      <rPr>
        <sz val="10"/>
        <rFont val="Trebuchet MS"/>
        <charset val="134"/>
      </rPr>
      <t xml:space="preserve">CTOS report
</t>
    </r>
    <r>
      <rPr>
        <u/>
        <sz val="10"/>
        <rFont val="Trebuchet MS"/>
        <charset val="134"/>
      </rPr>
      <t xml:space="preserve">
Credit Application
</t>
    </r>
    <r>
      <rPr>
        <sz val="10"/>
        <rFont val="Trebuchet MS"/>
        <charset val="134"/>
      </rPr>
      <t>PCPASCAR (Col Type = 30), Limit = 100,000, Lender = OWN, Capacity = OWN</t>
    </r>
  </si>
  <si>
    <t>INFORMATION TECHNOLOGY SYSTEM ADMINISTRATORS</t>
  </si>
  <si>
    <t>Chan Wei Han</t>
  </si>
  <si>
    <t>mayahome153</t>
  </si>
  <si>
    <t>Hamid Abdullah</t>
  </si>
  <si>
    <t>mayahome358</t>
  </si>
  <si>
    <t>Number of Properties owned more than 5 for affluent segment</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</si>
  <si>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HLFNNNPS (Col Type = 10), Limit = 780,000, Lender = CB, Capacity = OWN, Instalment = 2,110, Application Date = 15/03/2018
</t>
    </r>
    <r>
      <rPr>
        <u/>
        <sz val="10"/>
        <rFont val="Trebuchet MS"/>
        <charset val="134"/>
      </rPr>
      <t xml:space="preserve">
Credit Application
</t>
    </r>
    <r>
      <rPr>
        <sz val="10"/>
        <rFont val="Trebuchet MS"/>
        <charset val="134"/>
      </rPr>
      <t>CRDTCARD (Col Type = 00), Limit = 25,000, Lender = OWN, Capacity = OWN</t>
    </r>
  </si>
  <si>
    <t>890101134455</t>
  </si>
  <si>
    <t>Affluent</t>
  </si>
  <si>
    <t>Lisa Manoban binti Zaid</t>
  </si>
  <si>
    <t>mayahome154</t>
  </si>
  <si>
    <t>Jamie Olivia Ak Jensen</t>
  </si>
  <si>
    <t>mayahome359</t>
  </si>
  <si>
    <t>Multiple Entity in CCRIS report upon Add CCRIS</t>
  </si>
  <si>
    <r>
      <rPr>
        <sz val="10"/>
        <rFont val="Trebuchet MS"/>
        <charset val="134"/>
      </rPr>
      <t xml:space="preserve">CTOS report - all payments prompt
</t>
    </r>
    <r>
      <rPr>
        <u/>
        <sz val="10"/>
        <rFont val="Trebuchet MS"/>
        <charset val="134"/>
      </rPr>
      <t xml:space="preserve">
Outstanding</t>
    </r>
    <r>
      <rPr>
        <sz val="10"/>
        <rFont val="Trebuchet MS"/>
        <charset val="134"/>
      </rPr>
      <t xml:space="preserve">
LEASING (Col Type = 10), Limit = 500,000, Lender = OWN, Capacity = OWN, Instalment = 1,995,  Application Date = 15/03/2018</t>
    </r>
  </si>
  <si>
    <t>APPLICATIONS PROGRAMMERS</t>
  </si>
  <si>
    <t>STP - CCRIS added as new entity due to multiple entity</t>
  </si>
  <si>
    <t>Jensen Wong Au Yong</t>
  </si>
  <si>
    <t>mayahome362</t>
  </si>
  <si>
    <t>John Han</t>
  </si>
  <si>
    <t>mayahome360</t>
  </si>
  <si>
    <t>CCRIS Fail DOB Not Match</t>
  </si>
  <si>
    <t>As long as either main or joint applicant DOB don’t match, then Add CCRIS will fail</t>
  </si>
  <si>
    <t>851203123411</t>
  </si>
  <si>
    <t>880819187891</t>
  </si>
  <si>
    <t>Gavin Soh Lip An</t>
  </si>
  <si>
    <t>mayahome363</t>
  </si>
  <si>
    <t>Jennie Lim Siak Kap</t>
  </si>
  <si>
    <t>mayahome361</t>
  </si>
  <si>
    <t>Sales Force Fail KYC</t>
  </si>
  <si>
    <t>To try and resubmit the application after KYC fail - both main and joint's subsequent application will become BAU</t>
  </si>
  <si>
    <t>860607132445</t>
  </si>
  <si>
    <t>770414156666</t>
  </si>
  <si>
    <t>Sanoj</t>
  </si>
</sst>
</file>

<file path=xl/styles.xml><?xml version="1.0" encoding="utf-8"?>
<styleSheet xmlns="http://schemas.openxmlformats.org/spreadsheetml/2006/main">
  <numFmts count="11">
    <numFmt numFmtId="176" formatCode="[$-409]d\ mmm\ yyyy;@"/>
    <numFmt numFmtId="177" formatCode="0.00000000"/>
    <numFmt numFmtId="178" formatCode="&quot;$&quot;#,##0.00_);[Red]\(&quot;$&quot;#,##0.00\)"/>
    <numFmt numFmtId="179" formatCode="_(* #,##0_);_(* \(#,##0\);_(* &quot;-&quot;??_);_(@_)"/>
    <numFmt numFmtId="41" formatCode="_-* #,##0_-;\-* #,##0_-;_-* &quot;-&quot;_-;_-@_-"/>
    <numFmt numFmtId="180" formatCode="0.0000000%"/>
    <numFmt numFmtId="181" formatCode="dd\-mmm\-yy"/>
    <numFmt numFmtId="44" formatCode="_-&quot;£&quot;* #,##0.00_-;\-&quot;£&quot;* #,##0.00_-;_-&quot;£&quot;* &quot;-&quot;??_-;_-@_-"/>
    <numFmt numFmtId="42" formatCode="_-&quot;£&quot;* #,##0_-;\-&quot;£&quot;* #,##0_-;_-&quot;£&quot;* &quot;-&quot;_-;_-@_-"/>
    <numFmt numFmtId="182" formatCode="dd/mm/yyyy;@"/>
    <numFmt numFmtId="183" formatCode="_(* #,##0.00_);_(* \(#,##0.00\);_(* &quot;-&quot;??_);_(@_)"/>
  </numFmts>
  <fonts count="49">
    <font>
      <sz val="11"/>
      <color theme="1"/>
      <name val="Calibri"/>
      <charset val="134"/>
      <scheme val="minor"/>
    </font>
    <font>
      <b/>
      <sz val="10"/>
      <color theme="1"/>
      <name val="Trebuchet MS"/>
      <charset val="134"/>
    </font>
    <font>
      <sz val="10"/>
      <name val="Trebuchet MS"/>
      <charset val="134"/>
    </font>
    <font>
      <sz val="10"/>
      <color theme="1"/>
      <name val="Trebuchet MS"/>
      <charset val="134"/>
    </font>
    <font>
      <sz val="10"/>
      <color rgb="FFFF0000"/>
      <name val="Trebuchet MS"/>
      <charset val="134"/>
    </font>
    <font>
      <sz val="10"/>
      <name val="Calibri"/>
      <charset val="134"/>
    </font>
    <font>
      <sz val="10"/>
      <name val="Calibri"/>
      <charset val="134"/>
      <scheme val="minor"/>
    </font>
    <font>
      <sz val="10"/>
      <color theme="1"/>
      <name val="Calibri"/>
      <charset val="134"/>
    </font>
    <font>
      <sz val="10"/>
      <color rgb="FF000018"/>
      <name val="Calibri"/>
      <charset val="134"/>
      <scheme val="minor"/>
    </font>
    <font>
      <b/>
      <sz val="10"/>
      <name val="Trebuchet MS"/>
      <charset val="134"/>
    </font>
    <font>
      <b/>
      <sz val="11"/>
      <name val="Calibri"/>
      <charset val="134"/>
      <scheme val="minor"/>
    </font>
    <font>
      <sz val="11"/>
      <name val="Calibri"/>
      <charset val="134"/>
      <scheme val="minor"/>
    </font>
    <font>
      <b/>
      <sz val="11"/>
      <color theme="1"/>
      <name val="Calibri"/>
      <charset val="134"/>
      <scheme val="minor"/>
    </font>
    <font>
      <b/>
      <sz val="11"/>
      <color rgb="FF000000"/>
      <name val="Calibri"/>
      <charset val="134"/>
    </font>
    <font>
      <sz val="10"/>
      <color theme="1"/>
      <name val="Times New Roman"/>
      <charset val="134"/>
    </font>
    <font>
      <b/>
      <sz val="11"/>
      <color theme="1"/>
      <name val="Calibri"/>
      <charset val="134"/>
    </font>
    <font>
      <sz val="11"/>
      <color rgb="FF000000"/>
      <name val="Calibri"/>
      <charset val="134"/>
    </font>
    <font>
      <sz val="11"/>
      <color theme="1"/>
      <name val="Calibri"/>
      <charset val="134"/>
    </font>
    <font>
      <sz val="11"/>
      <color rgb="FFFF0000"/>
      <name val="Calibri"/>
      <charset val="134"/>
    </font>
    <font>
      <sz val="11"/>
      <color rgb="FF000000"/>
      <name val="Calibri"/>
      <charset val="134"/>
      <scheme val="minor"/>
    </font>
    <font>
      <sz val="10"/>
      <color rgb="FF000000"/>
      <name val="Trebuchet MS"/>
      <charset val="134"/>
    </font>
    <font>
      <sz val="11"/>
      <color rgb="FFFF0000"/>
      <name val="Calibri"/>
      <charset val="134"/>
      <scheme val="minor"/>
    </font>
    <font>
      <sz val="12"/>
      <color theme="1"/>
      <name val="Calibri"/>
      <charset val="134"/>
      <scheme val="minor"/>
    </font>
    <font>
      <u/>
      <sz val="11"/>
      <color theme="10"/>
      <name val="Calibri"/>
      <charset val="134"/>
      <scheme val="minor"/>
    </font>
    <font>
      <u/>
      <sz val="11"/>
      <color rgb="FF0563C1"/>
      <name val="Calibri"/>
      <charset val="134"/>
      <scheme val="minor"/>
    </font>
    <font>
      <sz val="11"/>
      <color theme="0"/>
      <name val="Calibri"/>
      <charset val="0"/>
      <scheme val="minor"/>
    </font>
    <font>
      <b/>
      <sz val="18"/>
      <color theme="3"/>
      <name val="Calibri"/>
      <charset val="134"/>
      <scheme val="minor"/>
    </font>
    <font>
      <sz val="11"/>
      <color rgb="FFFF0000"/>
      <name val="Calibri"/>
      <charset val="0"/>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1"/>
      <color rgb="FFFFFFFF"/>
      <name val="Calibri"/>
      <charset val="0"/>
      <scheme val="minor"/>
    </font>
    <font>
      <i/>
      <sz val="11"/>
      <color rgb="FF7F7F7F"/>
      <name val="Calibri"/>
      <charset val="0"/>
      <scheme val="minor"/>
    </font>
    <font>
      <sz val="11"/>
      <color rgb="FFFA7D00"/>
      <name val="Calibri"/>
      <charset val="0"/>
      <scheme val="minor"/>
    </font>
    <font>
      <b/>
      <sz val="13"/>
      <color theme="3"/>
      <name val="Calibri"/>
      <charset val="134"/>
      <scheme val="minor"/>
    </font>
    <font>
      <u/>
      <sz val="11"/>
      <color rgb="FF800080"/>
      <name val="Calibri"/>
      <charset val="0"/>
      <scheme val="minor"/>
    </font>
    <font>
      <sz val="11"/>
      <color rgb="FF9C6500"/>
      <name val="Calibri"/>
      <charset val="0"/>
      <scheme val="minor"/>
    </font>
    <font>
      <u/>
      <sz val="10"/>
      <name val="Trebuchet MS"/>
      <charset val="134"/>
    </font>
    <font>
      <b/>
      <sz val="10"/>
      <color rgb="FFEA4335"/>
      <name val="Trebuchet MS"/>
      <charset val="134"/>
    </font>
    <font>
      <b/>
      <u/>
      <sz val="10"/>
      <color rgb="FFFBBC04"/>
      <name val="Trebuchet MS"/>
      <charset val="134"/>
    </font>
    <font>
      <sz val="10"/>
      <color rgb="FFEA4335"/>
      <name val="Trebuchet MS"/>
      <charset val="134"/>
    </font>
    <font>
      <b/>
      <i/>
      <sz val="10"/>
      <color rgb="FF000000"/>
      <name val="Trebuchet MS"/>
      <charset val="134"/>
    </font>
    <font>
      <b/>
      <sz val="10"/>
      <color rgb="FFFF0000"/>
      <name val="Trebuchet MS"/>
      <charset val="134"/>
    </font>
  </fonts>
  <fills count="52">
    <fill>
      <patternFill patternType="none"/>
    </fill>
    <fill>
      <patternFill patternType="gray125"/>
    </fill>
    <fill>
      <patternFill patternType="solid">
        <fgColor rgb="FFFFC000"/>
        <bgColor indexed="64"/>
      </patternFill>
    </fill>
    <fill>
      <patternFill patternType="solid">
        <fgColor theme="7" tint="0.799951170384838"/>
        <bgColor indexed="64"/>
      </patternFill>
    </fill>
    <fill>
      <patternFill patternType="solid">
        <fgColor rgb="FF92D050"/>
        <bgColor indexed="64"/>
      </patternFill>
    </fill>
    <fill>
      <patternFill patternType="solid">
        <fgColor rgb="FF0070C0"/>
        <bgColor indexed="64"/>
      </patternFill>
    </fill>
    <fill>
      <patternFill patternType="solid">
        <fgColor rgb="FF00B0F0"/>
        <bgColor indexed="64"/>
      </patternFill>
    </fill>
    <fill>
      <patternFill patternType="solid">
        <fgColor theme="7" tint="-0.249977111117893"/>
        <bgColor indexed="64"/>
      </patternFill>
    </fill>
    <fill>
      <patternFill patternType="solid">
        <fgColor theme="2" tint="-0.0999786370433668"/>
        <bgColor indexed="64"/>
      </patternFill>
    </fill>
    <fill>
      <patternFill patternType="solid">
        <fgColor rgb="FFFFFF00"/>
        <bgColor indexed="64"/>
      </patternFill>
    </fill>
    <fill>
      <patternFill patternType="solid">
        <fgColor theme="9" tint="0.399945066682943"/>
        <bgColor indexed="64"/>
      </patternFill>
    </fill>
    <fill>
      <patternFill patternType="solid">
        <fgColor rgb="FFFFE699"/>
        <bgColor indexed="64"/>
      </patternFill>
    </fill>
    <fill>
      <patternFill patternType="solid">
        <fgColor theme="4"/>
        <bgColor indexed="64"/>
      </patternFill>
    </fill>
    <fill>
      <patternFill patternType="solid">
        <fgColor theme="9" tint="0.4"/>
        <bgColor indexed="64"/>
      </patternFill>
    </fill>
    <fill>
      <patternFill patternType="solid">
        <fgColor rgb="FFFFFFFF"/>
        <bgColor indexed="64"/>
      </patternFill>
    </fill>
    <fill>
      <patternFill patternType="solid">
        <fgColor rgb="FF9BC2E6"/>
        <bgColor indexed="64"/>
      </patternFill>
    </fill>
    <fill>
      <patternFill patternType="solid">
        <fgColor rgb="FF66CCFF"/>
        <bgColor indexed="64"/>
      </patternFill>
    </fill>
    <fill>
      <patternFill patternType="solid">
        <fgColor rgb="FFDDEBF7"/>
        <bgColor indexed="64"/>
      </patternFill>
    </fill>
    <fill>
      <patternFill patternType="solid">
        <fgColor rgb="FF5B9BD5"/>
        <bgColor indexed="64"/>
      </patternFill>
    </fill>
    <fill>
      <patternFill patternType="solid">
        <fgColor theme="5"/>
        <bgColor indexed="64"/>
      </patternFill>
    </fill>
    <fill>
      <patternFill patternType="solid">
        <fgColor theme="0"/>
        <bgColor indexed="64"/>
      </patternFill>
    </fill>
    <fill>
      <patternFill patternType="solid">
        <fgColor rgb="FFED7D31"/>
        <bgColor indexed="64"/>
      </patternFill>
    </fill>
    <fill>
      <patternFill patternType="solid">
        <fgColor theme="4" tint="0.399975585192419"/>
        <bgColor indexed="64"/>
      </patternFill>
    </fill>
    <fill>
      <patternFill patternType="solid">
        <fgColor rgb="FFB4C6E7"/>
        <bgColor rgb="FF000000"/>
      </patternFill>
    </fill>
    <fill>
      <patternFill patternType="solid">
        <fgColor theme="6"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7"/>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25" fillId="30" borderId="0" applyNumberFormat="0" applyBorder="0" applyAlignment="0" applyProtection="0">
      <alignment vertical="center"/>
    </xf>
    <xf numFmtId="0" fontId="28" fillId="51"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8" fillId="43" borderId="0" applyNumberFormat="0" applyBorder="0" applyAlignment="0" applyProtection="0">
      <alignment vertical="center"/>
    </xf>
    <xf numFmtId="0" fontId="28" fillId="50" borderId="0" applyNumberFormat="0" applyBorder="0" applyAlignment="0" applyProtection="0">
      <alignment vertical="center"/>
    </xf>
    <xf numFmtId="0" fontId="25" fillId="33" borderId="0" applyNumberFormat="0" applyBorder="0" applyAlignment="0" applyProtection="0">
      <alignment vertical="center"/>
    </xf>
    <xf numFmtId="0" fontId="25" fillId="46" borderId="0" applyNumberFormat="0" applyBorder="0" applyAlignment="0" applyProtection="0">
      <alignment vertical="center"/>
    </xf>
    <xf numFmtId="0" fontId="28" fillId="36" borderId="0" applyNumberFormat="0" applyBorder="0" applyAlignment="0" applyProtection="0">
      <alignment vertical="center"/>
    </xf>
    <xf numFmtId="0" fontId="25" fillId="41" borderId="0" applyNumberFormat="0" applyBorder="0" applyAlignment="0" applyProtection="0">
      <alignment vertical="center"/>
    </xf>
    <xf numFmtId="0" fontId="39" fillId="0" borderId="23" applyNumberFormat="0" applyFill="0" applyAlignment="0" applyProtection="0">
      <alignment vertical="center"/>
    </xf>
    <xf numFmtId="0" fontId="28" fillId="31" borderId="0" applyNumberFormat="0" applyBorder="0" applyAlignment="0" applyProtection="0">
      <alignment vertical="center"/>
    </xf>
    <xf numFmtId="0" fontId="25" fillId="35" borderId="0" applyNumberFormat="0" applyBorder="0" applyAlignment="0" applyProtection="0">
      <alignment vertical="center"/>
    </xf>
    <xf numFmtId="0" fontId="25" fillId="39" borderId="0" applyNumberFormat="0" applyBorder="0" applyAlignment="0" applyProtection="0">
      <alignment vertical="center"/>
    </xf>
    <xf numFmtId="0" fontId="28" fillId="37" borderId="0" applyNumberFormat="0" applyBorder="0" applyAlignment="0" applyProtection="0">
      <alignment vertical="center"/>
    </xf>
    <xf numFmtId="0" fontId="28" fillId="44" borderId="0" applyNumberFormat="0" applyBorder="0" applyAlignment="0" applyProtection="0">
      <alignment vertical="center"/>
    </xf>
    <xf numFmtId="0" fontId="25" fillId="19" borderId="0" applyNumberFormat="0" applyBorder="0" applyAlignment="0" applyProtection="0">
      <alignment vertical="center"/>
    </xf>
    <xf numFmtId="0" fontId="28" fillId="34" borderId="0" applyNumberFormat="0" applyBorder="0" applyAlignment="0" applyProtection="0">
      <alignment vertical="center"/>
    </xf>
    <xf numFmtId="0" fontId="28" fillId="40" borderId="0" applyNumberFormat="0" applyBorder="0" applyAlignment="0" applyProtection="0">
      <alignment vertical="center"/>
    </xf>
    <xf numFmtId="0" fontId="25" fillId="12" borderId="0" applyNumberFormat="0" applyBorder="0" applyAlignment="0" applyProtection="0">
      <alignment vertical="center"/>
    </xf>
    <xf numFmtId="0" fontId="42" fillId="48" borderId="0" applyNumberFormat="0" applyBorder="0" applyAlignment="0" applyProtection="0">
      <alignment vertical="center"/>
    </xf>
    <xf numFmtId="0" fontId="25" fillId="22" borderId="0" applyNumberFormat="0" applyBorder="0" applyAlignment="0" applyProtection="0">
      <alignment vertical="center"/>
    </xf>
    <xf numFmtId="0" fontId="31" fillId="26" borderId="0" applyNumberFormat="0" applyBorder="0" applyAlignment="0" applyProtection="0">
      <alignment vertical="center"/>
    </xf>
    <xf numFmtId="0" fontId="28" fillId="38" borderId="0" applyNumberFormat="0" applyBorder="0" applyAlignment="0" applyProtection="0">
      <alignment vertical="center"/>
    </xf>
    <xf numFmtId="0" fontId="36" fillId="0" borderId="20" applyNumberFormat="0" applyFill="0" applyAlignment="0" applyProtection="0">
      <alignment vertical="center"/>
    </xf>
    <xf numFmtId="0" fontId="35" fillId="28" borderId="19" applyNumberFormat="0" applyAlignment="0" applyProtection="0">
      <alignment vertical="center"/>
    </xf>
    <xf numFmtId="44" fontId="0" fillId="0" borderId="0" applyFont="0" applyFill="0" applyBorder="0" applyAlignment="0" applyProtection="0">
      <alignment vertical="center"/>
    </xf>
    <xf numFmtId="0" fontId="28" fillId="47" borderId="0" applyNumberFormat="0" applyBorder="0" applyAlignment="0" applyProtection="0">
      <alignment vertical="center"/>
    </xf>
    <xf numFmtId="0" fontId="0" fillId="42" borderId="22" applyNumberFormat="0" applyFont="0" applyAlignment="0" applyProtection="0">
      <alignment vertical="center"/>
    </xf>
    <xf numFmtId="0" fontId="34" fillId="29" borderId="18" applyNumberFormat="0" applyAlignment="0" applyProtection="0">
      <alignment vertical="center"/>
    </xf>
    <xf numFmtId="0" fontId="30" fillId="0" borderId="0" applyNumberFormat="0" applyFill="0" applyBorder="0" applyAlignment="0" applyProtection="0">
      <alignment vertical="center"/>
    </xf>
    <xf numFmtId="0" fontId="33" fillId="28" borderId="18" applyNumberFormat="0" applyAlignment="0" applyProtection="0">
      <alignment vertical="center"/>
    </xf>
    <xf numFmtId="0" fontId="32" fillId="27" borderId="0" applyNumberFormat="0" applyBorder="0" applyAlignment="0" applyProtection="0">
      <alignment vertical="center"/>
    </xf>
    <xf numFmtId="0" fontId="30" fillId="0" borderId="17" applyNumberFormat="0" applyFill="0" applyAlignment="0" applyProtection="0">
      <alignment vertical="center"/>
    </xf>
    <xf numFmtId="0" fontId="38" fillId="0" borderId="0" applyNumberFormat="0" applyFill="0" applyBorder="0" applyAlignment="0" applyProtection="0">
      <alignment vertical="center"/>
    </xf>
    <xf numFmtId="0" fontId="29" fillId="0" borderId="16" applyNumberFormat="0" applyFill="0" applyAlignment="0" applyProtection="0">
      <alignment vertical="center"/>
    </xf>
    <xf numFmtId="41" fontId="0" fillId="0" borderId="0" applyFont="0" applyFill="0" applyBorder="0" applyAlignment="0" applyProtection="0">
      <alignment vertical="center"/>
    </xf>
    <xf numFmtId="0" fontId="28" fillId="25"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16" applyNumberFormat="0" applyFill="0" applyAlignment="0" applyProtection="0">
      <alignment vertical="center"/>
    </xf>
    <xf numFmtId="183" fontId="0" fillId="0" borderId="0" applyFont="0" applyFill="0" applyBorder="0" applyAlignment="0" applyProtection="0"/>
    <xf numFmtId="0" fontId="37" fillId="32" borderId="21" applyNumberFormat="0" applyAlignment="0" applyProtection="0">
      <alignment vertical="center"/>
    </xf>
    <xf numFmtId="0" fontId="25" fillId="24" borderId="0" applyNumberFormat="0" applyBorder="0" applyAlignment="0" applyProtection="0">
      <alignment vertical="center"/>
    </xf>
    <xf numFmtId="9" fontId="0" fillId="0" borderId="0" applyFont="0" applyFill="0" applyBorder="0" applyAlignment="0" applyProtection="0"/>
    <xf numFmtId="0" fontId="23" fillId="0" borderId="0" applyNumberFormat="0" applyFill="0" applyBorder="0" applyAlignment="0" applyProtection="0"/>
  </cellStyleXfs>
  <cellXfs count="275">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1" fontId="3" fillId="0" borderId="0" xfId="0" applyNumberFormat="1" applyFont="1" applyAlignment="1">
      <alignment horizontal="center" vertical="center"/>
    </xf>
    <xf numFmtId="182" fontId="3" fillId="0" borderId="0" xfId="0" applyNumberFormat="1" applyFont="1" applyAlignment="1">
      <alignment horizontal="center" vertical="center"/>
    </xf>
    <xf numFmtId="0" fontId="3" fillId="0" borderId="0" xfId="0" applyFont="1" applyAlignment="1">
      <alignment vertical="center" wrapText="1"/>
    </xf>
    <xf numFmtId="183" fontId="3" fillId="0" borderId="0" xfId="44" applyFont="1" applyAlignment="1">
      <alignment vertical="center"/>
    </xf>
    <xf numFmtId="183" fontId="3" fillId="0" borderId="0" xfId="44" applyFont="1" applyFill="1" applyAlignment="1">
      <alignment vertical="center"/>
    </xf>
    <xf numFmtId="179" fontId="3" fillId="0" borderId="0" xfId="44" applyNumberFormat="1" applyFont="1" applyAlignment="1">
      <alignment horizontal="right" vertical="center"/>
    </xf>
    <xf numFmtId="183" fontId="3" fillId="0" borderId="0" xfId="44" applyFont="1" applyAlignment="1">
      <alignment horizontal="right" vertical="center"/>
    </xf>
    <xf numFmtId="183" fontId="2" fillId="0" borderId="0" xfId="44" applyFont="1" applyAlignment="1">
      <alignment vertical="center" wrapText="1"/>
    </xf>
    <xf numFmtId="183" fontId="4" fillId="0" borderId="0" xfId="44" applyFont="1" applyAlignment="1">
      <alignment vertical="center"/>
    </xf>
    <xf numFmtId="183" fontId="2" fillId="0" borderId="0" xfId="44" applyFont="1" applyAlignment="1">
      <alignment vertical="center"/>
    </xf>
    <xf numFmtId="9" fontId="2" fillId="0" borderId="0" xfId="47" applyFont="1" applyAlignment="1">
      <alignment vertical="center"/>
    </xf>
    <xf numFmtId="179" fontId="2" fillId="0" borderId="0" xfId="44" applyNumberFormat="1" applyFont="1" applyAlignment="1">
      <alignment horizontal="center" vertical="center"/>
    </xf>
    <xf numFmtId="10" fontId="2" fillId="0" borderId="0" xfId="47" applyNumberFormat="1" applyFont="1" applyAlignment="1">
      <alignment vertical="center"/>
    </xf>
    <xf numFmtId="9" fontId="3" fillId="0" borderId="0" xfId="47" applyFont="1" applyAlignment="1">
      <alignment horizontal="center" vertical="center"/>
    </xf>
    <xf numFmtId="183" fontId="3" fillId="0" borderId="0" xfId="44" applyFont="1" applyAlignment="1">
      <alignment horizontal="center" vertical="center"/>
    </xf>
    <xf numFmtId="179" fontId="3" fillId="0" borderId="0" xfId="44" applyNumberFormat="1" applyFont="1" applyAlignment="1">
      <alignment horizontal="center" vertical="center"/>
    </xf>
    <xf numFmtId="10" fontId="3" fillId="0" borderId="0" xfId="47" applyNumberFormat="1" applyFont="1" applyAlignment="1">
      <alignment horizontal="center" vertical="center"/>
    </xf>
    <xf numFmtId="179" fontId="3" fillId="0" borderId="0" xfId="44" applyNumberFormat="1" applyFont="1" applyFill="1" applyAlignment="1">
      <alignment vertical="center"/>
    </xf>
    <xf numFmtId="179" fontId="3" fillId="0" borderId="0" xfId="44"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 fillId="3" borderId="1" xfId="0" applyFont="1" applyFill="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1" fontId="1" fillId="2" borderId="2" xfId="0" applyNumberFormat="1" applyFont="1" applyFill="1" applyBorder="1" applyAlignment="1">
      <alignment horizontal="center" vertical="center"/>
    </xf>
    <xf numFmtId="1" fontId="1" fillId="2" borderId="3" xfId="0" applyNumberFormat="1" applyFont="1" applyFill="1" applyBorder="1" applyAlignment="1">
      <alignment horizontal="center" vertical="center"/>
    </xf>
    <xf numFmtId="1" fontId="1" fillId="2" borderId="4" xfId="0" applyNumberFormat="1" applyFont="1" applyFill="1" applyBorder="1" applyAlignment="1">
      <alignment horizontal="center" vertical="center"/>
    </xf>
    <xf numFmtId="182" fontId="1" fillId="2" borderId="1" xfId="0" applyNumberFormat="1" applyFont="1" applyFill="1" applyBorder="1" applyAlignment="1">
      <alignment horizontal="center" vertical="center"/>
    </xf>
    <xf numFmtId="1" fontId="1" fillId="2" borderId="5"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1" fontId="2" fillId="0" borderId="1" xfId="0" applyNumberFormat="1" applyFont="1" applyBorder="1" applyAlignment="1">
      <alignment horizontal="center" vertical="center"/>
    </xf>
    <xf numFmtId="182"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wrapText="1"/>
    </xf>
    <xf numFmtId="181" fontId="2" fillId="0" borderId="1" xfId="0" applyNumberFormat="1" applyFont="1" applyBorder="1" applyAlignment="1">
      <alignment horizontal="left" vertical="center" wrapText="1"/>
    </xf>
    <xf numFmtId="178" fontId="2" fillId="0" borderId="1" xfId="0" applyNumberFormat="1" applyFont="1" applyBorder="1" applyAlignment="1">
      <alignment horizontal="left" vertical="center" wrapText="1"/>
    </xf>
    <xf numFmtId="0" fontId="2" fillId="0" borderId="1" xfId="0" applyFont="1" applyBorder="1" applyAlignment="1">
      <alignment horizontal="left" vertical="top" wrapText="1"/>
    </xf>
    <xf numFmtId="1" fontId="5" fillId="0" borderId="1" xfId="0" applyNumberFormat="1" applyFont="1" applyBorder="1" applyAlignment="1">
      <alignment horizontal="center" vertical="center"/>
    </xf>
    <xf numFmtId="1" fontId="6"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xf>
    <xf numFmtId="1" fontId="1" fillId="2" borderId="7" xfId="0" applyNumberFormat="1"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 xfId="0" applyFont="1" applyFill="1" applyBorder="1" applyAlignment="1">
      <alignment horizontal="center" vertical="center"/>
    </xf>
    <xf numFmtId="182" fontId="1" fillId="3" borderId="1" xfId="0" applyNumberFormat="1" applyFont="1" applyFill="1" applyBorder="1" applyAlignment="1">
      <alignment horizontal="center" vertical="center"/>
    </xf>
    <xf numFmtId="1" fontId="8" fillId="0" borderId="1" xfId="0" applyNumberFormat="1" applyFont="1" applyBorder="1" applyAlignment="1">
      <alignment horizontal="left" wrapText="1"/>
    </xf>
    <xf numFmtId="58" fontId="2" fillId="0" borderId="1" xfId="0" applyNumberFormat="1" applyFont="1" applyBorder="1" applyAlignment="1">
      <alignment horizontal="center" vertical="center"/>
    </xf>
    <xf numFmtId="0" fontId="1" fillId="3" borderId="10" xfId="0" applyFont="1" applyFill="1" applyBorder="1" applyAlignment="1">
      <alignment horizontal="center" vertical="center"/>
    </xf>
    <xf numFmtId="178"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vertical="center"/>
    </xf>
    <xf numFmtId="183" fontId="1" fillId="2" borderId="1" xfId="44" applyFont="1" applyFill="1" applyBorder="1" applyAlignment="1">
      <alignment horizontal="center" vertical="center" wrapText="1"/>
    </xf>
    <xf numFmtId="183" fontId="2" fillId="0" borderId="1" xfId="44" applyFont="1" applyFill="1" applyBorder="1" applyAlignment="1">
      <alignment vertical="center"/>
    </xf>
    <xf numFmtId="183" fontId="2" fillId="0" borderId="1" xfId="44" applyFont="1" applyFill="1" applyBorder="1" applyAlignment="1">
      <alignment horizontal="center" vertical="center"/>
    </xf>
    <xf numFmtId="183" fontId="2" fillId="0" borderId="1" xfId="44" applyFont="1" applyFill="1" applyBorder="1" applyAlignment="1">
      <alignment horizontal="left" vertical="center" wrapText="1"/>
    </xf>
    <xf numFmtId="183" fontId="2" fillId="0" borderId="1" xfId="44" applyFont="1" applyFill="1" applyBorder="1" applyAlignment="1">
      <alignment horizontal="left" vertical="center"/>
    </xf>
    <xf numFmtId="183" fontId="2" fillId="0" borderId="1" xfId="44" applyFont="1" applyFill="1" applyBorder="1" applyAlignment="1">
      <alignment horizontal="center" vertical="center" wrapText="1"/>
    </xf>
    <xf numFmtId="183" fontId="6" fillId="0" borderId="1" xfId="44" applyFont="1" applyFill="1" applyBorder="1" applyAlignment="1">
      <alignment horizontal="center" vertical="center"/>
    </xf>
    <xf numFmtId="183" fontId="2" fillId="0" borderId="1" xfId="0" applyNumberFormat="1" applyFont="1" applyBorder="1" applyAlignment="1">
      <alignment horizontal="center" vertical="center"/>
    </xf>
    <xf numFmtId="183" fontId="1" fillId="3" borderId="1" xfId="44" applyFont="1" applyFill="1" applyBorder="1" applyAlignment="1">
      <alignment horizontal="center" vertical="center" wrapText="1"/>
    </xf>
    <xf numFmtId="183" fontId="1" fillId="3" borderId="8" xfId="44" applyFont="1" applyFill="1" applyBorder="1" applyAlignment="1">
      <alignment horizontal="center" vertical="center"/>
    </xf>
    <xf numFmtId="183" fontId="1" fillId="3" borderId="9" xfId="44" applyFont="1" applyFill="1" applyBorder="1" applyAlignment="1">
      <alignment horizontal="center" vertical="center"/>
    </xf>
    <xf numFmtId="183" fontId="1" fillId="3" borderId="1" xfId="44" applyFont="1" applyFill="1" applyBorder="1" applyAlignment="1">
      <alignment horizontal="center" vertical="center"/>
    </xf>
    <xf numFmtId="179" fontId="9" fillId="3" borderId="1" xfId="44" applyNumberFormat="1" applyFont="1" applyFill="1" applyBorder="1" applyAlignment="1">
      <alignment horizontal="center" vertical="center" wrapText="1"/>
    </xf>
    <xf numFmtId="179" fontId="2" fillId="0" borderId="1" xfId="44" applyNumberFormat="1" applyFont="1" applyFill="1" applyBorder="1" applyAlignment="1">
      <alignment horizontal="right" vertical="center"/>
    </xf>
    <xf numFmtId="183" fontId="2" fillId="0" borderId="1" xfId="0" applyNumberFormat="1" applyFont="1" applyBorder="1" applyAlignment="1">
      <alignment vertical="center"/>
    </xf>
    <xf numFmtId="179" fontId="2" fillId="0" borderId="1" xfId="0" applyNumberFormat="1" applyFont="1" applyBorder="1" applyAlignment="1">
      <alignment vertical="center"/>
    </xf>
    <xf numFmtId="0" fontId="9" fillId="3" borderId="1" xfId="0" applyFont="1" applyFill="1" applyBorder="1" applyAlignment="1">
      <alignment horizontal="center" vertical="center" wrapText="1"/>
    </xf>
    <xf numFmtId="183" fontId="9" fillId="3" borderId="1" xfId="44" applyFont="1" applyFill="1" applyBorder="1" applyAlignment="1">
      <alignment horizontal="center" vertical="center" wrapText="1"/>
    </xf>
    <xf numFmtId="183" fontId="2" fillId="0" borderId="1" xfId="44" applyFont="1" applyFill="1" applyBorder="1" applyAlignment="1">
      <alignment horizontal="right" vertical="center"/>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6" xfId="0" applyFont="1" applyFill="1" applyBorder="1" applyAlignment="1">
      <alignment horizontal="center" vertical="center" wrapText="1"/>
    </xf>
    <xf numFmtId="183" fontId="1" fillId="3" borderId="10" xfId="44" applyFont="1" applyFill="1" applyBorder="1" applyAlignment="1">
      <alignment horizontal="center" vertical="center"/>
    </xf>
    <xf numFmtId="0" fontId="1" fillId="4" borderId="1" xfId="0" applyFont="1" applyFill="1" applyBorder="1" applyAlignment="1">
      <alignment horizontal="center" vertical="center" wrapText="1"/>
    </xf>
    <xf numFmtId="0" fontId="1" fillId="3" borderId="10" xfId="0" applyFont="1" applyFill="1" applyBorder="1" applyAlignment="1">
      <alignment horizontal="center" vertical="center" wrapText="1"/>
    </xf>
    <xf numFmtId="183" fontId="1" fillId="4" borderId="1" xfId="44" applyFont="1" applyFill="1" applyBorder="1" applyAlignment="1">
      <alignment horizontal="center" vertical="center" wrapText="1"/>
    </xf>
    <xf numFmtId="183" fontId="1" fillId="4" borderId="8" xfId="44" applyFont="1" applyFill="1" applyBorder="1" applyAlignment="1">
      <alignment horizontal="center" vertical="center"/>
    </xf>
    <xf numFmtId="183" fontId="1" fillId="4" borderId="9" xfId="44" applyFont="1" applyFill="1" applyBorder="1" applyAlignment="1">
      <alignment horizontal="center" vertical="center"/>
    </xf>
    <xf numFmtId="183" fontId="1" fillId="4" borderId="1" xfId="44" applyFont="1" applyFill="1" applyBorder="1" applyAlignment="1">
      <alignment horizontal="center" vertical="center"/>
    </xf>
    <xf numFmtId="0" fontId="9" fillId="4" borderId="1" xfId="0" applyFont="1" applyFill="1" applyBorder="1" applyAlignment="1">
      <alignment horizontal="center" vertical="center" wrapText="1"/>
    </xf>
    <xf numFmtId="183" fontId="9" fillId="4" borderId="1" xfId="44" applyFont="1" applyFill="1" applyBorder="1" applyAlignment="1">
      <alignment horizontal="center" vertical="center" wrapText="1"/>
    </xf>
    <xf numFmtId="183" fontId="9" fillId="4" borderId="4" xfId="44" applyFont="1" applyFill="1" applyBorder="1" applyAlignment="1">
      <alignment horizontal="center" vertical="center" wrapText="1"/>
    </xf>
    <xf numFmtId="183" fontId="9" fillId="4" borderId="5" xfId="44" applyFont="1" applyFill="1" applyBorder="1" applyAlignment="1">
      <alignment horizontal="center" vertical="center" wrapText="1"/>
    </xf>
    <xf numFmtId="183" fontId="9" fillId="4" borderId="6" xfId="44"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183" fontId="1" fillId="4" borderId="10" xfId="44" applyFont="1" applyFill="1" applyBorder="1" applyAlignment="1">
      <alignment horizontal="center" vertical="center"/>
    </xf>
    <xf numFmtId="183" fontId="9" fillId="5" borderId="1" xfId="44"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183" fontId="2" fillId="0" borderId="1" xfId="44" applyFont="1" applyFill="1" applyBorder="1" applyAlignment="1">
      <alignment vertical="center" wrapText="1"/>
    </xf>
    <xf numFmtId="9" fontId="9" fillId="5" borderId="1" xfId="47" applyFont="1" applyFill="1" applyBorder="1" applyAlignment="1">
      <alignment horizontal="center" vertical="center" wrapText="1"/>
    </xf>
    <xf numFmtId="9" fontId="2" fillId="0" borderId="1" xfId="47" applyFont="1" applyFill="1" applyBorder="1" applyAlignment="1">
      <alignment vertical="center"/>
    </xf>
    <xf numFmtId="9" fontId="2" fillId="0" borderId="1" xfId="47" applyFont="1" applyFill="1" applyBorder="1" applyAlignment="1">
      <alignment horizontal="center" vertical="center"/>
    </xf>
    <xf numFmtId="179" fontId="9" fillId="5" borderId="1" xfId="44" applyNumberFormat="1" applyFont="1" applyFill="1" applyBorder="1" applyAlignment="1">
      <alignment horizontal="center" vertical="center" wrapText="1"/>
    </xf>
    <xf numFmtId="179" fontId="2" fillId="0" borderId="1" xfId="44" applyNumberFormat="1" applyFont="1" applyFill="1" applyBorder="1" applyAlignment="1">
      <alignment horizontal="center" vertical="center"/>
    </xf>
    <xf numFmtId="10" fontId="9" fillId="5" borderId="1" xfId="47" applyNumberFormat="1" applyFont="1" applyFill="1" applyBorder="1" applyAlignment="1">
      <alignment horizontal="center" vertical="center" wrapText="1"/>
    </xf>
    <xf numFmtId="10" fontId="2" fillId="0" borderId="1" xfId="47" applyNumberFormat="1" applyFont="1" applyFill="1" applyBorder="1" applyAlignment="1">
      <alignment vertical="center"/>
    </xf>
    <xf numFmtId="10" fontId="2" fillId="0" borderId="1" xfId="47" applyNumberFormat="1" applyFont="1" applyFill="1" applyBorder="1" applyAlignment="1">
      <alignment horizontal="center" vertical="center"/>
    </xf>
    <xf numFmtId="9" fontId="1" fillId="5" borderId="1" xfId="47" applyFont="1" applyFill="1" applyBorder="1" applyAlignment="1">
      <alignment horizontal="center" vertical="center"/>
    </xf>
    <xf numFmtId="9" fontId="1" fillId="5" borderId="4" xfId="47" applyFont="1" applyFill="1" applyBorder="1" applyAlignment="1">
      <alignment horizontal="center" vertical="center" wrapText="1"/>
    </xf>
    <xf numFmtId="183" fontId="1" fillId="5" borderId="1" xfId="44" applyFont="1" applyFill="1" applyBorder="1" applyAlignment="1">
      <alignment horizontal="center" vertical="center" wrapText="1"/>
    </xf>
    <xf numFmtId="0" fontId="1" fillId="5" borderId="1" xfId="0" applyFont="1" applyFill="1" applyBorder="1" applyAlignment="1">
      <alignment horizontal="center" vertical="center" wrapText="1"/>
    </xf>
    <xf numFmtId="9" fontId="1" fillId="5" borderId="5" xfId="47" applyFont="1" applyFill="1" applyBorder="1" applyAlignment="1">
      <alignment horizontal="center" vertical="center" wrapText="1"/>
    </xf>
    <xf numFmtId="9" fontId="1" fillId="5" borderId="6" xfId="47" applyFont="1" applyFill="1" applyBorder="1" applyAlignment="1">
      <alignment horizontal="center" vertical="center" wrapText="1"/>
    </xf>
    <xf numFmtId="179" fontId="1" fillId="5" borderId="1" xfId="44" applyNumberFormat="1" applyFont="1" applyFill="1" applyBorder="1" applyAlignment="1">
      <alignment horizontal="center" vertical="center" wrapText="1"/>
    </xf>
    <xf numFmtId="10" fontId="1" fillId="5" borderId="1" xfId="0" applyNumberFormat="1" applyFont="1" applyFill="1" applyBorder="1" applyAlignment="1">
      <alignment horizontal="center" vertical="center" wrapText="1"/>
    </xf>
    <xf numFmtId="180" fontId="2" fillId="0" borderId="1" xfId="47" applyNumberFormat="1" applyFont="1" applyFill="1" applyBorder="1" applyAlignment="1">
      <alignment horizontal="center" vertical="center"/>
    </xf>
    <xf numFmtId="177" fontId="2" fillId="0" borderId="1" xfId="47" applyNumberFormat="1" applyFont="1" applyFill="1" applyBorder="1" applyAlignment="1">
      <alignment horizontal="center" vertical="center"/>
    </xf>
    <xf numFmtId="183" fontId="9" fillId="6" borderId="1" xfId="44" applyFont="1" applyFill="1" applyBorder="1" applyAlignment="1">
      <alignment horizontal="center" vertical="center" wrapText="1"/>
    </xf>
    <xf numFmtId="0" fontId="1" fillId="6" borderId="1" xfId="0" applyFont="1" applyFill="1" applyBorder="1" applyAlignment="1">
      <alignment horizontal="center" vertical="center" wrapText="1"/>
    </xf>
    <xf numFmtId="10" fontId="1" fillId="6" borderId="1" xfId="47" applyNumberFormat="1" applyFont="1" applyFill="1" applyBorder="1" applyAlignment="1">
      <alignment horizontal="center" vertical="center" wrapText="1"/>
    </xf>
    <xf numFmtId="2" fontId="2" fillId="0" borderId="1" xfId="47" applyNumberFormat="1" applyFont="1" applyFill="1" applyBorder="1" applyAlignment="1">
      <alignment horizontal="center" vertical="center"/>
    </xf>
    <xf numFmtId="179" fontId="1" fillId="6" borderId="1" xfId="44" applyNumberFormat="1" applyFont="1" applyFill="1" applyBorder="1" applyAlignment="1">
      <alignment horizontal="right" vertical="center" wrapText="1"/>
    </xf>
    <xf numFmtId="179" fontId="1" fillId="6" borderId="1" xfId="44" applyNumberFormat="1" applyFont="1" applyFill="1" applyBorder="1" applyAlignment="1">
      <alignment horizontal="center" vertical="center" wrapText="1"/>
    </xf>
    <xf numFmtId="179" fontId="2" fillId="0" borderId="1" xfId="44" applyNumberFormat="1" applyFont="1" applyFill="1" applyBorder="1" applyAlignment="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179" fontId="1" fillId="9" borderId="1" xfId="44" applyNumberFormat="1"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2" fillId="0" borderId="0" xfId="0" applyFont="1" applyAlignment="1">
      <alignment vertical="center" wrapText="1"/>
    </xf>
    <xf numFmtId="0" fontId="3" fillId="0" borderId="0" xfId="0" applyFont="1" applyAlignment="1">
      <alignment horizontal="left" vertical="center"/>
    </xf>
    <xf numFmtId="0" fontId="0" fillId="0" borderId="0" xfId="0" applyAlignment="1">
      <alignment horizontal="left"/>
    </xf>
    <xf numFmtId="181" fontId="3" fillId="0" borderId="0" xfId="0" applyNumberFormat="1" applyFont="1" applyAlignment="1">
      <alignment horizontal="left" vertical="center"/>
    </xf>
    <xf numFmtId="178" fontId="3" fillId="0" borderId="0" xfId="0" applyNumberFormat="1" applyFont="1" applyAlignment="1">
      <alignment horizontal="left" vertical="center"/>
    </xf>
    <xf numFmtId="183" fontId="3" fillId="0" borderId="0" xfId="47" applyNumberFormat="1" applyFont="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xf>
    <xf numFmtId="0" fontId="10" fillId="2" borderId="1" xfId="0" applyFont="1" applyFill="1" applyBorder="1" applyAlignment="1">
      <alignment horizontal="center" vertical="center"/>
    </xf>
    <xf numFmtId="0" fontId="0" fillId="0" borderId="1" xfId="0" applyBorder="1" applyAlignment="1">
      <alignment horizontal="center"/>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vertical="center" wrapText="1"/>
    </xf>
    <xf numFmtId="0" fontId="0" fillId="0" borderId="1" xfId="0" applyBorder="1" applyAlignment="1">
      <alignment wrapText="1"/>
    </xf>
    <xf numFmtId="0" fontId="11" fillId="0" borderId="1" xfId="0" applyFont="1" applyBorder="1" applyAlignment="1">
      <alignment wrapText="1"/>
    </xf>
    <xf numFmtId="0" fontId="0" fillId="0" borderId="1" xfId="0" applyBorder="1" applyAlignment="1">
      <alignment horizontal="center" vertical="center"/>
    </xf>
    <xf numFmtId="1" fontId="10" fillId="2" borderId="1" xfId="0" applyNumberFormat="1" applyFont="1" applyFill="1" applyBorder="1" applyAlignment="1">
      <alignment horizontal="center" vertical="center"/>
    </xf>
    <xf numFmtId="0" fontId="0" fillId="0" borderId="1" xfId="0" applyBorder="1" applyAlignment="1">
      <alignment horizontal="center" wrapText="1"/>
    </xf>
    <xf numFmtId="1" fontId="11" fillId="0" borderId="1" xfId="0" applyNumberFormat="1" applyFont="1" applyBorder="1" applyAlignment="1">
      <alignment horizontal="left" vertical="center" wrapText="1"/>
    </xf>
    <xf numFmtId="0" fontId="11" fillId="0" borderId="1" xfId="0" applyFont="1" applyBorder="1" applyAlignment="1">
      <alignment horizontal="center" vertical="center"/>
    </xf>
    <xf numFmtId="1" fontId="11" fillId="0" borderId="1" xfId="0" applyNumberFormat="1" applyFont="1" applyBorder="1" applyAlignment="1">
      <alignment horizontal="left"/>
    </xf>
    <xf numFmtId="1" fontId="0" fillId="0" borderId="1" xfId="0" applyNumberFormat="1" applyBorder="1" applyAlignment="1">
      <alignment horizontal="left" wrapText="1"/>
    </xf>
    <xf numFmtId="0" fontId="0" fillId="0" borderId="1" xfId="0" applyBorder="1"/>
    <xf numFmtId="0" fontId="11" fillId="0" borderId="1" xfId="0" applyFont="1" applyBorder="1" applyAlignment="1">
      <alignment horizontal="center" wrapText="1"/>
    </xf>
    <xf numFmtId="1" fontId="11" fillId="0" borderId="1" xfId="0" applyNumberFormat="1" applyFont="1" applyBorder="1" applyAlignment="1">
      <alignment horizontal="left" wrapText="1"/>
    </xf>
    <xf numFmtId="0" fontId="12" fillId="2" borderId="1" xfId="0" applyFont="1" applyFill="1" applyBorder="1" applyAlignment="1">
      <alignment horizontal="center" vertical="center" wrapText="1"/>
    </xf>
    <xf numFmtId="0" fontId="13" fillId="0" borderId="0" xfId="0" applyFont="1" applyAlignment="1">
      <alignment vertical="center"/>
    </xf>
    <xf numFmtId="0" fontId="14" fillId="0" borderId="0" xfId="0" applyFont="1"/>
    <xf numFmtId="0" fontId="13" fillId="2" borderId="11" xfId="0" applyFont="1" applyFill="1" applyBorder="1" applyAlignment="1">
      <alignment horizontal="center" vertical="center"/>
    </xf>
    <xf numFmtId="0" fontId="15" fillId="2" borderId="12" xfId="0" applyFont="1" applyFill="1" applyBorder="1" applyAlignment="1">
      <alignment horizontal="center" vertical="center" wrapText="1"/>
    </xf>
    <xf numFmtId="0" fontId="16" fillId="11" borderId="13" xfId="0" applyFont="1" applyFill="1" applyBorder="1" applyAlignment="1">
      <alignment horizontal="center" vertical="center"/>
    </xf>
    <xf numFmtId="0" fontId="17" fillId="11" borderId="14" xfId="0" applyFont="1" applyFill="1" applyBorder="1" applyAlignment="1">
      <alignment horizontal="center" vertical="center" wrapText="1"/>
    </xf>
    <xf numFmtId="0" fontId="13" fillId="2" borderId="12" xfId="0" applyFont="1" applyFill="1" applyBorder="1" applyAlignment="1">
      <alignment vertical="center"/>
    </xf>
    <xf numFmtId="0" fontId="17" fillId="11" borderId="14" xfId="0" applyFont="1" applyFill="1" applyBorder="1" applyAlignment="1">
      <alignment vertical="center" wrapText="1"/>
    </xf>
    <xf numFmtId="0" fontId="16" fillId="11" borderId="14" xfId="0" applyFont="1" applyFill="1" applyBorder="1" applyAlignment="1">
      <alignment vertical="center"/>
    </xf>
    <xf numFmtId="0" fontId="18" fillId="11" borderId="14" xfId="0" applyFont="1" applyFill="1" applyBorder="1" applyAlignment="1">
      <alignment vertical="center"/>
    </xf>
    <xf numFmtId="0" fontId="0" fillId="12" borderId="1" xfId="0" applyFill="1" applyBorder="1"/>
    <xf numFmtId="0" fontId="0" fillId="13" borderId="1" xfId="0" applyFill="1" applyBorder="1"/>
    <xf numFmtId="0" fontId="0" fillId="0" borderId="0" xfId="0" applyAlignment="1">
      <alignment wrapText="1"/>
    </xf>
    <xf numFmtId="0" fontId="19" fillId="0" borderId="0" xfId="0" applyNumberFormat="1" applyFont="1"/>
    <xf numFmtId="0" fontId="19" fillId="0" borderId="0" xfId="0" applyNumberFormat="1" applyFont="1" applyAlignment="1">
      <alignment wrapText="1"/>
    </xf>
    <xf numFmtId="0" fontId="12" fillId="0" borderId="0" xfId="0" applyFont="1"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wrapText="1"/>
    </xf>
    <xf numFmtId="0" fontId="1" fillId="0" borderId="1" xfId="0" applyFont="1" applyBorder="1" applyAlignment="1">
      <alignment vertical="top" wrapText="1"/>
    </xf>
    <xf numFmtId="0" fontId="3" fillId="0" borderId="1" xfId="0" applyFont="1" applyBorder="1" applyAlignment="1">
      <alignment vertical="center" wrapText="1"/>
    </xf>
    <xf numFmtId="0" fontId="12" fillId="2" borderId="1" xfId="0" applyFont="1" applyFill="1" applyBorder="1" applyAlignment="1">
      <alignment horizontal="center" wrapText="1"/>
    </xf>
    <xf numFmtId="0" fontId="1" fillId="14" borderId="1" xfId="0" applyFont="1" applyFill="1" applyBorder="1" applyAlignment="1">
      <alignment vertical="top" wrapText="1"/>
    </xf>
    <xf numFmtId="0" fontId="20" fillId="14" borderId="1" xfId="0" applyFont="1" applyFill="1" applyBorder="1" applyAlignment="1">
      <alignment vertical="top" wrapText="1"/>
    </xf>
    <xf numFmtId="0" fontId="0" fillId="0" borderId="0" xfId="0" applyFont="1"/>
    <xf numFmtId="0" fontId="19" fillId="15" borderId="0" xfId="0" applyNumberFormat="1" applyFont="1" applyFill="1"/>
    <xf numFmtId="0" fontId="19" fillId="15" borderId="0" xfId="0" applyFont="1" applyFill="1"/>
    <xf numFmtId="0" fontId="19" fillId="0" borderId="0" xfId="0" applyNumberFormat="1" applyFont="1" applyAlignment="1">
      <alignment vertical="center"/>
    </xf>
    <xf numFmtId="0" fontId="19" fillId="0" borderId="0" xfId="0" applyFont="1"/>
    <xf numFmtId="0" fontId="19" fillId="16" borderId="0" xfId="0" applyNumberFormat="1" applyFont="1" applyFill="1" applyAlignment="1">
      <alignment wrapText="1"/>
    </xf>
    <xf numFmtId="58" fontId="0" fillId="0" borderId="0" xfId="0" applyNumberFormat="1"/>
    <xf numFmtId="58" fontId="19" fillId="0" borderId="0" xfId="0" applyNumberFormat="1" applyFont="1"/>
    <xf numFmtId="3" fontId="0" fillId="0" borderId="0" xfId="0" applyNumberFormat="1"/>
    <xf numFmtId="3" fontId="19" fillId="0" borderId="0" xfId="0" applyNumberFormat="1" applyFont="1"/>
    <xf numFmtId="0" fontId="0" fillId="12" borderId="0" xfId="0" applyFill="1" applyAlignment="1">
      <alignment vertical="center"/>
    </xf>
    <xf numFmtId="0" fontId="0" fillId="0" borderId="0" xfId="0" applyFill="1" applyAlignment="1">
      <alignment vertical="center"/>
    </xf>
    <xf numFmtId="3" fontId="19" fillId="0" borderId="0" xfId="0" applyNumberFormat="1" applyFont="1" applyAlignment="1">
      <alignment vertical="center"/>
    </xf>
    <xf numFmtId="4" fontId="19" fillId="0" borderId="0" xfId="0" applyNumberFormat="1" applyFont="1" applyAlignment="1">
      <alignment vertical="center"/>
    </xf>
    <xf numFmtId="183" fontId="19" fillId="17" borderId="15" xfId="0" applyNumberFormat="1" applyFont="1" applyFill="1" applyBorder="1" applyProtection="1">
      <protection locked="0"/>
    </xf>
    <xf numFmtId="183" fontId="19" fillId="17" borderId="0" xfId="0" applyNumberFormat="1" applyFont="1" applyFill="1" applyAlignment="1" applyProtection="1">
      <protection locked="0"/>
    </xf>
    <xf numFmtId="0" fontId="19" fillId="0" borderId="0" xfId="0" applyNumberFormat="1" applyFont="1" applyFill="1" applyAlignment="1">
      <alignment vertical="center"/>
    </xf>
    <xf numFmtId="183" fontId="19" fillId="17" borderId="15" xfId="0" applyNumberFormat="1" applyFont="1" applyFill="1" applyBorder="1" applyAlignment="1" applyProtection="1">
      <protection locked="0"/>
    </xf>
    <xf numFmtId="183" fontId="19" fillId="17" borderId="0" xfId="0" applyNumberFormat="1" applyFont="1" applyFill="1" applyProtection="1">
      <protection locked="0"/>
    </xf>
    <xf numFmtId="4" fontId="19" fillId="0" borderId="0" xfId="0" applyNumberFormat="1" applyFont="1" applyFill="1" applyAlignment="1">
      <alignment vertical="center"/>
    </xf>
    <xf numFmtId="0" fontId="19" fillId="12" borderId="0" xfId="0" applyNumberFormat="1" applyFont="1" applyFill="1" applyAlignment="1">
      <alignment vertical="center"/>
    </xf>
    <xf numFmtId="0" fontId="19" fillId="18" borderId="0" xfId="0" applyNumberFormat="1" applyFont="1" applyFill="1" applyAlignment="1">
      <alignment vertical="center"/>
    </xf>
    <xf numFmtId="4" fontId="19" fillId="0" borderId="0" xfId="0" applyNumberFormat="1" applyFont="1" applyFill="1" applyAlignment="1">
      <alignment horizontal="left" vertical="center"/>
    </xf>
    <xf numFmtId="4" fontId="19" fillId="0" borderId="0" xfId="0" applyNumberFormat="1" applyFont="1" applyAlignment="1">
      <alignment horizontal="left" vertical="center"/>
    </xf>
    <xf numFmtId="0" fontId="19" fillId="19" borderId="0" xfId="0" applyNumberFormat="1" applyFont="1" applyFill="1" applyAlignment="1">
      <alignment vertical="center"/>
    </xf>
    <xf numFmtId="0" fontId="0" fillId="19" borderId="0" xfId="0" applyFill="1" applyAlignment="1">
      <alignment vertical="center"/>
    </xf>
    <xf numFmtId="10" fontId="19" fillId="0" borderId="0" xfId="0" applyNumberFormat="1" applyFont="1" applyFill="1" applyAlignment="1">
      <alignment horizontal="left" vertical="center"/>
    </xf>
    <xf numFmtId="10" fontId="19" fillId="0" borderId="0" xfId="0" applyNumberFormat="1" applyFont="1" applyAlignment="1">
      <alignment horizontal="left" vertical="center"/>
    </xf>
    <xf numFmtId="0" fontId="0" fillId="20" borderId="0" xfId="0" applyFill="1" applyAlignment="1">
      <alignment vertical="center"/>
    </xf>
    <xf numFmtId="0" fontId="19" fillId="15" borderId="1" xfId="0" applyNumberFormat="1" applyFont="1" applyFill="1" applyBorder="1"/>
    <xf numFmtId="0" fontId="0" fillId="0" borderId="1" xfId="0" applyFill="1" applyBorder="1" applyAlignment="1">
      <alignment vertical="center"/>
    </xf>
    <xf numFmtId="0" fontId="19" fillId="9" borderId="1" xfId="0" applyNumberFormat="1" applyFont="1" applyFill="1" applyBorder="1" applyAlignment="1"/>
    <xf numFmtId="0" fontId="19" fillId="0" borderId="1" xfId="0" applyNumberFormat="1" applyFont="1" applyBorder="1" applyAlignment="1">
      <alignment vertical="center"/>
    </xf>
    <xf numFmtId="0" fontId="19" fillId="0" borderId="1" xfId="0" applyNumberFormat="1" applyFont="1" applyBorder="1"/>
    <xf numFmtId="0" fontId="19" fillId="0" borderId="1" xfId="0" applyNumberFormat="1" applyFont="1" applyFill="1" applyBorder="1" applyAlignment="1"/>
    <xf numFmtId="0" fontId="19" fillId="0" borderId="1" xfId="0" applyNumberFormat="1" applyFont="1" applyBorder="1" applyAlignment="1">
      <alignment wrapText="1"/>
    </xf>
    <xf numFmtId="0" fontId="19" fillId="0" borderId="15" xfId="0" applyNumberFormat="1" applyFont="1" applyBorder="1"/>
    <xf numFmtId="0" fontId="19" fillId="20" borderId="1" xfId="0" applyNumberFormat="1" applyFont="1" applyFill="1" applyBorder="1" applyAlignment="1">
      <alignment wrapText="1"/>
    </xf>
    <xf numFmtId="0" fontId="19" fillId="20" borderId="1" xfId="0" applyNumberFormat="1" applyFont="1" applyFill="1" applyBorder="1" applyAlignment="1">
      <alignment vertical="center"/>
    </xf>
    <xf numFmtId="0" fontId="19" fillId="20" borderId="1" xfId="0" applyNumberFormat="1" applyFont="1" applyFill="1" applyBorder="1"/>
    <xf numFmtId="0" fontId="19" fillId="15" borderId="1" xfId="0" applyNumberFormat="1" applyFont="1" applyFill="1" applyBorder="1" applyAlignment="1"/>
    <xf numFmtId="3" fontId="19" fillId="0" borderId="1" xfId="0" applyNumberFormat="1" applyFont="1" applyFill="1" applyBorder="1" applyAlignment="1"/>
    <xf numFmtId="4" fontId="19" fillId="0" borderId="1" xfId="0" applyNumberFormat="1" applyFont="1" applyFill="1" applyBorder="1" applyAlignment="1"/>
    <xf numFmtId="3" fontId="19" fillId="0" borderId="1" xfId="0" applyNumberFormat="1" applyFont="1" applyBorder="1"/>
    <xf numFmtId="4" fontId="19" fillId="0" borderId="1" xfId="0" applyNumberFormat="1" applyFont="1" applyBorder="1"/>
    <xf numFmtId="3" fontId="19" fillId="20" borderId="1" xfId="0" applyNumberFormat="1" applyFont="1" applyFill="1" applyBorder="1"/>
    <xf numFmtId="4" fontId="19" fillId="20" borderId="1" xfId="0" applyNumberFormat="1" applyFont="1" applyFill="1" applyBorder="1"/>
    <xf numFmtId="4" fontId="19" fillId="0" borderId="15" xfId="0" applyNumberFormat="1" applyFont="1" applyBorder="1"/>
    <xf numFmtId="0" fontId="19" fillId="9" borderId="15" xfId="0" applyNumberFormat="1" applyFont="1" applyFill="1" applyBorder="1"/>
    <xf numFmtId="0" fontId="19" fillId="14" borderId="15" xfId="0" applyNumberFormat="1" applyFont="1" applyFill="1" applyBorder="1"/>
    <xf numFmtId="10" fontId="19" fillId="0" borderId="1" xfId="0" applyNumberFormat="1" applyFont="1" applyFill="1" applyBorder="1" applyAlignment="1"/>
    <xf numFmtId="10" fontId="19" fillId="0" borderId="1" xfId="0" applyNumberFormat="1" applyFont="1" applyBorder="1"/>
    <xf numFmtId="10" fontId="19" fillId="20" borderId="1" xfId="0" applyNumberFormat="1" applyFont="1" applyFill="1" applyBorder="1"/>
    <xf numFmtId="4" fontId="19" fillId="0" borderId="1" xfId="0" applyNumberFormat="1" applyFont="1" applyBorder="1" applyAlignment="1">
      <alignment vertical="center"/>
    </xf>
    <xf numFmtId="3" fontId="19" fillId="0" borderId="1" xfId="0" applyNumberFormat="1" applyFont="1" applyBorder="1" applyAlignment="1">
      <alignment vertical="center"/>
    </xf>
    <xf numFmtId="183" fontId="19" fillId="17" borderId="1" xfId="0" applyNumberFormat="1" applyFont="1" applyFill="1" applyBorder="1" applyProtection="1">
      <protection locked="0"/>
    </xf>
    <xf numFmtId="3" fontId="19" fillId="20" borderId="1" xfId="0" applyNumberFormat="1" applyFont="1" applyFill="1" applyBorder="1" applyAlignment="1">
      <alignment vertical="center"/>
    </xf>
    <xf numFmtId="183" fontId="19" fillId="20" borderId="1" xfId="0" applyNumberFormat="1" applyFont="1" applyFill="1" applyBorder="1" applyProtection="1">
      <protection locked="0"/>
    </xf>
    <xf numFmtId="4" fontId="19" fillId="20" borderId="1" xfId="0" applyNumberFormat="1" applyFont="1" applyFill="1" applyBorder="1" applyAlignment="1">
      <alignment vertical="center"/>
    </xf>
    <xf numFmtId="0" fontId="19" fillId="18" borderId="1" xfId="0" applyNumberFormat="1" applyFont="1" applyFill="1" applyBorder="1" applyAlignment="1">
      <alignment vertical="center"/>
    </xf>
    <xf numFmtId="4" fontId="19" fillId="0" borderId="1" xfId="0" applyNumberFormat="1" applyFont="1" applyBorder="1" applyAlignment="1">
      <alignment horizontal="left" vertical="center"/>
    </xf>
    <xf numFmtId="4" fontId="19" fillId="20" borderId="1" xfId="0" applyNumberFormat="1" applyFont="1" applyFill="1" applyBorder="1" applyAlignment="1">
      <alignment horizontal="left" vertical="center"/>
    </xf>
    <xf numFmtId="0" fontId="19" fillId="21" borderId="1" xfId="0" applyNumberFormat="1" applyFont="1" applyFill="1" applyBorder="1" applyAlignment="1">
      <alignment vertical="center"/>
    </xf>
    <xf numFmtId="10" fontId="19" fillId="0" borderId="1" xfId="0" applyNumberFormat="1" applyFont="1" applyBorder="1" applyAlignment="1">
      <alignment horizontal="left" vertical="center"/>
    </xf>
    <xf numFmtId="10" fontId="19" fillId="20" borderId="1" xfId="0" applyNumberFormat="1" applyFont="1" applyFill="1" applyBorder="1" applyAlignment="1">
      <alignment horizontal="left" vertical="center"/>
    </xf>
    <xf numFmtId="0" fontId="0" fillId="22" borderId="0" xfId="0" applyFill="1"/>
    <xf numFmtId="0" fontId="19" fillId="9" borderId="0" xfId="0" applyNumberFormat="1" applyFont="1" applyFill="1"/>
    <xf numFmtId="0" fontId="0" fillId="20" borderId="0" xfId="0" applyFill="1"/>
    <xf numFmtId="0" fontId="21" fillId="0" borderId="0" xfId="0" applyFont="1"/>
    <xf numFmtId="0" fontId="19" fillId="20" borderId="0" xfId="0" applyNumberFormat="1" applyFont="1" applyFill="1" applyAlignment="1">
      <alignment wrapText="1"/>
    </xf>
    <xf numFmtId="0" fontId="19" fillId="20" borderId="0" xfId="0" applyNumberFormat="1" applyFont="1" applyFill="1"/>
    <xf numFmtId="0" fontId="0" fillId="2" borderId="0" xfId="0" applyFill="1"/>
    <xf numFmtId="0" fontId="19" fillId="0" borderId="0" xfId="0" applyNumberFormat="1" applyFont="1" applyAlignment="1">
      <alignment horizontal="left"/>
    </xf>
    <xf numFmtId="0" fontId="19" fillId="20" borderId="0" xfId="0" applyNumberFormat="1" applyFont="1" applyFill="1" applyAlignment="1">
      <alignment horizontal="left"/>
    </xf>
    <xf numFmtId="0" fontId="19" fillId="22" borderId="0" xfId="0" applyFont="1" applyFill="1"/>
    <xf numFmtId="0" fontId="19" fillId="9" borderId="0" xfId="0" applyFont="1" applyFill="1"/>
    <xf numFmtId="0" fontId="0" fillId="9" borderId="0" xfId="0" applyFill="1"/>
    <xf numFmtId="0" fontId="22" fillId="0" borderId="0" xfId="0" applyFont="1"/>
    <xf numFmtId="0" fontId="19" fillId="0" borderId="0" xfId="0" applyFont="1" applyAlignment="1">
      <alignment wrapText="1"/>
    </xf>
    <xf numFmtId="0" fontId="23" fillId="0" borderId="0" xfId="48"/>
    <xf numFmtId="0" fontId="24" fillId="0" borderId="0" xfId="0" applyFont="1"/>
    <xf numFmtId="0" fontId="19" fillId="23" borderId="0" xfId="0" applyFont="1" applyFill="1"/>
    <xf numFmtId="176" fontId="19" fillId="0" borderId="0" xfId="0" applyNumberFormat="1" applyFont="1"/>
    <xf numFmtId="49" fontId="19" fillId="0" borderId="0" xfId="0" applyNumberFormat="1" applyFont="1"/>
    <xf numFmtId="0" fontId="19" fillId="0" borderId="0" xfId="0" applyFont="1" applyAlignment="1">
      <alignment horizontal="right"/>
    </xf>
    <xf numFmtId="0" fontId="0" fillId="0" borderId="0" xfId="0" quotePrefix="1"/>
    <xf numFmtId="0" fontId="19" fillId="0" borderId="0" xfId="0" applyFont="1" quotePrefix="1"/>
    <xf numFmtId="0" fontId="0" fillId="0" borderId="0" xfId="0" applyAlignment="1" quotePrefix="1">
      <alignment horizontal="left"/>
    </xf>
    <xf numFmtId="0" fontId="19" fillId="0" borderId="0" xfId="0" applyNumberFormat="1" applyFont="1" quotePrefix="1"/>
    <xf numFmtId="0" fontId="19" fillId="0" borderId="0" xfId="0" applyNumberFormat="1" applyFont="1" applyAlignment="1" quotePrefix="1">
      <alignment horizontal="left"/>
    </xf>
    <xf numFmtId="0" fontId="19" fillId="20" borderId="0" xfId="0" applyNumberFormat="1" applyFont="1" applyFill="1" quotePrefix="1"/>
    <xf numFmtId="3" fontId="19" fillId="0" borderId="1" xfId="0" applyNumberFormat="1" applyFont="1" applyFill="1" applyBorder="1" applyAlignment="1" quotePrefix="1"/>
    <xf numFmtId="4" fontId="19" fillId="0" borderId="1" xfId="0" applyNumberFormat="1" applyFont="1" applyBorder="1" quotePrefix="1"/>
    <xf numFmtId="0" fontId="19" fillId="0" borderId="1" xfId="0" applyNumberFormat="1" applyFont="1" applyFill="1" applyBorder="1" applyAlignment="1" quotePrefix="1"/>
    <xf numFmtId="10" fontId="19" fillId="0" borderId="1" xfId="0" applyNumberFormat="1" applyFont="1" applyFill="1" applyBorder="1" applyAlignment="1" quotePrefix="1"/>
    <xf numFmtId="0" fontId="0" fillId="0" borderId="1" xfId="0" applyFill="1" applyBorder="1" applyAlignment="1" quotePrefix="1">
      <alignment vertical="center"/>
    </xf>
    <xf numFmtId="0" fontId="19" fillId="0" borderId="1" xfId="0" applyNumberFormat="1" applyFont="1" applyBorder="1" quotePrefix="1"/>
    <xf numFmtId="4" fontId="19" fillId="0" borderId="15" xfId="0" applyNumberFormat="1" applyFont="1" applyBorder="1" quotePrefix="1"/>
    <xf numFmtId="0" fontId="0" fillId="0" borderId="0" xfId="0" applyFill="1" applyAlignment="1" quotePrefix="1">
      <alignment vertical="center"/>
    </xf>
    <xf numFmtId="183" fontId="19" fillId="17" borderId="0" xfId="0" applyNumberFormat="1" applyFont="1" applyFill="1" applyAlignment="1" applyProtection="1" quotePrefix="1">
      <protection locked="0"/>
    </xf>
    <xf numFmtId="0" fontId="19" fillId="0" borderId="0" xfId="0" applyNumberFormat="1" applyFont="1" applyFill="1" applyAlignment="1" quotePrefix="1">
      <alignment vertical="center"/>
    </xf>
    <xf numFmtId="4" fontId="19" fillId="0" borderId="0" xfId="0" applyNumberFormat="1" applyFont="1" applyFill="1" applyAlignment="1" quotePrefix="1">
      <alignment vertical="center"/>
    </xf>
    <xf numFmtId="4" fontId="19" fillId="0" borderId="0" xfId="0" applyNumberFormat="1" applyFont="1" applyFill="1" applyAlignment="1" quotePrefix="1">
      <alignment horizontal="left" vertical="center"/>
    </xf>
    <xf numFmtId="10" fontId="19" fillId="0" borderId="0" xfId="0" applyNumberFormat="1" applyFont="1" applyFill="1" applyAlignment="1" quotePrefix="1">
      <alignment horizontal="left" vertical="center"/>
    </xf>
    <xf numFmtId="10" fontId="19" fillId="0" borderId="0" xfId="0" applyNumberFormat="1" applyFont="1" applyAlignment="1" quotePrefix="1">
      <alignment horizontal="left" vertical="center"/>
    </xf>
    <xf numFmtId="0" fontId="19" fillId="0" borderId="0" xfId="0" applyNumberFormat="1" applyFont="1" applyAlignment="1" quotePrefix="1">
      <alignment vertical="center"/>
    </xf>
    <xf numFmtId="58" fontId="0" fillId="0" borderId="0" xfId="0" applyNumberFormat="1" quotePrefix="1"/>
    <xf numFmtId="3" fontId="0" fillId="0" borderId="0" xfId="0" applyNumberFormat="1" quotePrefix="1"/>
    <xf numFmtId="58" fontId="19" fillId="0" borderId="0" xfId="0" applyNumberFormat="1" applyFont="1" quotePrefix="1"/>
    <xf numFmtId="0" fontId="11" fillId="0" borderId="1" xfId="0" applyFont="1" applyBorder="1" applyAlignment="1" quotePrefix="1">
      <alignment horizontal="center" vertical="center"/>
    </xf>
    <xf numFmtId="1" fontId="2" fillId="0" borderId="1" xfId="0" applyNumberFormat="1" applyFont="1" applyBorder="1" applyAlignment="1" quotePrefix="1">
      <alignment horizontal="center" vertical="center"/>
    </xf>
    <xf numFmtId="0" fontId="2" fillId="0" borderId="0" xfId="0" applyFont="1" applyAlignment="1" quotePrefix="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1">
    <dxf>
      <font>
        <color rgb="FF9C0006"/>
      </font>
      <fill>
        <patternFill patternType="solid">
          <bgColor rgb="FFFFC7CE"/>
        </patternFill>
      </fill>
    </dxf>
  </dxfs>
  <tableStyles count="0" defaultTableStyle="TableStyleMedium2" defaultPivotStyle="PivotStyleLight16"/>
  <colors>
    <mruColors>
      <color rgb="000000FF"/>
      <color rgb="0066FFFF"/>
      <color rgb="00CCECFF"/>
      <color rgb="0066CCFF"/>
      <color rgb="00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139700</xdr:colOff>
      <xdr:row>32</xdr:row>
      <xdr:rowOff>152400</xdr:rowOff>
    </xdr:from>
    <xdr:to>
      <xdr:col>8</xdr:col>
      <xdr:colOff>139700</xdr:colOff>
      <xdr:row>32</xdr:row>
      <xdr:rowOff>1200150</xdr:rowOff>
    </xdr:to>
    <xdr:pic>
      <xdr:nvPicPr>
        <xdr:cNvPr id="2"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139700</xdr:colOff>
      <xdr:row>32</xdr:row>
      <xdr:rowOff>152400</xdr:rowOff>
    </xdr:from>
    <xdr:to>
      <xdr:col>8</xdr:col>
      <xdr:colOff>139700</xdr:colOff>
      <xdr:row>32</xdr:row>
      <xdr:rowOff>1200150</xdr:rowOff>
    </xdr:to>
    <xdr:pic>
      <xdr:nvPicPr>
        <xdr:cNvPr id="3" name="Picture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12671425" y="9988550"/>
          <a:ext cx="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hyperlink" Target="mailto:Pass@1111"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172.31.20.167:3000/sign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opLeftCell="A3" workbookViewId="0">
      <selection activeCell="A17" sqref="A17:D17"/>
    </sheetView>
  </sheetViews>
  <sheetFormatPr defaultColWidth="9" defaultRowHeight="14" outlineLevelCol="3"/>
  <cols>
    <col min="1" max="1" width="28.7734375" customWidth="1"/>
    <col min="2" max="2" width="11.6875" customWidth="1"/>
    <col min="3" max="4" width="29" style="201" customWidth="1"/>
    <col min="5" max="16384" width="9" style="201"/>
  </cols>
  <sheetData>
    <row r="1" spans="1:4">
      <c r="A1" s="191" t="s">
        <v>0</v>
      </c>
      <c r="B1" s="191" t="s">
        <v>1</v>
      </c>
      <c r="C1" s="201" t="s">
        <v>2</v>
      </c>
      <c r="D1" s="201" t="s">
        <v>3</v>
      </c>
    </row>
    <row r="2" ht="28" spans="1:4">
      <c r="A2" s="181" t="s">
        <v>4</v>
      </c>
      <c r="B2" s="180" t="s">
        <v>5</v>
      </c>
      <c r="C2" s="201" t="s">
        <v>6</v>
      </c>
      <c r="D2" s="201" t="s">
        <v>7</v>
      </c>
    </row>
    <row r="3" ht="56" spans="1:4">
      <c r="A3" s="181" t="s">
        <v>8</v>
      </c>
      <c r="B3" s="180" t="s">
        <v>9</v>
      </c>
      <c r="C3" s="193" t="s">
        <v>6</v>
      </c>
      <c r="D3" s="193" t="s">
        <v>7</v>
      </c>
    </row>
    <row r="4" spans="1:4">
      <c r="A4" s="181" t="s">
        <v>10</v>
      </c>
      <c r="B4" s="180" t="s">
        <v>11</v>
      </c>
      <c r="C4" s="193" t="s">
        <v>6</v>
      </c>
      <c r="D4" s="180" t="s">
        <v>7</v>
      </c>
    </row>
    <row r="5" spans="1:4">
      <c r="A5" s="181" t="s">
        <v>12</v>
      </c>
      <c r="B5" s="180" t="s">
        <v>13</v>
      </c>
      <c r="C5" s="193" t="s">
        <v>6</v>
      </c>
      <c r="D5" s="193" t="s">
        <v>7</v>
      </c>
    </row>
    <row r="6" spans="1:4">
      <c r="A6" s="181" t="s">
        <v>14</v>
      </c>
      <c r="B6" s="180" t="s">
        <v>15</v>
      </c>
      <c r="C6" s="193" t="s">
        <v>6</v>
      </c>
      <c r="D6" s="193" t="s">
        <v>7</v>
      </c>
    </row>
    <row r="7" spans="1:4">
      <c r="A7" s="181" t="s">
        <v>16</v>
      </c>
      <c r="B7" s="180" t="s">
        <v>17</v>
      </c>
      <c r="C7" s="193" t="s">
        <v>6</v>
      </c>
      <c r="D7" s="193" t="s">
        <v>7</v>
      </c>
    </row>
    <row r="8" spans="1:4">
      <c r="A8" s="181" t="s">
        <v>18</v>
      </c>
      <c r="B8" s="180" t="s">
        <v>19</v>
      </c>
      <c r="C8" s="193" t="s">
        <v>6</v>
      </c>
      <c r="D8" s="193" t="s">
        <v>7</v>
      </c>
    </row>
    <row r="9" spans="1:4">
      <c r="A9" s="181" t="s">
        <v>18</v>
      </c>
      <c r="B9" s="180" t="s">
        <v>19</v>
      </c>
      <c r="C9" s="193" t="s">
        <v>6</v>
      </c>
      <c r="D9" s="193" t="s">
        <v>7</v>
      </c>
    </row>
    <row r="10" spans="1:4">
      <c r="A10" s="181" t="s">
        <v>18</v>
      </c>
      <c r="B10" s="180" t="s">
        <v>19</v>
      </c>
      <c r="C10" s="193" t="s">
        <v>6</v>
      </c>
      <c r="D10" s="193" t="s">
        <v>7</v>
      </c>
    </row>
    <row r="11" spans="1:4">
      <c r="A11" s="181" t="s">
        <v>18</v>
      </c>
      <c r="B11" s="180" t="s">
        <v>19</v>
      </c>
      <c r="C11" s="193" t="s">
        <v>6</v>
      </c>
      <c r="D11" s="193" t="s">
        <v>7</v>
      </c>
    </row>
    <row r="12" spans="1:4">
      <c r="A12" s="181" t="s">
        <v>18</v>
      </c>
      <c r="B12" s="180" t="s">
        <v>19</v>
      </c>
      <c r="C12" s="193" t="s">
        <v>6</v>
      </c>
      <c r="D12" s="193" t="s">
        <v>7</v>
      </c>
    </row>
    <row r="13" spans="1:4">
      <c r="A13" s="181" t="s">
        <v>18</v>
      </c>
      <c r="B13" s="180" t="s">
        <v>19</v>
      </c>
      <c r="C13" s="193" t="s">
        <v>6</v>
      </c>
      <c r="D13" s="193" t="s">
        <v>7</v>
      </c>
    </row>
    <row r="14" spans="1:4">
      <c r="A14" s="181" t="s">
        <v>18</v>
      </c>
      <c r="B14" s="180" t="s">
        <v>19</v>
      </c>
      <c r="C14" s="193" t="s">
        <v>6</v>
      </c>
      <c r="D14" s="193" t="s">
        <v>7</v>
      </c>
    </row>
    <row r="15" spans="1:4">
      <c r="A15" s="181" t="s">
        <v>18</v>
      </c>
      <c r="B15" s="180" t="s">
        <v>19</v>
      </c>
      <c r="C15" s="193" t="s">
        <v>6</v>
      </c>
      <c r="D15" s="193" t="s">
        <v>7</v>
      </c>
    </row>
    <row r="16" spans="1:4">
      <c r="A16" s="181" t="s">
        <v>18</v>
      </c>
      <c r="B16" s="180" t="s">
        <v>19</v>
      </c>
      <c r="C16" s="193" t="s">
        <v>6</v>
      </c>
      <c r="D16" s="193" t="s">
        <v>7</v>
      </c>
    </row>
    <row r="17" spans="1:4">
      <c r="A17" s="181" t="s">
        <v>18</v>
      </c>
      <c r="B17" s="180" t="s">
        <v>19</v>
      </c>
      <c r="C17" s="193" t="s">
        <v>6</v>
      </c>
      <c r="D17" s="19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11" sqref="A11"/>
    </sheetView>
  </sheetViews>
  <sheetFormatPr defaultColWidth="11" defaultRowHeight="14" outlineLevelRow="1"/>
  <cols>
    <col min="1" max="1" width="255.8359375" customWidth="1"/>
  </cols>
  <sheetData>
    <row r="1" spans="1:1">
      <c r="A1" s="190" t="s">
        <v>714</v>
      </c>
    </row>
    <row r="2" spans="1:1">
      <c r="A2" s="190" t="s">
        <v>715</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topLeftCell="A3" workbookViewId="0">
      <selection activeCell="B4" sqref="B4"/>
    </sheetView>
  </sheetViews>
  <sheetFormatPr defaultColWidth="9" defaultRowHeight="14" outlineLevelCol="1"/>
  <cols>
    <col min="1" max="1" width="31.8359375" customWidth="1"/>
    <col min="2" max="2" width="170.8359375" customWidth="1"/>
  </cols>
  <sheetData>
    <row r="1" spans="1:2">
      <c r="A1" s="187" t="s">
        <v>716</v>
      </c>
      <c r="B1" s="187" t="s">
        <v>717</v>
      </c>
    </row>
    <row r="2" ht="248" spans="1:2">
      <c r="A2" s="188" t="s">
        <v>718</v>
      </c>
      <c r="B2" s="189" t="s">
        <v>719</v>
      </c>
    </row>
    <row r="3" ht="186" spans="1:2">
      <c r="A3" s="188" t="s">
        <v>720</v>
      </c>
      <c r="B3" s="189" t="s">
        <v>721</v>
      </c>
    </row>
    <row r="4" ht="199" spans="1:2">
      <c r="A4" s="188" t="s">
        <v>722</v>
      </c>
      <c r="B4" s="189" t="s">
        <v>723</v>
      </c>
    </row>
    <row r="6" spans="1:2">
      <c r="A6" s="187" t="s">
        <v>724</v>
      </c>
      <c r="B6" s="187" t="s">
        <v>717</v>
      </c>
    </row>
    <row r="7" ht="248" spans="1:2">
      <c r="A7" s="188" t="s">
        <v>718</v>
      </c>
      <c r="B7" s="189" t="s">
        <v>719</v>
      </c>
    </row>
    <row r="8" ht="186" spans="1:2">
      <c r="A8" s="188" t="s">
        <v>720</v>
      </c>
      <c r="B8" s="189" t="s">
        <v>721</v>
      </c>
    </row>
    <row r="9" ht="174" spans="1:2">
      <c r="A9" s="188" t="s">
        <v>722</v>
      </c>
      <c r="B9" s="189" t="s">
        <v>725</v>
      </c>
    </row>
  </sheetData>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4" sqref="B4"/>
    </sheetView>
  </sheetViews>
  <sheetFormatPr defaultColWidth="9" defaultRowHeight="14" outlineLevelRow="4" outlineLevelCol="1"/>
  <cols>
    <col min="1" max="1" width="33.5" style="182" customWidth="1"/>
    <col min="2" max="2" width="181.5" style="179" customWidth="1"/>
  </cols>
  <sheetData>
    <row r="1" spans="1:2">
      <c r="A1" s="183" t="s">
        <v>716</v>
      </c>
      <c r="B1" s="184" t="s">
        <v>717</v>
      </c>
    </row>
    <row r="2" ht="224" spans="1:2">
      <c r="A2" s="185" t="s">
        <v>726</v>
      </c>
      <c r="B2" s="186" t="s">
        <v>727</v>
      </c>
    </row>
    <row r="3" ht="224" spans="1:2">
      <c r="A3" s="185" t="s">
        <v>728</v>
      </c>
      <c r="B3" s="186" t="s">
        <v>729</v>
      </c>
    </row>
    <row r="4" ht="224" spans="1:2">
      <c r="A4" s="185" t="s">
        <v>730</v>
      </c>
      <c r="B4" s="186" t="s">
        <v>731</v>
      </c>
    </row>
    <row r="5" ht="224" spans="1:2">
      <c r="A5" s="185" t="s">
        <v>732</v>
      </c>
      <c r="B5" s="186" t="s">
        <v>733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B2" sqref="B2"/>
    </sheetView>
  </sheetViews>
  <sheetFormatPr defaultColWidth="9" defaultRowHeight="14" outlineLevelCol="2"/>
  <cols>
    <col min="1" max="1" width="30.7265625" customWidth="1"/>
    <col min="2" max="2" width="63.40625" customWidth="1"/>
    <col min="3" max="3" width="19.140625" customWidth="1"/>
  </cols>
  <sheetData>
    <row r="1" spans="1:3">
      <c r="A1" t="s">
        <v>734</v>
      </c>
      <c r="B1" t="s">
        <v>735</v>
      </c>
      <c r="C1" t="s">
        <v>736</v>
      </c>
    </row>
    <row r="2" ht="308" spans="1:3">
      <c r="A2" t="s">
        <v>737</v>
      </c>
      <c r="B2" s="179" t="s">
        <v>738</v>
      </c>
      <c r="C2" t="s">
        <v>739</v>
      </c>
    </row>
    <row r="3" ht="308" spans="1:3">
      <c r="A3" s="180" t="s">
        <v>740</v>
      </c>
      <c r="B3" s="181" t="s">
        <v>741</v>
      </c>
      <c r="C3" t="s">
        <v>739</v>
      </c>
    </row>
    <row r="4" ht="308" spans="1:3">
      <c r="A4" s="180" t="s">
        <v>742</v>
      </c>
      <c r="B4" s="181" t="s">
        <v>743</v>
      </c>
      <c r="C4" s="180" t="s">
        <v>744</v>
      </c>
    </row>
    <row r="5" ht="308" spans="1:3">
      <c r="A5" s="180" t="s">
        <v>737</v>
      </c>
      <c r="B5" s="181" t="s">
        <v>745</v>
      </c>
      <c r="C5" s="180" t="s">
        <v>744</v>
      </c>
    </row>
    <row r="6" ht="294" spans="1:3">
      <c r="A6" s="180" t="s">
        <v>746</v>
      </c>
      <c r="B6" s="181" t="s">
        <v>747</v>
      </c>
      <c r="C6" t="s">
        <v>739</v>
      </c>
    </row>
    <row r="7" ht="294" spans="1:3">
      <c r="A7" s="180" t="s">
        <v>748</v>
      </c>
      <c r="B7" s="181" t="s">
        <v>749</v>
      </c>
      <c r="C7" t="s">
        <v>739</v>
      </c>
    </row>
    <row r="8" ht="294" spans="1:3">
      <c r="A8" s="180" t="s">
        <v>750</v>
      </c>
      <c r="B8" s="181" t="s">
        <v>751</v>
      </c>
      <c r="C8" t="s">
        <v>739</v>
      </c>
    </row>
    <row r="9" ht="294" spans="1:3">
      <c r="A9" s="180" t="s">
        <v>752</v>
      </c>
      <c r="B9" s="181" t="s">
        <v>753</v>
      </c>
      <c r="C9" t="s">
        <v>739</v>
      </c>
    </row>
    <row r="10" ht="98" spans="1:3">
      <c r="A10" s="180" t="s">
        <v>754</v>
      </c>
      <c r="B10" s="181" t="s">
        <v>755</v>
      </c>
      <c r="C10" t="s">
        <v>739</v>
      </c>
    </row>
    <row r="11" ht="98" spans="1:3">
      <c r="A11" s="180" t="s">
        <v>756</v>
      </c>
      <c r="B11" s="181" t="s">
        <v>757</v>
      </c>
      <c r="C11" t="s">
        <v>739</v>
      </c>
    </row>
    <row r="12" ht="84" spans="1:3">
      <c r="A12" s="180" t="s">
        <v>758</v>
      </c>
      <c r="B12" s="181" t="s">
        <v>759</v>
      </c>
      <c r="C12" t="s">
        <v>739</v>
      </c>
    </row>
    <row r="13" ht="250" customHeight="1" spans="1:3">
      <c r="A13" t="s">
        <v>737</v>
      </c>
      <c r="B13" s="179" t="s">
        <v>760</v>
      </c>
      <c r="C13" s="179" t="s">
        <v>761</v>
      </c>
    </row>
    <row r="14" ht="42" spans="1:3">
      <c r="A14" t="s">
        <v>737</v>
      </c>
      <c r="C14" s="181" t="s">
        <v>761</v>
      </c>
    </row>
    <row r="15" ht="42" spans="1:3">
      <c r="A15" s="180" t="s">
        <v>737</v>
      </c>
      <c r="C15" s="181" t="s">
        <v>761</v>
      </c>
    </row>
    <row r="16" ht="42" spans="1:3">
      <c r="A16" s="180" t="s">
        <v>737</v>
      </c>
      <c r="C16" s="181" t="s">
        <v>761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5:D32"/>
  <sheetViews>
    <sheetView workbookViewId="0">
      <selection activeCell="C5" sqref="B5:D32"/>
    </sheetView>
  </sheetViews>
  <sheetFormatPr defaultColWidth="9" defaultRowHeight="14" outlineLevelCol="3"/>
  <cols>
    <col min="2" max="2" width="14.875" customWidth="1"/>
    <col min="3" max="3" width="17.0625" customWidth="1"/>
    <col min="4" max="4" width="13.53125" customWidth="1"/>
  </cols>
  <sheetData>
    <row r="5" spans="2:4">
      <c r="B5" s="177" t="s">
        <v>762</v>
      </c>
      <c r="C5" s="177" t="s">
        <v>763</v>
      </c>
      <c r="D5" s="177" t="s">
        <v>764</v>
      </c>
    </row>
    <row r="6" spans="2:4">
      <c r="B6" s="163" t="s">
        <v>765</v>
      </c>
      <c r="C6" s="163" t="s">
        <v>766</v>
      </c>
      <c r="D6" s="178" t="s">
        <v>767</v>
      </c>
    </row>
    <row r="7" spans="2:4">
      <c r="B7" s="163" t="s">
        <v>768</v>
      </c>
      <c r="C7" s="163" t="s">
        <v>766</v>
      </c>
      <c r="D7" s="178" t="s">
        <v>767</v>
      </c>
    </row>
    <row r="8" spans="2:4">
      <c r="B8" s="163" t="s">
        <v>769</v>
      </c>
      <c r="C8" s="163" t="s">
        <v>766</v>
      </c>
      <c r="D8" s="178" t="s">
        <v>767</v>
      </c>
    </row>
    <row r="9" spans="2:4">
      <c r="B9" s="163" t="s">
        <v>770</v>
      </c>
      <c r="C9" s="163" t="s">
        <v>766</v>
      </c>
      <c r="D9" s="178" t="s">
        <v>767</v>
      </c>
    </row>
    <row r="10" spans="2:4">
      <c r="B10" s="163" t="s">
        <v>771</v>
      </c>
      <c r="C10" s="163" t="s">
        <v>766</v>
      </c>
      <c r="D10" s="178" t="s">
        <v>767</v>
      </c>
    </row>
    <row r="11" spans="2:4">
      <c r="B11" s="163" t="s">
        <v>772</v>
      </c>
      <c r="C11" s="163" t="s">
        <v>766</v>
      </c>
      <c r="D11" s="178" t="s">
        <v>767</v>
      </c>
    </row>
    <row r="12" spans="2:4">
      <c r="B12" s="163" t="s">
        <v>773</v>
      </c>
      <c r="C12" s="163" t="s">
        <v>766</v>
      </c>
      <c r="D12" s="178" t="s">
        <v>767</v>
      </c>
    </row>
    <row r="13" spans="2:4">
      <c r="B13" s="163" t="s">
        <v>774</v>
      </c>
      <c r="C13" s="163" t="s">
        <v>766</v>
      </c>
      <c r="D13" s="178" t="s">
        <v>767</v>
      </c>
    </row>
    <row r="14" spans="2:4">
      <c r="B14" s="163" t="s">
        <v>775</v>
      </c>
      <c r="C14" s="163" t="s">
        <v>766</v>
      </c>
      <c r="D14" s="178" t="s">
        <v>767</v>
      </c>
    </row>
    <row r="15" spans="2:4">
      <c r="B15" s="163" t="s">
        <v>776</v>
      </c>
      <c r="C15" s="163" t="s">
        <v>766</v>
      </c>
      <c r="D15" s="178" t="s">
        <v>767</v>
      </c>
    </row>
    <row r="16" spans="2:4">
      <c r="B16" s="163" t="s">
        <v>777</v>
      </c>
      <c r="C16" s="163" t="s">
        <v>766</v>
      </c>
      <c r="D16" s="178" t="s">
        <v>767</v>
      </c>
    </row>
    <row r="17" spans="2:4">
      <c r="B17" s="163" t="s">
        <v>778</v>
      </c>
      <c r="C17" s="163" t="s">
        <v>766</v>
      </c>
      <c r="D17" s="178" t="s">
        <v>767</v>
      </c>
    </row>
    <row r="18" spans="2:4">
      <c r="B18" s="163" t="s">
        <v>779</v>
      </c>
      <c r="C18" s="163" t="s">
        <v>766</v>
      </c>
      <c r="D18" s="178" t="s">
        <v>767</v>
      </c>
    </row>
    <row r="19" spans="2:4">
      <c r="B19" s="163" t="s">
        <v>780</v>
      </c>
      <c r="C19" s="163" t="s">
        <v>766</v>
      </c>
      <c r="D19" s="178" t="s">
        <v>767</v>
      </c>
    </row>
    <row r="20" spans="2:4">
      <c r="B20" s="163" t="s">
        <v>781</v>
      </c>
      <c r="C20" s="163" t="s">
        <v>766</v>
      </c>
      <c r="D20" s="178" t="s">
        <v>767</v>
      </c>
    </row>
    <row r="21" spans="2:4">
      <c r="B21" s="163" t="s">
        <v>782</v>
      </c>
      <c r="C21" s="163" t="s">
        <v>766</v>
      </c>
      <c r="D21" s="178" t="s">
        <v>767</v>
      </c>
    </row>
    <row r="22" spans="2:4">
      <c r="B22" s="163" t="s">
        <v>783</v>
      </c>
      <c r="C22" s="163" t="s">
        <v>766</v>
      </c>
      <c r="D22" s="178" t="s">
        <v>767</v>
      </c>
    </row>
    <row r="23" spans="2:4">
      <c r="B23" s="163" t="s">
        <v>784</v>
      </c>
      <c r="C23" s="163" t="s">
        <v>766</v>
      </c>
      <c r="D23" s="178" t="s">
        <v>767</v>
      </c>
    </row>
    <row r="24" spans="2:4">
      <c r="B24" s="163" t="s">
        <v>785</v>
      </c>
      <c r="C24" s="163" t="s">
        <v>766</v>
      </c>
      <c r="D24" s="178" t="s">
        <v>767</v>
      </c>
    </row>
    <row r="25" spans="2:4">
      <c r="B25" s="163" t="s">
        <v>786</v>
      </c>
      <c r="C25" s="163" t="s">
        <v>766</v>
      </c>
      <c r="D25" s="178" t="s">
        <v>767</v>
      </c>
    </row>
    <row r="26" spans="2:4">
      <c r="B26" s="163" t="s">
        <v>787</v>
      </c>
      <c r="C26" s="163" t="s">
        <v>766</v>
      </c>
      <c r="D26" s="178" t="s">
        <v>767</v>
      </c>
    </row>
    <row r="27" spans="2:4">
      <c r="B27" s="163" t="s">
        <v>788</v>
      </c>
      <c r="C27" s="163" t="s">
        <v>766</v>
      </c>
      <c r="D27" s="178" t="s">
        <v>767</v>
      </c>
    </row>
    <row r="28" spans="2:4">
      <c r="B28" s="163" t="s">
        <v>789</v>
      </c>
      <c r="C28" s="163" t="s">
        <v>766</v>
      </c>
      <c r="D28" s="178" t="s">
        <v>767</v>
      </c>
    </row>
    <row r="29" spans="2:4">
      <c r="B29" s="163" t="s">
        <v>790</v>
      </c>
      <c r="C29" s="163" t="s">
        <v>766</v>
      </c>
      <c r="D29" s="178" t="s">
        <v>767</v>
      </c>
    </row>
    <row r="30" spans="2:4">
      <c r="B30" s="163" t="s">
        <v>791</v>
      </c>
      <c r="C30" s="163" t="s">
        <v>766</v>
      </c>
      <c r="D30" s="178" t="s">
        <v>767</v>
      </c>
    </row>
    <row r="31" spans="2:4">
      <c r="B31" s="163" t="s">
        <v>792</v>
      </c>
      <c r="C31" s="163" t="s">
        <v>766</v>
      </c>
      <c r="D31" s="178" t="s">
        <v>767</v>
      </c>
    </row>
    <row r="32" spans="2:4">
      <c r="B32" s="163" t="s">
        <v>793</v>
      </c>
      <c r="C32" s="163" t="s">
        <v>766</v>
      </c>
      <c r="D32" s="178" t="s">
        <v>767</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O112"/>
  <sheetViews>
    <sheetView workbookViewId="0">
      <selection activeCell="A1" sqref="A1:A9"/>
    </sheetView>
  </sheetViews>
  <sheetFormatPr defaultColWidth="9" defaultRowHeight="14"/>
  <cols>
    <col min="1" max="1" width="19" customWidth="1"/>
    <col min="2" max="2" width="3.1640625" customWidth="1"/>
    <col min="3" max="3" width="12.5" customWidth="1"/>
    <col min="4" max="4" width="2.8359375" customWidth="1"/>
    <col min="9" max="9" width="30.1640625" customWidth="1"/>
    <col min="14" max="14" width="22.5" customWidth="1"/>
  </cols>
  <sheetData>
    <row r="1" ht="14.75" spans="1:15">
      <c r="A1" t="s">
        <v>164</v>
      </c>
      <c r="C1" t="s">
        <v>794</v>
      </c>
      <c r="E1" t="s">
        <v>795</v>
      </c>
      <c r="G1" s="167" t="s">
        <v>796</v>
      </c>
      <c r="H1" s="168"/>
      <c r="I1" s="168"/>
      <c r="J1" s="168"/>
      <c r="L1" s="167" t="s">
        <v>797</v>
      </c>
      <c r="M1" s="168"/>
      <c r="N1" s="168"/>
      <c r="O1" s="168"/>
    </row>
    <row r="2" ht="14.75" spans="1:15">
      <c r="A2" t="s">
        <v>798</v>
      </c>
      <c r="C2" t="s">
        <v>799</v>
      </c>
      <c r="E2" t="s">
        <v>800</v>
      </c>
      <c r="G2" s="169" t="s">
        <v>801</v>
      </c>
      <c r="H2" s="170" t="s">
        <v>176</v>
      </c>
      <c r="I2" s="170" t="s">
        <v>802</v>
      </c>
      <c r="J2" s="173" t="s">
        <v>803</v>
      </c>
      <c r="L2" s="169" t="s">
        <v>804</v>
      </c>
      <c r="M2" s="170" t="s">
        <v>805</v>
      </c>
      <c r="N2" s="170" t="s">
        <v>802</v>
      </c>
      <c r="O2" s="170" t="s">
        <v>803</v>
      </c>
    </row>
    <row r="3" ht="28.75" spans="1:15">
      <c r="A3" t="s">
        <v>806</v>
      </c>
      <c r="C3" t="s">
        <v>284</v>
      </c>
      <c r="E3" t="s">
        <v>807</v>
      </c>
      <c r="G3" s="171">
        <v>1</v>
      </c>
      <c r="H3" s="172">
        <v>40000</v>
      </c>
      <c r="I3" s="174" t="s">
        <v>808</v>
      </c>
      <c r="J3" s="175" t="s">
        <v>809</v>
      </c>
      <c r="L3" s="171">
        <v>1</v>
      </c>
      <c r="M3" s="172">
        <v>79000</v>
      </c>
      <c r="N3" s="174" t="s">
        <v>810</v>
      </c>
      <c r="O3" s="175" t="s">
        <v>809</v>
      </c>
    </row>
    <row r="4" ht="14.75" spans="1:15">
      <c r="A4" t="s">
        <v>811</v>
      </c>
      <c r="C4" t="s">
        <v>812</v>
      </c>
      <c r="G4" s="171">
        <v>2</v>
      </c>
      <c r="H4" s="172">
        <v>40100</v>
      </c>
      <c r="I4" s="174" t="s">
        <v>813</v>
      </c>
      <c r="J4" s="175" t="s">
        <v>809</v>
      </c>
      <c r="L4" s="171">
        <v>2</v>
      </c>
      <c r="M4" s="172">
        <v>79100</v>
      </c>
      <c r="N4" s="174" t="s">
        <v>810</v>
      </c>
      <c r="O4" s="175" t="s">
        <v>809</v>
      </c>
    </row>
    <row r="5" ht="28.75" spans="1:15">
      <c r="A5" t="s">
        <v>814</v>
      </c>
      <c r="C5" t="s">
        <v>815</v>
      </c>
      <c r="G5" s="171">
        <v>3</v>
      </c>
      <c r="H5" s="172">
        <v>40150</v>
      </c>
      <c r="I5" s="174" t="s">
        <v>816</v>
      </c>
      <c r="J5" s="175" t="s">
        <v>809</v>
      </c>
      <c r="L5" s="171">
        <v>3</v>
      </c>
      <c r="M5" s="172">
        <v>79150</v>
      </c>
      <c r="N5" s="174" t="s">
        <v>810</v>
      </c>
      <c r="O5" s="175" t="s">
        <v>809</v>
      </c>
    </row>
    <row r="6" ht="42.75" spans="1:15">
      <c r="A6" t="s">
        <v>817</v>
      </c>
      <c r="C6" t="s">
        <v>818</v>
      </c>
      <c r="G6" s="171">
        <v>4</v>
      </c>
      <c r="H6" s="172">
        <v>40160</v>
      </c>
      <c r="I6" s="174" t="s">
        <v>819</v>
      </c>
      <c r="J6" s="175" t="s">
        <v>809</v>
      </c>
      <c r="L6" s="171">
        <v>4</v>
      </c>
      <c r="M6" s="172">
        <v>79200</v>
      </c>
      <c r="N6" s="174" t="s">
        <v>810</v>
      </c>
      <c r="O6" s="175" t="s">
        <v>809</v>
      </c>
    </row>
    <row r="7" ht="14.75" spans="1:15">
      <c r="A7" t="s">
        <v>820</v>
      </c>
      <c r="G7" s="171">
        <v>5</v>
      </c>
      <c r="H7" s="172">
        <v>40170</v>
      </c>
      <c r="I7" s="174" t="s">
        <v>821</v>
      </c>
      <c r="J7" s="175" t="s">
        <v>809</v>
      </c>
      <c r="L7" s="171">
        <v>5</v>
      </c>
      <c r="M7" s="172">
        <v>79250</v>
      </c>
      <c r="N7" s="174" t="s">
        <v>810</v>
      </c>
      <c r="O7" s="175" t="s">
        <v>809</v>
      </c>
    </row>
    <row r="8" ht="14.75" spans="1:15">
      <c r="A8" t="s">
        <v>822</v>
      </c>
      <c r="G8" s="171">
        <v>6</v>
      </c>
      <c r="H8" s="172">
        <v>40200</v>
      </c>
      <c r="I8" s="174" t="s">
        <v>823</v>
      </c>
      <c r="J8" s="175" t="s">
        <v>809</v>
      </c>
      <c r="L8" s="171">
        <v>6</v>
      </c>
      <c r="M8" s="172">
        <v>79503</v>
      </c>
      <c r="N8" s="174" t="s">
        <v>810</v>
      </c>
      <c r="O8" s="175" t="s">
        <v>809</v>
      </c>
    </row>
    <row r="9" ht="14.75" spans="1:15">
      <c r="A9" t="s">
        <v>824</v>
      </c>
      <c r="G9" s="171">
        <v>7</v>
      </c>
      <c r="H9" s="172">
        <v>40300</v>
      </c>
      <c r="I9" s="174" t="s">
        <v>825</v>
      </c>
      <c r="J9" s="175" t="s">
        <v>809</v>
      </c>
      <c r="L9" s="171">
        <v>7</v>
      </c>
      <c r="M9" s="172">
        <v>80000</v>
      </c>
      <c r="N9" s="174" t="s">
        <v>826</v>
      </c>
      <c r="O9" s="175" t="s">
        <v>809</v>
      </c>
    </row>
    <row r="10" ht="14.75" spans="7:15">
      <c r="G10" s="171">
        <v>8</v>
      </c>
      <c r="H10" s="172">
        <v>40400</v>
      </c>
      <c r="I10" s="174" t="s">
        <v>827</v>
      </c>
      <c r="J10" s="175" t="s">
        <v>809</v>
      </c>
      <c r="L10" s="171">
        <v>8</v>
      </c>
      <c r="M10" s="172">
        <v>80050</v>
      </c>
      <c r="N10" s="174" t="s">
        <v>826</v>
      </c>
      <c r="O10" s="175" t="s">
        <v>809</v>
      </c>
    </row>
    <row r="11" ht="14.75" spans="7:15">
      <c r="G11" s="171">
        <v>9</v>
      </c>
      <c r="H11" s="172">
        <v>40450</v>
      </c>
      <c r="I11" s="174" t="s">
        <v>828</v>
      </c>
      <c r="J11" s="175" t="s">
        <v>809</v>
      </c>
      <c r="L11" s="171">
        <v>9</v>
      </c>
      <c r="M11" s="172">
        <v>80100</v>
      </c>
      <c r="N11" s="174" t="s">
        <v>826</v>
      </c>
      <c r="O11" s="175" t="s">
        <v>809</v>
      </c>
    </row>
    <row r="12" ht="14.75" spans="7:15">
      <c r="G12" s="171">
        <v>10</v>
      </c>
      <c r="H12" s="172">
        <v>40460</v>
      </c>
      <c r="I12" s="174" t="s">
        <v>829</v>
      </c>
      <c r="J12" s="175" t="s">
        <v>809</v>
      </c>
      <c r="L12" s="171">
        <v>10</v>
      </c>
      <c r="M12" s="172">
        <v>80150</v>
      </c>
      <c r="N12" s="174" t="s">
        <v>826</v>
      </c>
      <c r="O12" s="175" t="s">
        <v>809</v>
      </c>
    </row>
    <row r="13" ht="14.75" spans="7:15">
      <c r="G13" s="171">
        <v>11</v>
      </c>
      <c r="H13" s="172">
        <v>40470</v>
      </c>
      <c r="I13" s="174" t="s">
        <v>830</v>
      </c>
      <c r="J13" s="175" t="s">
        <v>809</v>
      </c>
      <c r="L13" s="171">
        <v>11</v>
      </c>
      <c r="M13" s="172">
        <v>80200</v>
      </c>
      <c r="N13" s="174" t="s">
        <v>826</v>
      </c>
      <c r="O13" s="175" t="s">
        <v>809</v>
      </c>
    </row>
    <row r="14" ht="14.75" spans="7:15">
      <c r="G14" s="171">
        <v>12</v>
      </c>
      <c r="H14" s="172">
        <v>41000</v>
      </c>
      <c r="I14" s="174" t="s">
        <v>831</v>
      </c>
      <c r="J14" s="175" t="s">
        <v>809</v>
      </c>
      <c r="L14" s="171">
        <v>12</v>
      </c>
      <c r="M14" s="172">
        <v>80250</v>
      </c>
      <c r="N14" s="174" t="s">
        <v>826</v>
      </c>
      <c r="O14" s="175" t="s">
        <v>809</v>
      </c>
    </row>
    <row r="15" ht="14.75" spans="7:15">
      <c r="G15" s="171">
        <v>13</v>
      </c>
      <c r="H15" s="172">
        <v>41050</v>
      </c>
      <c r="I15" s="174" t="s">
        <v>832</v>
      </c>
      <c r="J15" s="175" t="s">
        <v>809</v>
      </c>
      <c r="L15" s="171">
        <v>13</v>
      </c>
      <c r="M15" s="172">
        <v>80300</v>
      </c>
      <c r="N15" s="174" t="s">
        <v>826</v>
      </c>
      <c r="O15" s="175" t="s">
        <v>809</v>
      </c>
    </row>
    <row r="16" ht="14.75" spans="7:15">
      <c r="G16" s="171">
        <v>14</v>
      </c>
      <c r="H16" s="172">
        <v>41100</v>
      </c>
      <c r="I16" s="174" t="s">
        <v>831</v>
      </c>
      <c r="J16" s="175" t="s">
        <v>809</v>
      </c>
      <c r="L16" s="171">
        <v>14</v>
      </c>
      <c r="M16" s="172">
        <v>80350</v>
      </c>
      <c r="N16" s="174" t="s">
        <v>826</v>
      </c>
      <c r="O16" s="175" t="s">
        <v>809</v>
      </c>
    </row>
    <row r="17" ht="14.75" spans="7:15">
      <c r="G17" s="171">
        <v>15</v>
      </c>
      <c r="H17" s="172">
        <v>41150</v>
      </c>
      <c r="I17" s="174" t="s">
        <v>833</v>
      </c>
      <c r="J17" s="175" t="s">
        <v>809</v>
      </c>
      <c r="L17" s="171">
        <v>15</v>
      </c>
      <c r="M17" s="172">
        <v>80400</v>
      </c>
      <c r="N17" s="174" t="s">
        <v>826</v>
      </c>
      <c r="O17" s="175" t="s">
        <v>809</v>
      </c>
    </row>
    <row r="18" ht="28.75" spans="7:15">
      <c r="G18" s="171">
        <v>16</v>
      </c>
      <c r="H18" s="172">
        <v>41200</v>
      </c>
      <c r="I18" s="174" t="s">
        <v>834</v>
      </c>
      <c r="J18" s="175" t="s">
        <v>809</v>
      </c>
      <c r="L18" s="171">
        <v>16</v>
      </c>
      <c r="M18" s="172">
        <v>81000</v>
      </c>
      <c r="N18" s="174" t="s">
        <v>835</v>
      </c>
      <c r="O18" s="175" t="s">
        <v>809</v>
      </c>
    </row>
    <row r="19" ht="14.75" spans="7:15">
      <c r="G19" s="171">
        <v>17</v>
      </c>
      <c r="H19" s="172">
        <v>41250</v>
      </c>
      <c r="I19" s="174" t="s">
        <v>836</v>
      </c>
      <c r="J19" s="175" t="s">
        <v>837</v>
      </c>
      <c r="L19" s="171">
        <v>17</v>
      </c>
      <c r="M19" s="172">
        <v>81100</v>
      </c>
      <c r="N19" s="174" t="s">
        <v>826</v>
      </c>
      <c r="O19" s="175" t="s">
        <v>809</v>
      </c>
    </row>
    <row r="20" ht="14.75" spans="7:15">
      <c r="G20" s="171">
        <v>18</v>
      </c>
      <c r="H20" s="172">
        <v>41300</v>
      </c>
      <c r="I20" s="174" t="s">
        <v>831</v>
      </c>
      <c r="J20" s="175" t="s">
        <v>809</v>
      </c>
      <c r="L20" s="171">
        <v>18</v>
      </c>
      <c r="M20" s="172">
        <v>81200</v>
      </c>
      <c r="N20" s="174" t="s">
        <v>826</v>
      </c>
      <c r="O20" s="175" t="s">
        <v>809</v>
      </c>
    </row>
    <row r="21" ht="14.75" spans="7:15">
      <c r="G21" s="171">
        <v>19</v>
      </c>
      <c r="H21" s="172">
        <v>41400</v>
      </c>
      <c r="I21" s="174" t="s">
        <v>838</v>
      </c>
      <c r="J21" s="175" t="s">
        <v>837</v>
      </c>
      <c r="L21" s="171">
        <v>19</v>
      </c>
      <c r="M21" s="172">
        <v>81300</v>
      </c>
      <c r="N21" s="174" t="s">
        <v>826</v>
      </c>
      <c r="O21" s="175" t="s">
        <v>809</v>
      </c>
    </row>
    <row r="22" ht="14.75" spans="7:15">
      <c r="G22" s="171">
        <v>20</v>
      </c>
      <c r="H22" s="172">
        <v>42000</v>
      </c>
      <c r="I22" s="174" t="s">
        <v>839</v>
      </c>
      <c r="J22" s="175" t="s">
        <v>837</v>
      </c>
      <c r="L22" s="171">
        <v>20</v>
      </c>
      <c r="M22" s="172">
        <v>81400</v>
      </c>
      <c r="N22" s="174" t="s">
        <v>840</v>
      </c>
      <c r="O22" s="175" t="s">
        <v>809</v>
      </c>
    </row>
    <row r="23" ht="28.75" spans="7:15">
      <c r="G23" s="171">
        <v>21</v>
      </c>
      <c r="H23" s="172">
        <v>42100</v>
      </c>
      <c r="I23" s="174" t="s">
        <v>841</v>
      </c>
      <c r="J23" s="175" t="s">
        <v>837</v>
      </c>
      <c r="L23" s="171">
        <v>21</v>
      </c>
      <c r="M23" s="172">
        <v>81440</v>
      </c>
      <c r="N23" s="174" t="s">
        <v>842</v>
      </c>
      <c r="O23" s="175" t="s">
        <v>809</v>
      </c>
    </row>
    <row r="24" ht="14.75" spans="7:15">
      <c r="G24" s="171">
        <v>22</v>
      </c>
      <c r="H24" s="172">
        <v>42200</v>
      </c>
      <c r="I24" s="174" t="s">
        <v>843</v>
      </c>
      <c r="J24" s="175" t="s">
        <v>837</v>
      </c>
      <c r="L24" s="171">
        <v>22</v>
      </c>
      <c r="M24" s="172">
        <v>81450</v>
      </c>
      <c r="N24" s="174" t="s">
        <v>844</v>
      </c>
      <c r="O24" s="175" t="s">
        <v>837</v>
      </c>
    </row>
    <row r="25" ht="14.75" spans="7:15">
      <c r="G25" s="171">
        <v>23</v>
      </c>
      <c r="H25" s="172">
        <v>42300</v>
      </c>
      <c r="I25" s="174" t="s">
        <v>845</v>
      </c>
      <c r="J25" s="175" t="s">
        <v>809</v>
      </c>
      <c r="L25" s="171">
        <v>23</v>
      </c>
      <c r="M25" s="172">
        <v>81500</v>
      </c>
      <c r="N25" s="174" t="s">
        <v>846</v>
      </c>
      <c r="O25" s="175" t="s">
        <v>837</v>
      </c>
    </row>
    <row r="26" ht="14.75" spans="7:15">
      <c r="G26" s="171">
        <v>24</v>
      </c>
      <c r="H26" s="172">
        <v>42500</v>
      </c>
      <c r="I26" s="174" t="s">
        <v>847</v>
      </c>
      <c r="J26" s="175" t="s">
        <v>837</v>
      </c>
      <c r="L26" s="171">
        <v>24</v>
      </c>
      <c r="M26" s="172">
        <v>81550</v>
      </c>
      <c r="N26" s="174" t="s">
        <v>848</v>
      </c>
      <c r="O26" s="175" t="s">
        <v>837</v>
      </c>
    </row>
    <row r="27" ht="14.75" spans="7:15">
      <c r="G27" s="171">
        <v>25</v>
      </c>
      <c r="H27" s="172">
        <v>42600</v>
      </c>
      <c r="I27" s="174" t="s">
        <v>849</v>
      </c>
      <c r="J27" s="175" t="s">
        <v>837</v>
      </c>
      <c r="L27" s="171">
        <v>25</v>
      </c>
      <c r="M27" s="172">
        <v>81600</v>
      </c>
      <c r="N27" s="174" t="s">
        <v>850</v>
      </c>
      <c r="O27" s="175" t="s">
        <v>837</v>
      </c>
    </row>
    <row r="28" ht="14.75" spans="7:15">
      <c r="G28" s="171">
        <v>26</v>
      </c>
      <c r="H28" s="172">
        <v>42610</v>
      </c>
      <c r="I28" s="174" t="s">
        <v>851</v>
      </c>
      <c r="J28" s="175" t="s">
        <v>837</v>
      </c>
      <c r="L28" s="171">
        <v>26</v>
      </c>
      <c r="M28" s="172">
        <v>81700</v>
      </c>
      <c r="N28" s="174" t="s">
        <v>852</v>
      </c>
      <c r="O28" s="175" t="s">
        <v>837</v>
      </c>
    </row>
    <row r="29" ht="14.75" spans="7:15">
      <c r="G29" s="171">
        <v>27</v>
      </c>
      <c r="H29" s="172">
        <v>42700</v>
      </c>
      <c r="I29" s="174" t="s">
        <v>853</v>
      </c>
      <c r="J29" s="175" t="s">
        <v>837</v>
      </c>
      <c r="L29" s="171">
        <v>27</v>
      </c>
      <c r="M29" s="172">
        <v>81750</v>
      </c>
      <c r="N29" s="174" t="s">
        <v>854</v>
      </c>
      <c r="O29" s="175" t="s">
        <v>837</v>
      </c>
    </row>
    <row r="30" ht="14.75" spans="7:15">
      <c r="G30" s="171">
        <v>28</v>
      </c>
      <c r="H30" s="172">
        <v>42800</v>
      </c>
      <c r="I30" s="174" t="s">
        <v>855</v>
      </c>
      <c r="J30" s="175" t="s">
        <v>837</v>
      </c>
      <c r="L30" s="171">
        <v>28</v>
      </c>
      <c r="M30" s="172">
        <v>81800</v>
      </c>
      <c r="N30" s="174" t="s">
        <v>856</v>
      </c>
      <c r="O30" s="175" t="s">
        <v>837</v>
      </c>
    </row>
    <row r="31" ht="14.75" spans="7:15">
      <c r="G31" s="171">
        <v>29</v>
      </c>
      <c r="H31" s="172">
        <v>42920</v>
      </c>
      <c r="I31" s="174" t="s">
        <v>857</v>
      </c>
      <c r="J31" s="175" t="s">
        <v>837</v>
      </c>
      <c r="L31" s="171">
        <v>29</v>
      </c>
      <c r="M31" s="172">
        <v>81850</v>
      </c>
      <c r="N31" s="174" t="s">
        <v>858</v>
      </c>
      <c r="O31" s="175" t="s">
        <v>837</v>
      </c>
    </row>
    <row r="32" ht="14.75" spans="7:15">
      <c r="G32" s="171">
        <v>30</v>
      </c>
      <c r="H32" s="172">
        <v>42940</v>
      </c>
      <c r="I32" s="174" t="s">
        <v>859</v>
      </c>
      <c r="J32" s="175" t="s">
        <v>837</v>
      </c>
      <c r="L32" s="171">
        <v>30</v>
      </c>
      <c r="M32" s="172">
        <v>81900</v>
      </c>
      <c r="N32" s="174" t="s">
        <v>860</v>
      </c>
      <c r="O32" s="175" t="s">
        <v>837</v>
      </c>
    </row>
    <row r="33" ht="14.75" spans="7:15">
      <c r="G33" s="171">
        <v>31</v>
      </c>
      <c r="H33" s="172">
        <v>42960</v>
      </c>
      <c r="I33" s="174" t="s">
        <v>861</v>
      </c>
      <c r="J33" s="175" t="s">
        <v>837</v>
      </c>
      <c r="L33" s="171">
        <v>31</v>
      </c>
      <c r="M33" s="172">
        <v>81920</v>
      </c>
      <c r="N33" s="174" t="s">
        <v>862</v>
      </c>
      <c r="O33" s="175" t="s">
        <v>837</v>
      </c>
    </row>
    <row r="34" ht="14.75" spans="7:15">
      <c r="G34" s="171">
        <v>32</v>
      </c>
      <c r="H34" s="172">
        <v>43000</v>
      </c>
      <c r="I34" s="174" t="s">
        <v>863</v>
      </c>
      <c r="J34" s="175" t="s">
        <v>809</v>
      </c>
      <c r="L34" s="171">
        <v>32</v>
      </c>
      <c r="M34" s="172">
        <v>81930</v>
      </c>
      <c r="N34" s="174" t="s">
        <v>864</v>
      </c>
      <c r="O34" s="175" t="s">
        <v>837</v>
      </c>
    </row>
    <row r="35" ht="14.75" spans="7:15">
      <c r="G35" s="171">
        <v>33</v>
      </c>
      <c r="H35" s="172">
        <v>43100</v>
      </c>
      <c r="I35" s="174" t="s">
        <v>865</v>
      </c>
      <c r="J35" s="175" t="s">
        <v>809</v>
      </c>
      <c r="L35" s="171">
        <v>33</v>
      </c>
      <c r="M35" s="172">
        <v>82000</v>
      </c>
      <c r="N35" s="174" t="s">
        <v>866</v>
      </c>
      <c r="O35" s="175" t="s">
        <v>837</v>
      </c>
    </row>
    <row r="36" ht="14.75" spans="7:15">
      <c r="G36" s="171">
        <v>34</v>
      </c>
      <c r="H36" s="172">
        <v>43200</v>
      </c>
      <c r="I36" s="174" t="s">
        <v>867</v>
      </c>
      <c r="J36" s="175" t="s">
        <v>809</v>
      </c>
      <c r="L36" s="171">
        <v>34</v>
      </c>
      <c r="M36" s="172">
        <v>82100</v>
      </c>
      <c r="N36" s="174" t="s">
        <v>868</v>
      </c>
      <c r="O36" s="175" t="s">
        <v>837</v>
      </c>
    </row>
    <row r="37" ht="14.75" spans="7:15">
      <c r="G37" s="171">
        <v>35</v>
      </c>
      <c r="H37" s="172">
        <v>43300</v>
      </c>
      <c r="I37" s="174" t="s">
        <v>869</v>
      </c>
      <c r="J37" s="175" t="s">
        <v>809</v>
      </c>
      <c r="L37" s="171">
        <v>35</v>
      </c>
      <c r="M37" s="172">
        <v>82200</v>
      </c>
      <c r="N37" s="174" t="s">
        <v>870</v>
      </c>
      <c r="O37" s="175" t="s">
        <v>837</v>
      </c>
    </row>
    <row r="38" ht="14.75" spans="7:15">
      <c r="G38" s="171">
        <v>36</v>
      </c>
      <c r="H38" s="172">
        <v>43400</v>
      </c>
      <c r="I38" s="174" t="s">
        <v>871</v>
      </c>
      <c r="J38" s="175" t="s">
        <v>809</v>
      </c>
      <c r="L38" s="171">
        <v>36</v>
      </c>
      <c r="M38" s="172">
        <v>82300</v>
      </c>
      <c r="N38" s="174" t="s">
        <v>872</v>
      </c>
      <c r="O38" s="175" t="s">
        <v>837</v>
      </c>
    </row>
    <row r="39" ht="14.75" spans="7:15">
      <c r="G39" s="171">
        <v>37</v>
      </c>
      <c r="H39" s="172">
        <v>43500</v>
      </c>
      <c r="I39" s="174" t="s">
        <v>873</v>
      </c>
      <c r="J39" s="175" t="s">
        <v>809</v>
      </c>
      <c r="L39" s="171">
        <v>37</v>
      </c>
      <c r="M39" s="172">
        <v>83000</v>
      </c>
      <c r="N39" s="174" t="s">
        <v>874</v>
      </c>
      <c r="O39" s="175" t="s">
        <v>837</v>
      </c>
    </row>
    <row r="40" ht="14.75" spans="7:15">
      <c r="G40" s="171">
        <v>38</v>
      </c>
      <c r="H40" s="172">
        <v>43600</v>
      </c>
      <c r="I40" s="174" t="s">
        <v>875</v>
      </c>
      <c r="J40" s="175" t="s">
        <v>809</v>
      </c>
      <c r="L40" s="171">
        <v>38</v>
      </c>
      <c r="M40" s="172">
        <v>83100</v>
      </c>
      <c r="N40" s="174" t="s">
        <v>876</v>
      </c>
      <c r="O40" s="175" t="s">
        <v>837</v>
      </c>
    </row>
    <row r="41" ht="14.75" spans="7:15">
      <c r="G41" s="171">
        <v>39</v>
      </c>
      <c r="H41" s="172">
        <v>43650</v>
      </c>
      <c r="I41" s="174" t="s">
        <v>877</v>
      </c>
      <c r="J41" s="175" t="s">
        <v>809</v>
      </c>
      <c r="L41" s="171">
        <v>39</v>
      </c>
      <c r="M41" s="172">
        <v>83200</v>
      </c>
      <c r="N41" s="174" t="s">
        <v>878</v>
      </c>
      <c r="O41" s="175" t="s">
        <v>837</v>
      </c>
    </row>
    <row r="42" ht="14.75" spans="7:15">
      <c r="G42" s="171">
        <v>40</v>
      </c>
      <c r="H42" s="172">
        <v>43700</v>
      </c>
      <c r="I42" s="174" t="s">
        <v>879</v>
      </c>
      <c r="J42" s="175" t="s">
        <v>809</v>
      </c>
      <c r="L42" s="171">
        <v>40</v>
      </c>
      <c r="M42" s="172">
        <v>83300</v>
      </c>
      <c r="N42" s="174" t="s">
        <v>880</v>
      </c>
      <c r="O42" s="175" t="s">
        <v>837</v>
      </c>
    </row>
    <row r="43" ht="14.75" spans="7:15">
      <c r="G43" s="171">
        <v>41</v>
      </c>
      <c r="H43" s="172">
        <v>43800</v>
      </c>
      <c r="I43" s="174" t="s">
        <v>881</v>
      </c>
      <c r="J43" s="175" t="s">
        <v>809</v>
      </c>
      <c r="L43" s="171">
        <v>41</v>
      </c>
      <c r="M43" s="172">
        <v>83400</v>
      </c>
      <c r="N43" s="174" t="s">
        <v>882</v>
      </c>
      <c r="O43" s="175" t="s">
        <v>837</v>
      </c>
    </row>
    <row r="44" ht="14.75" spans="7:15">
      <c r="G44" s="171">
        <v>42</v>
      </c>
      <c r="H44" s="172">
        <v>43900</v>
      </c>
      <c r="I44" s="174" t="s">
        <v>883</v>
      </c>
      <c r="J44" s="175" t="s">
        <v>809</v>
      </c>
      <c r="L44" s="171">
        <v>42</v>
      </c>
      <c r="M44" s="172">
        <v>83500</v>
      </c>
      <c r="N44" s="174" t="s">
        <v>884</v>
      </c>
      <c r="O44" s="175" t="s">
        <v>837</v>
      </c>
    </row>
    <row r="45" ht="14.75" spans="7:15">
      <c r="G45" s="171">
        <v>43</v>
      </c>
      <c r="H45" s="172">
        <v>43950</v>
      </c>
      <c r="I45" s="174" t="s">
        <v>885</v>
      </c>
      <c r="J45" s="175" t="s">
        <v>837</v>
      </c>
      <c r="L45" s="171">
        <v>43</v>
      </c>
      <c r="M45" s="172">
        <v>83600</v>
      </c>
      <c r="N45" s="174" t="s">
        <v>886</v>
      </c>
      <c r="O45" s="175" t="s">
        <v>837</v>
      </c>
    </row>
    <row r="46" ht="14.75" spans="7:15">
      <c r="G46" s="171">
        <v>44</v>
      </c>
      <c r="H46" s="172">
        <v>44000</v>
      </c>
      <c r="I46" s="174" t="s">
        <v>887</v>
      </c>
      <c r="J46" s="175" t="s">
        <v>809</v>
      </c>
      <c r="L46" s="171">
        <v>44</v>
      </c>
      <c r="M46" s="172">
        <v>83700</v>
      </c>
      <c r="N46" s="174" t="s">
        <v>888</v>
      </c>
      <c r="O46" s="175" t="s">
        <v>837</v>
      </c>
    </row>
    <row r="47" ht="14.75" spans="7:15">
      <c r="G47" s="171">
        <v>45</v>
      </c>
      <c r="H47" s="172">
        <v>44010</v>
      </c>
      <c r="I47" s="174" t="s">
        <v>887</v>
      </c>
      <c r="J47" s="175" t="s">
        <v>809</v>
      </c>
      <c r="L47" s="171">
        <v>45</v>
      </c>
      <c r="M47" s="172">
        <v>84000</v>
      </c>
      <c r="N47" s="174" t="s">
        <v>889</v>
      </c>
      <c r="O47" s="175" t="s">
        <v>837</v>
      </c>
    </row>
    <row r="48" ht="14.75" spans="7:15">
      <c r="G48" s="171">
        <v>46</v>
      </c>
      <c r="H48" s="172">
        <v>44020</v>
      </c>
      <c r="I48" s="174" t="s">
        <v>887</v>
      </c>
      <c r="J48" s="175" t="s">
        <v>809</v>
      </c>
      <c r="L48" s="171">
        <v>46</v>
      </c>
      <c r="M48" s="172">
        <v>84150</v>
      </c>
      <c r="N48" s="174" t="s">
        <v>890</v>
      </c>
      <c r="O48" s="175" t="s">
        <v>837</v>
      </c>
    </row>
    <row r="49" ht="14.75" spans="7:15">
      <c r="G49" s="171">
        <v>47</v>
      </c>
      <c r="H49" s="172">
        <v>44100</v>
      </c>
      <c r="I49" s="174" t="s">
        <v>891</v>
      </c>
      <c r="J49" s="176" t="s">
        <v>892</v>
      </c>
      <c r="L49" s="171">
        <v>47</v>
      </c>
      <c r="M49" s="172">
        <v>84200</v>
      </c>
      <c r="N49" s="174" t="s">
        <v>889</v>
      </c>
      <c r="O49" s="175" t="s">
        <v>837</v>
      </c>
    </row>
    <row r="50" ht="14.75" spans="7:15">
      <c r="G50" s="171">
        <v>48</v>
      </c>
      <c r="H50" s="172">
        <v>44110</v>
      </c>
      <c r="I50" s="174" t="s">
        <v>887</v>
      </c>
      <c r="J50" s="175" t="s">
        <v>809</v>
      </c>
      <c r="L50" s="171">
        <v>48</v>
      </c>
      <c r="M50" s="172">
        <v>84300</v>
      </c>
      <c r="N50" s="174" t="s">
        <v>893</v>
      </c>
      <c r="O50" s="175" t="s">
        <v>837</v>
      </c>
    </row>
    <row r="51" ht="14.75" spans="7:15">
      <c r="G51" s="171">
        <v>49</v>
      </c>
      <c r="H51" s="172">
        <v>44200</v>
      </c>
      <c r="I51" s="174" t="s">
        <v>894</v>
      </c>
      <c r="J51" s="175" t="s">
        <v>809</v>
      </c>
      <c r="L51" s="171">
        <v>49</v>
      </c>
      <c r="M51" s="172">
        <v>84400</v>
      </c>
      <c r="N51" s="174" t="s">
        <v>895</v>
      </c>
      <c r="O51" s="175" t="s">
        <v>837</v>
      </c>
    </row>
    <row r="52" ht="14.75" spans="7:15">
      <c r="G52" s="171">
        <v>50</v>
      </c>
      <c r="H52" s="172">
        <v>44300</v>
      </c>
      <c r="I52" s="174" t="s">
        <v>896</v>
      </c>
      <c r="J52" s="175" t="s">
        <v>809</v>
      </c>
      <c r="L52" s="171">
        <v>50</v>
      </c>
      <c r="M52" s="172">
        <v>84500</v>
      </c>
      <c r="N52" s="174" t="s">
        <v>897</v>
      </c>
      <c r="O52" s="175" t="s">
        <v>837</v>
      </c>
    </row>
    <row r="53" ht="14.75" spans="7:15">
      <c r="G53" s="171">
        <v>51</v>
      </c>
      <c r="H53" s="172">
        <v>45000</v>
      </c>
      <c r="I53" s="174" t="s">
        <v>898</v>
      </c>
      <c r="J53" s="175" t="s">
        <v>809</v>
      </c>
      <c r="L53" s="171">
        <v>51</v>
      </c>
      <c r="M53" s="172">
        <v>84600</v>
      </c>
      <c r="N53" s="174" t="s">
        <v>899</v>
      </c>
      <c r="O53" s="175" t="s">
        <v>837</v>
      </c>
    </row>
    <row r="54" ht="14.75" spans="7:15">
      <c r="G54" s="171">
        <v>52</v>
      </c>
      <c r="H54" s="172">
        <v>45100</v>
      </c>
      <c r="I54" s="174" t="s">
        <v>900</v>
      </c>
      <c r="J54" s="175" t="s">
        <v>837</v>
      </c>
      <c r="L54" s="171">
        <v>52</v>
      </c>
      <c r="M54" s="172">
        <v>84700</v>
      </c>
      <c r="N54" s="174" t="s">
        <v>901</v>
      </c>
      <c r="O54" s="175" t="s">
        <v>837</v>
      </c>
    </row>
    <row r="55" ht="14.75" spans="7:15">
      <c r="G55" s="171">
        <v>53</v>
      </c>
      <c r="H55" s="172">
        <v>45200</v>
      </c>
      <c r="I55" s="174" t="s">
        <v>902</v>
      </c>
      <c r="J55" s="175" t="s">
        <v>837</v>
      </c>
      <c r="L55" s="171">
        <v>53</v>
      </c>
      <c r="M55" s="172">
        <v>84800</v>
      </c>
      <c r="N55" s="174" t="s">
        <v>903</v>
      </c>
      <c r="O55" s="175" t="s">
        <v>837</v>
      </c>
    </row>
    <row r="56" ht="14.75" spans="7:15">
      <c r="G56" s="171">
        <v>54</v>
      </c>
      <c r="H56" s="172">
        <v>45300</v>
      </c>
      <c r="I56" s="174" t="s">
        <v>904</v>
      </c>
      <c r="J56" s="175" t="s">
        <v>837</v>
      </c>
      <c r="L56" s="171">
        <v>54</v>
      </c>
      <c r="M56" s="172">
        <v>84900</v>
      </c>
      <c r="N56" s="174" t="s">
        <v>905</v>
      </c>
      <c r="O56" s="175" t="s">
        <v>837</v>
      </c>
    </row>
    <row r="57" ht="14.75" spans="7:15">
      <c r="G57" s="171">
        <v>55</v>
      </c>
      <c r="H57" s="172">
        <v>45400</v>
      </c>
      <c r="I57" s="174" t="s">
        <v>906</v>
      </c>
      <c r="J57" s="175" t="s">
        <v>837</v>
      </c>
      <c r="L57" s="171">
        <v>55</v>
      </c>
      <c r="M57" s="172">
        <v>85000</v>
      </c>
      <c r="N57" s="174" t="s">
        <v>907</v>
      </c>
      <c r="O57" s="175" t="s">
        <v>837</v>
      </c>
    </row>
    <row r="58" ht="14.75" spans="7:15">
      <c r="G58" s="171">
        <v>56</v>
      </c>
      <c r="H58" s="172">
        <v>45500</v>
      </c>
      <c r="I58" s="174" t="s">
        <v>908</v>
      </c>
      <c r="J58" s="175" t="s">
        <v>837</v>
      </c>
      <c r="L58" s="171">
        <v>56</v>
      </c>
      <c r="M58" s="172">
        <v>85100</v>
      </c>
      <c r="N58" s="174" t="s">
        <v>909</v>
      </c>
      <c r="O58" s="175" t="s">
        <v>837</v>
      </c>
    </row>
    <row r="59" ht="14.75" spans="7:15">
      <c r="G59" s="171">
        <v>57</v>
      </c>
      <c r="H59" s="172">
        <v>45600</v>
      </c>
      <c r="I59" s="174" t="s">
        <v>910</v>
      </c>
      <c r="J59" s="175" t="s">
        <v>809</v>
      </c>
      <c r="L59" s="171">
        <v>57</v>
      </c>
      <c r="M59" s="172">
        <v>85200</v>
      </c>
      <c r="N59" s="174" t="s">
        <v>911</v>
      </c>
      <c r="O59" s="175" t="s">
        <v>837</v>
      </c>
    </row>
    <row r="60" ht="14.75" spans="7:15">
      <c r="G60" s="171">
        <v>58</v>
      </c>
      <c r="H60" s="172">
        <v>45609</v>
      </c>
      <c r="I60" s="174" t="s">
        <v>912</v>
      </c>
      <c r="J60" s="175" t="s">
        <v>809</v>
      </c>
      <c r="L60" s="171">
        <v>58</v>
      </c>
      <c r="M60" s="172">
        <v>85300</v>
      </c>
      <c r="N60" s="174" t="s">
        <v>913</v>
      </c>
      <c r="O60" s="175" t="s">
        <v>837</v>
      </c>
    </row>
    <row r="61" ht="14.75" spans="7:15">
      <c r="G61" s="171">
        <v>59</v>
      </c>
      <c r="H61" s="172">
        <v>45620</v>
      </c>
      <c r="I61" s="174" t="s">
        <v>914</v>
      </c>
      <c r="J61" s="175" t="s">
        <v>809</v>
      </c>
      <c r="L61" s="171">
        <v>59</v>
      </c>
      <c r="M61" s="172">
        <v>85400</v>
      </c>
      <c r="N61" s="174" t="s">
        <v>915</v>
      </c>
      <c r="O61" s="175" t="s">
        <v>837</v>
      </c>
    </row>
    <row r="62" ht="14.75" spans="7:15">
      <c r="G62" s="171">
        <v>60</v>
      </c>
      <c r="H62" s="172">
        <v>45700</v>
      </c>
      <c r="I62" s="174" t="s">
        <v>916</v>
      </c>
      <c r="J62" s="175" t="s">
        <v>809</v>
      </c>
      <c r="L62" s="171">
        <v>60</v>
      </c>
      <c r="M62" s="172">
        <v>86000</v>
      </c>
      <c r="N62" s="174" t="s">
        <v>917</v>
      </c>
      <c r="O62" s="175" t="s">
        <v>837</v>
      </c>
    </row>
    <row r="63" ht="14.75" spans="7:15">
      <c r="G63" s="171">
        <v>61</v>
      </c>
      <c r="H63" s="172">
        <v>45800</v>
      </c>
      <c r="I63" s="174" t="s">
        <v>918</v>
      </c>
      <c r="J63" s="175" t="s">
        <v>837</v>
      </c>
      <c r="L63" s="171">
        <v>61</v>
      </c>
      <c r="M63" s="172">
        <v>86100</v>
      </c>
      <c r="N63" s="174" t="s">
        <v>919</v>
      </c>
      <c r="O63" s="175" t="s">
        <v>837</v>
      </c>
    </row>
    <row r="64" ht="42.75" spans="7:15">
      <c r="G64" s="171">
        <v>62</v>
      </c>
      <c r="H64" s="172">
        <v>46000</v>
      </c>
      <c r="I64" s="174" t="s">
        <v>920</v>
      </c>
      <c r="J64" s="175" t="s">
        <v>809</v>
      </c>
      <c r="L64" s="171">
        <v>62</v>
      </c>
      <c r="M64" s="172">
        <v>86200</v>
      </c>
      <c r="N64" s="174" t="s">
        <v>921</v>
      </c>
      <c r="O64" s="175" t="s">
        <v>837</v>
      </c>
    </row>
    <row r="65" ht="14.75" spans="7:15">
      <c r="G65" s="171">
        <v>63</v>
      </c>
      <c r="H65" s="172">
        <v>46050</v>
      </c>
      <c r="I65" s="174" t="s">
        <v>922</v>
      </c>
      <c r="J65" s="175" t="s">
        <v>809</v>
      </c>
      <c r="L65" s="171">
        <v>63</v>
      </c>
      <c r="M65" s="172">
        <v>86300</v>
      </c>
      <c r="N65" s="174" t="s">
        <v>923</v>
      </c>
      <c r="O65" s="175" t="s">
        <v>837</v>
      </c>
    </row>
    <row r="66" ht="28.75" spans="7:15">
      <c r="G66" s="171">
        <v>64</v>
      </c>
      <c r="H66" s="172">
        <v>46100</v>
      </c>
      <c r="I66" s="174" t="s">
        <v>924</v>
      </c>
      <c r="J66" s="175" t="s">
        <v>809</v>
      </c>
      <c r="L66" s="171">
        <v>64</v>
      </c>
      <c r="M66" s="172">
        <v>86400</v>
      </c>
      <c r="N66" s="174" t="s">
        <v>925</v>
      </c>
      <c r="O66" s="175" t="s">
        <v>837</v>
      </c>
    </row>
    <row r="67" ht="28.75" spans="7:15">
      <c r="G67" s="171">
        <v>65</v>
      </c>
      <c r="H67" s="172">
        <v>46150</v>
      </c>
      <c r="I67" s="174" t="s">
        <v>926</v>
      </c>
      <c r="J67" s="175" t="s">
        <v>809</v>
      </c>
      <c r="L67" s="171">
        <v>65</v>
      </c>
      <c r="M67" s="172">
        <v>86500</v>
      </c>
      <c r="N67" s="174" t="s">
        <v>927</v>
      </c>
      <c r="O67" s="175" t="s">
        <v>837</v>
      </c>
    </row>
    <row r="68" ht="28.75" spans="7:15">
      <c r="G68" s="171">
        <v>66</v>
      </c>
      <c r="H68" s="172">
        <v>46200</v>
      </c>
      <c r="I68" s="174" t="s">
        <v>928</v>
      </c>
      <c r="J68" s="175" t="s">
        <v>809</v>
      </c>
      <c r="L68" s="171">
        <v>66</v>
      </c>
      <c r="M68" s="172">
        <v>86600</v>
      </c>
      <c r="N68" s="174" t="s">
        <v>929</v>
      </c>
      <c r="O68" s="175" t="s">
        <v>837</v>
      </c>
    </row>
    <row r="69" ht="14.75" spans="7:15">
      <c r="G69" s="171">
        <v>67</v>
      </c>
      <c r="H69" s="172">
        <v>46300</v>
      </c>
      <c r="I69" s="174" t="s">
        <v>930</v>
      </c>
      <c r="J69" s="175" t="s">
        <v>809</v>
      </c>
      <c r="L69" s="171">
        <v>67</v>
      </c>
      <c r="M69" s="172">
        <v>86700</v>
      </c>
      <c r="N69" s="174" t="s">
        <v>931</v>
      </c>
      <c r="O69" s="175" t="s">
        <v>837</v>
      </c>
    </row>
    <row r="70" ht="28.75" spans="7:15">
      <c r="G70" s="171">
        <v>68</v>
      </c>
      <c r="H70" s="172">
        <v>46350</v>
      </c>
      <c r="I70" s="174" t="s">
        <v>932</v>
      </c>
      <c r="J70" s="175" t="s">
        <v>809</v>
      </c>
      <c r="L70" s="171">
        <v>68</v>
      </c>
      <c r="M70" s="172">
        <v>86800</v>
      </c>
      <c r="N70" s="174" t="s">
        <v>933</v>
      </c>
      <c r="O70" s="175" t="s">
        <v>837</v>
      </c>
    </row>
    <row r="71" ht="14.75" spans="7:15">
      <c r="G71" s="171">
        <v>69</v>
      </c>
      <c r="H71" s="172">
        <v>46400</v>
      </c>
      <c r="I71" s="174" t="s">
        <v>934</v>
      </c>
      <c r="J71" s="175" t="s">
        <v>809</v>
      </c>
      <c r="L71" s="171">
        <v>69</v>
      </c>
      <c r="M71" s="172">
        <v>86810</v>
      </c>
      <c r="N71" s="174" t="s">
        <v>933</v>
      </c>
      <c r="O71" s="175" t="s">
        <v>837</v>
      </c>
    </row>
    <row r="72" ht="14.75" spans="7:15">
      <c r="G72" s="171">
        <v>70</v>
      </c>
      <c r="H72" s="172">
        <v>47000</v>
      </c>
      <c r="I72" s="174" t="s">
        <v>935</v>
      </c>
      <c r="J72" s="175" t="s">
        <v>809</v>
      </c>
      <c r="L72" s="171">
        <v>70</v>
      </c>
      <c r="M72" s="172">
        <v>86900</v>
      </c>
      <c r="N72" s="174" t="s">
        <v>936</v>
      </c>
      <c r="O72" s="175" t="s">
        <v>837</v>
      </c>
    </row>
    <row r="73" ht="14.75" spans="7:10">
      <c r="G73" s="171">
        <v>71</v>
      </c>
      <c r="H73" s="172">
        <v>47100</v>
      </c>
      <c r="I73" s="174" t="s">
        <v>937</v>
      </c>
      <c r="J73" s="175" t="s">
        <v>809</v>
      </c>
    </row>
    <row r="74" ht="14.75" spans="7:10">
      <c r="G74" s="171">
        <v>72</v>
      </c>
      <c r="H74" s="172">
        <v>47110</v>
      </c>
      <c r="I74" s="174" t="s">
        <v>937</v>
      </c>
      <c r="J74" s="175" t="s">
        <v>809</v>
      </c>
    </row>
    <row r="75" ht="14.75" spans="7:10">
      <c r="G75" s="171">
        <v>73</v>
      </c>
      <c r="H75" s="172">
        <v>47120</v>
      </c>
      <c r="I75" s="174" t="s">
        <v>937</v>
      </c>
      <c r="J75" s="175" t="s">
        <v>809</v>
      </c>
    </row>
    <row r="76" ht="14.75" spans="7:10">
      <c r="G76" s="171">
        <v>74</v>
      </c>
      <c r="H76" s="172">
        <v>47130</v>
      </c>
      <c r="I76" s="174" t="s">
        <v>937</v>
      </c>
      <c r="J76" s="175" t="s">
        <v>809</v>
      </c>
    </row>
    <row r="77" ht="14.75" spans="7:10">
      <c r="G77" s="171">
        <v>75</v>
      </c>
      <c r="H77" s="172">
        <v>47140</v>
      </c>
      <c r="I77" s="174" t="s">
        <v>937</v>
      </c>
      <c r="J77" s="175" t="s">
        <v>809</v>
      </c>
    </row>
    <row r="78" ht="14.75" spans="7:10">
      <c r="G78" s="171">
        <v>76</v>
      </c>
      <c r="H78" s="172">
        <v>47150</v>
      </c>
      <c r="I78" s="174" t="s">
        <v>937</v>
      </c>
      <c r="J78" s="175" t="s">
        <v>809</v>
      </c>
    </row>
    <row r="79" ht="14.75" spans="7:10">
      <c r="G79" s="171">
        <v>77</v>
      </c>
      <c r="H79" s="172">
        <v>47160</v>
      </c>
      <c r="I79" s="174" t="s">
        <v>937</v>
      </c>
      <c r="J79" s="175" t="s">
        <v>809</v>
      </c>
    </row>
    <row r="80" ht="14.75" spans="7:10">
      <c r="G80" s="171">
        <v>78</v>
      </c>
      <c r="H80" s="172">
        <v>47170</v>
      </c>
      <c r="I80" s="174" t="s">
        <v>937</v>
      </c>
      <c r="J80" s="175" t="s">
        <v>809</v>
      </c>
    </row>
    <row r="81" ht="14.75" spans="7:10">
      <c r="G81" s="171">
        <v>79</v>
      </c>
      <c r="H81" s="172">
        <v>47180</v>
      </c>
      <c r="I81" s="174" t="s">
        <v>937</v>
      </c>
      <c r="J81" s="175" t="s">
        <v>809</v>
      </c>
    </row>
    <row r="82" ht="14.75" spans="7:10">
      <c r="G82" s="171">
        <v>80</v>
      </c>
      <c r="H82" s="172">
        <v>47190</v>
      </c>
      <c r="I82" s="174" t="s">
        <v>937</v>
      </c>
      <c r="J82" s="175" t="s">
        <v>809</v>
      </c>
    </row>
    <row r="83" ht="14.75" spans="7:10">
      <c r="G83" s="171">
        <v>81</v>
      </c>
      <c r="H83" s="172">
        <v>47200</v>
      </c>
      <c r="I83" s="174" t="s">
        <v>938</v>
      </c>
      <c r="J83" s="175" t="s">
        <v>809</v>
      </c>
    </row>
    <row r="84" ht="28.75" spans="7:10">
      <c r="G84" s="171">
        <v>82</v>
      </c>
      <c r="H84" s="172">
        <v>47300</v>
      </c>
      <c r="I84" s="174" t="s">
        <v>939</v>
      </c>
      <c r="J84" s="175" t="s">
        <v>809</v>
      </c>
    </row>
    <row r="85" ht="28.75" spans="7:10">
      <c r="G85" s="171">
        <v>83</v>
      </c>
      <c r="H85" s="172">
        <v>47301</v>
      </c>
      <c r="I85" s="174" t="s">
        <v>940</v>
      </c>
      <c r="J85" s="175" t="s">
        <v>809</v>
      </c>
    </row>
    <row r="86" ht="14.75" spans="7:10">
      <c r="G86" s="171">
        <v>84</v>
      </c>
      <c r="H86" s="172">
        <v>47308</v>
      </c>
      <c r="I86" s="174" t="s">
        <v>941</v>
      </c>
      <c r="J86" s="175" t="s">
        <v>809</v>
      </c>
    </row>
    <row r="87" ht="14.75" spans="7:10">
      <c r="G87" s="171">
        <v>85</v>
      </c>
      <c r="H87" s="172">
        <v>47400</v>
      </c>
      <c r="I87" s="174" t="s">
        <v>942</v>
      </c>
      <c r="J87" s="175" t="s">
        <v>809</v>
      </c>
    </row>
    <row r="88" ht="28.75" spans="7:10">
      <c r="G88" s="171">
        <v>86</v>
      </c>
      <c r="H88" s="172">
        <v>47410</v>
      </c>
      <c r="I88" s="174" t="s">
        <v>943</v>
      </c>
      <c r="J88" s="175" t="s">
        <v>809</v>
      </c>
    </row>
    <row r="89" ht="28.75" spans="7:10">
      <c r="G89" s="171">
        <v>87</v>
      </c>
      <c r="H89" s="172">
        <v>47500</v>
      </c>
      <c r="I89" s="174" t="s">
        <v>944</v>
      </c>
      <c r="J89" s="175" t="s">
        <v>809</v>
      </c>
    </row>
    <row r="90" ht="42.75" spans="7:10">
      <c r="G90" s="171">
        <v>88</v>
      </c>
      <c r="H90" s="172">
        <v>47600</v>
      </c>
      <c r="I90" s="174" t="s">
        <v>945</v>
      </c>
      <c r="J90" s="175" t="s">
        <v>809</v>
      </c>
    </row>
    <row r="91" ht="14.75" spans="7:10">
      <c r="G91" s="171">
        <v>89</v>
      </c>
      <c r="H91" s="172">
        <v>47610</v>
      </c>
      <c r="I91" s="174" t="s">
        <v>946</v>
      </c>
      <c r="J91" s="175" t="s">
        <v>809</v>
      </c>
    </row>
    <row r="92" ht="14.75" spans="7:10">
      <c r="G92" s="171">
        <v>90</v>
      </c>
      <c r="H92" s="172">
        <v>47620</v>
      </c>
      <c r="I92" s="174" t="s">
        <v>947</v>
      </c>
      <c r="J92" s="175" t="s">
        <v>809</v>
      </c>
    </row>
    <row r="93" ht="14.75" spans="7:10">
      <c r="G93" s="171">
        <v>91</v>
      </c>
      <c r="H93" s="172">
        <v>47630</v>
      </c>
      <c r="I93" s="174" t="s">
        <v>948</v>
      </c>
      <c r="J93" s="175" t="s">
        <v>809</v>
      </c>
    </row>
    <row r="94" ht="14.75" spans="7:10">
      <c r="G94" s="171">
        <v>92</v>
      </c>
      <c r="H94" s="172">
        <v>47640</v>
      </c>
      <c r="I94" s="174" t="s">
        <v>949</v>
      </c>
      <c r="J94" s="175" t="s">
        <v>809</v>
      </c>
    </row>
    <row r="95" ht="28.75" spans="7:10">
      <c r="G95" s="171">
        <v>93</v>
      </c>
      <c r="H95" s="172">
        <v>47800</v>
      </c>
      <c r="I95" s="174" t="s">
        <v>950</v>
      </c>
      <c r="J95" s="175" t="s">
        <v>809</v>
      </c>
    </row>
    <row r="96" ht="42.75" spans="7:10">
      <c r="G96" s="171">
        <v>94</v>
      </c>
      <c r="H96" s="172">
        <v>47810</v>
      </c>
      <c r="I96" s="174" t="s">
        <v>951</v>
      </c>
      <c r="J96" s="175" t="s">
        <v>809</v>
      </c>
    </row>
    <row r="97" ht="28.75" spans="7:10">
      <c r="G97" s="171">
        <v>95</v>
      </c>
      <c r="H97" s="172">
        <v>47820</v>
      </c>
      <c r="I97" s="174" t="s">
        <v>952</v>
      </c>
      <c r="J97" s="175" t="s">
        <v>809</v>
      </c>
    </row>
    <row r="98" ht="28.75" spans="7:10">
      <c r="G98" s="171">
        <v>96</v>
      </c>
      <c r="H98" s="172">
        <v>47830</v>
      </c>
      <c r="I98" s="174" t="s">
        <v>953</v>
      </c>
      <c r="J98" s="175" t="s">
        <v>809</v>
      </c>
    </row>
    <row r="99" ht="14.75" spans="7:10">
      <c r="G99" s="171">
        <v>97</v>
      </c>
      <c r="H99" s="172">
        <v>48000</v>
      </c>
      <c r="I99" s="174" t="s">
        <v>954</v>
      </c>
      <c r="J99" s="175" t="s">
        <v>809</v>
      </c>
    </row>
    <row r="100" ht="14.75" spans="7:10">
      <c r="G100" s="171">
        <v>98</v>
      </c>
      <c r="H100" s="172">
        <v>48010</v>
      </c>
      <c r="I100" s="174" t="s">
        <v>955</v>
      </c>
      <c r="J100" s="175" t="s">
        <v>809</v>
      </c>
    </row>
    <row r="101" ht="14.75" spans="7:10">
      <c r="G101" s="171">
        <v>99</v>
      </c>
      <c r="H101" s="172">
        <v>48020</v>
      </c>
      <c r="I101" s="174" t="s">
        <v>956</v>
      </c>
      <c r="J101" s="175" t="s">
        <v>809</v>
      </c>
    </row>
    <row r="102" ht="14.75" spans="7:10">
      <c r="G102" s="171">
        <v>100</v>
      </c>
      <c r="H102" s="172">
        <v>48050</v>
      </c>
      <c r="I102" s="174" t="s">
        <v>957</v>
      </c>
      <c r="J102" s="175" t="s">
        <v>809</v>
      </c>
    </row>
    <row r="103" ht="14.75" spans="7:10">
      <c r="G103" s="171">
        <v>101</v>
      </c>
      <c r="H103" s="172">
        <v>48100</v>
      </c>
      <c r="I103" s="174" t="s">
        <v>958</v>
      </c>
      <c r="J103" s="175" t="s">
        <v>809</v>
      </c>
    </row>
    <row r="104" ht="14.75" spans="7:10">
      <c r="G104" s="171">
        <v>102</v>
      </c>
      <c r="H104" s="172">
        <v>48200</v>
      </c>
      <c r="I104" s="174" t="s">
        <v>959</v>
      </c>
      <c r="J104" s="175" t="s">
        <v>809</v>
      </c>
    </row>
    <row r="105" ht="14.75" spans="7:10">
      <c r="G105" s="171">
        <v>103</v>
      </c>
      <c r="H105" s="172">
        <v>48300</v>
      </c>
      <c r="I105" s="174" t="s">
        <v>960</v>
      </c>
      <c r="J105" s="175" t="s">
        <v>809</v>
      </c>
    </row>
    <row r="106" ht="14.75" spans="7:10">
      <c r="G106" s="171">
        <v>104</v>
      </c>
      <c r="H106" s="172">
        <v>63000</v>
      </c>
      <c r="I106" s="174" t="s">
        <v>961</v>
      </c>
      <c r="J106" s="175" t="s">
        <v>809</v>
      </c>
    </row>
    <row r="107" ht="28.75" spans="7:10">
      <c r="G107" s="171">
        <v>105</v>
      </c>
      <c r="H107" s="172">
        <v>63100</v>
      </c>
      <c r="I107" s="174" t="s">
        <v>962</v>
      </c>
      <c r="J107" s="175" t="s">
        <v>809</v>
      </c>
    </row>
    <row r="108" ht="28.75" spans="7:10">
      <c r="G108" s="171">
        <v>106</v>
      </c>
      <c r="H108" s="172">
        <v>63200</v>
      </c>
      <c r="I108" s="174" t="s">
        <v>963</v>
      </c>
      <c r="J108" s="175" t="s">
        <v>809</v>
      </c>
    </row>
    <row r="109" ht="28.75" spans="7:10">
      <c r="G109" s="171">
        <v>107</v>
      </c>
      <c r="H109" s="172">
        <v>63300</v>
      </c>
      <c r="I109" s="174" t="s">
        <v>964</v>
      </c>
      <c r="J109" s="175" t="s">
        <v>809</v>
      </c>
    </row>
    <row r="110" ht="14.75" spans="7:10">
      <c r="G110" s="171">
        <v>108</v>
      </c>
      <c r="H110" s="172">
        <v>64000</v>
      </c>
      <c r="I110" s="174" t="s">
        <v>965</v>
      </c>
      <c r="J110" s="175" t="s">
        <v>809</v>
      </c>
    </row>
    <row r="111" ht="14.75" spans="7:10">
      <c r="G111" s="171">
        <v>109</v>
      </c>
      <c r="H111" s="172">
        <v>68000</v>
      </c>
      <c r="I111" s="174" t="s">
        <v>966</v>
      </c>
      <c r="J111" s="175" t="s">
        <v>809</v>
      </c>
    </row>
    <row r="112" ht="14.75" spans="7:10">
      <c r="G112" s="171">
        <v>110</v>
      </c>
      <c r="H112" s="172">
        <v>68100</v>
      </c>
      <c r="I112" s="174" t="s">
        <v>967</v>
      </c>
      <c r="J112" s="175" t="s">
        <v>809</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31"/>
  <sheetViews>
    <sheetView zoomScale="85" zoomScaleNormal="85" workbookViewId="0">
      <selection activeCell="B31" sqref="B31"/>
    </sheetView>
  </sheetViews>
  <sheetFormatPr defaultColWidth="9.1640625" defaultRowHeight="14"/>
  <cols>
    <col min="1" max="1" width="3.8359375" style="148" customWidth="1"/>
    <col min="2" max="2" width="14" customWidth="1"/>
    <col min="3" max="3" width="11.1640625" customWidth="1"/>
    <col min="4" max="4" width="30.5" customWidth="1"/>
    <col min="5" max="5" width="8.5" customWidth="1"/>
    <col min="6" max="6" width="21.5" customWidth="1"/>
    <col min="7" max="7" width="10" customWidth="1"/>
    <col min="8" max="8" width="17.1640625" customWidth="1"/>
    <col min="9" max="9" width="27.1640625" customWidth="1"/>
    <col min="10" max="10" width="25.5" customWidth="1"/>
    <col min="11" max="11" width="11.5" customWidth="1"/>
  </cols>
  <sheetData>
    <row r="1" spans="1:11">
      <c r="A1" s="149" t="s">
        <v>968</v>
      </c>
      <c r="B1" s="149" t="s">
        <v>969</v>
      </c>
      <c r="C1" s="149" t="s">
        <v>970</v>
      </c>
      <c r="D1" s="149" t="s">
        <v>971</v>
      </c>
      <c r="E1" s="149" t="s">
        <v>972</v>
      </c>
      <c r="F1" s="157" t="s">
        <v>973</v>
      </c>
      <c r="G1" s="149" t="s">
        <v>974</v>
      </c>
      <c r="H1" s="149" t="s">
        <v>975</v>
      </c>
      <c r="I1" s="166" t="s">
        <v>976</v>
      </c>
      <c r="J1" s="166" t="s">
        <v>977</v>
      </c>
      <c r="K1" s="166" t="s">
        <v>978</v>
      </c>
    </row>
    <row r="2" spans="1:11">
      <c r="A2" s="150">
        <v>1</v>
      </c>
      <c r="B2" s="151" t="s">
        <v>979</v>
      </c>
      <c r="C2" s="152" t="s">
        <v>980</v>
      </c>
      <c r="D2" s="153" t="s">
        <v>981</v>
      </c>
      <c r="E2" s="158" t="s">
        <v>982</v>
      </c>
      <c r="F2" s="159" t="s">
        <v>983</v>
      </c>
      <c r="G2" s="299" t="s">
        <v>984</v>
      </c>
      <c r="H2" s="299" t="s">
        <v>985</v>
      </c>
      <c r="I2" s="160">
        <v>8000</v>
      </c>
      <c r="J2" s="160">
        <v>7537.14285714286</v>
      </c>
      <c r="K2" s="160" t="s">
        <v>986</v>
      </c>
    </row>
    <row r="3" spans="1:11">
      <c r="A3" s="150">
        <v>2</v>
      </c>
      <c r="B3" s="151" t="s">
        <v>987</v>
      </c>
      <c r="C3" s="152" t="s">
        <v>980</v>
      </c>
      <c r="D3" s="153" t="s">
        <v>988</v>
      </c>
      <c r="E3" s="158" t="s">
        <v>982</v>
      </c>
      <c r="F3" s="159">
        <v>870808135648</v>
      </c>
      <c r="G3" s="299" t="s">
        <v>989</v>
      </c>
      <c r="H3" s="299" t="s">
        <v>990</v>
      </c>
      <c r="I3" s="160">
        <v>6331</v>
      </c>
      <c r="J3" s="160">
        <v>7931.42857142857</v>
      </c>
      <c r="K3" s="160" t="s">
        <v>991</v>
      </c>
    </row>
    <row r="4" spans="1:11">
      <c r="A4" s="150">
        <v>3</v>
      </c>
      <c r="B4" s="151" t="s">
        <v>992</v>
      </c>
      <c r="C4" s="152" t="s">
        <v>980</v>
      </c>
      <c r="D4" s="153" t="s">
        <v>993</v>
      </c>
      <c r="E4" s="158" t="s">
        <v>982</v>
      </c>
      <c r="F4" s="159" t="s">
        <v>994</v>
      </c>
      <c r="G4" s="299" t="s">
        <v>995</v>
      </c>
      <c r="H4" s="299" t="s">
        <v>996</v>
      </c>
      <c r="I4" s="160">
        <v>3584.25</v>
      </c>
      <c r="J4" s="160">
        <v>3545.71428571429</v>
      </c>
      <c r="K4" s="160" t="s">
        <v>991</v>
      </c>
    </row>
    <row r="5" spans="1:11">
      <c r="A5" s="150">
        <v>4</v>
      </c>
      <c r="B5" s="151" t="s">
        <v>997</v>
      </c>
      <c r="C5" s="152" t="s">
        <v>980</v>
      </c>
      <c r="D5" s="152" t="s">
        <v>998</v>
      </c>
      <c r="E5" s="158" t="s">
        <v>982</v>
      </c>
      <c r="F5" s="161">
        <v>851128017667</v>
      </c>
      <c r="G5" s="299" t="s">
        <v>999</v>
      </c>
      <c r="H5" s="160" t="s">
        <v>1000</v>
      </c>
      <c r="I5" s="160">
        <v>8563.17</v>
      </c>
      <c r="J5" s="160">
        <v>8337.14285714286</v>
      </c>
      <c r="K5" s="160" t="s">
        <v>991</v>
      </c>
    </row>
    <row r="6" spans="1:11">
      <c r="A6" s="150">
        <v>5</v>
      </c>
      <c r="B6" s="151" t="s">
        <v>1001</v>
      </c>
      <c r="C6" s="152" t="s">
        <v>980</v>
      </c>
      <c r="D6" s="152" t="s">
        <v>1002</v>
      </c>
      <c r="E6" s="158" t="s">
        <v>982</v>
      </c>
      <c r="F6" s="161">
        <v>661014035015</v>
      </c>
      <c r="G6" s="299" t="s">
        <v>1003</v>
      </c>
      <c r="H6" s="160" t="s">
        <v>1004</v>
      </c>
      <c r="I6" s="160">
        <v>4713.25</v>
      </c>
      <c r="J6" s="160">
        <v>3758.33333333333</v>
      </c>
      <c r="K6" s="160" t="s">
        <v>991</v>
      </c>
    </row>
    <row r="7" spans="1:11">
      <c r="A7" s="150">
        <v>6</v>
      </c>
      <c r="B7" s="154" t="s">
        <v>1005</v>
      </c>
      <c r="C7" s="154" t="s">
        <v>980</v>
      </c>
      <c r="D7" s="154" t="s">
        <v>1006</v>
      </c>
      <c r="E7" s="158" t="s">
        <v>982</v>
      </c>
      <c r="F7" s="162">
        <v>890101145201</v>
      </c>
      <c r="G7" s="158" t="s">
        <v>1007</v>
      </c>
      <c r="H7" s="163" t="s">
        <v>1008</v>
      </c>
      <c r="I7" s="160">
        <v>9899</v>
      </c>
      <c r="J7" s="160">
        <v>2825.71428571429</v>
      </c>
      <c r="K7" s="160" t="s">
        <v>991</v>
      </c>
    </row>
    <row r="8" spans="1:11">
      <c r="A8" s="150">
        <v>7</v>
      </c>
      <c r="B8" s="154" t="s">
        <v>1009</v>
      </c>
      <c r="C8" s="154" t="s">
        <v>980</v>
      </c>
      <c r="D8" s="154" t="s">
        <v>1010</v>
      </c>
      <c r="E8" s="158" t="s">
        <v>982</v>
      </c>
      <c r="F8" s="162">
        <v>750101145208</v>
      </c>
      <c r="G8" s="158" t="s">
        <v>1011</v>
      </c>
      <c r="H8" s="163" t="s">
        <v>1012</v>
      </c>
      <c r="I8" s="160">
        <v>19652.56</v>
      </c>
      <c r="J8" s="160">
        <v>17404.2857142857</v>
      </c>
      <c r="K8" s="160" t="s">
        <v>991</v>
      </c>
    </row>
    <row r="9" spans="1:11">
      <c r="A9" s="150">
        <v>8</v>
      </c>
      <c r="B9" s="154" t="s">
        <v>1013</v>
      </c>
      <c r="C9" s="154" t="s">
        <v>980</v>
      </c>
      <c r="D9" s="154" t="s">
        <v>1014</v>
      </c>
      <c r="E9" s="158" t="s">
        <v>1015</v>
      </c>
      <c r="F9" s="162" t="s">
        <v>1016</v>
      </c>
      <c r="G9" s="158" t="s">
        <v>1017</v>
      </c>
      <c r="H9" s="163" t="s">
        <v>1018</v>
      </c>
      <c r="I9" s="160">
        <v>15000</v>
      </c>
      <c r="J9" s="160">
        <v>10000</v>
      </c>
      <c r="K9" s="160" t="s">
        <v>991</v>
      </c>
    </row>
    <row r="10" spans="1:11">
      <c r="A10" s="150">
        <v>9</v>
      </c>
      <c r="B10" s="154" t="s">
        <v>1019</v>
      </c>
      <c r="C10" s="154" t="s">
        <v>980</v>
      </c>
      <c r="D10" s="154" t="s">
        <v>1020</v>
      </c>
      <c r="E10" s="158" t="s">
        <v>982</v>
      </c>
      <c r="F10" s="162">
        <v>40707155021</v>
      </c>
      <c r="G10" s="158" t="s">
        <v>1021</v>
      </c>
      <c r="H10" s="163" t="s">
        <v>1022</v>
      </c>
      <c r="I10" s="160">
        <v>500</v>
      </c>
      <c r="J10" s="160">
        <v>300</v>
      </c>
      <c r="K10" s="160" t="s">
        <v>986</v>
      </c>
    </row>
    <row r="11" spans="1:11">
      <c r="A11" s="150">
        <v>10</v>
      </c>
      <c r="B11" s="154" t="s">
        <v>1023</v>
      </c>
      <c r="C11" s="154" t="s">
        <v>980</v>
      </c>
      <c r="D11" s="154" t="s">
        <v>1024</v>
      </c>
      <c r="E11" s="158" t="s">
        <v>982</v>
      </c>
      <c r="F11" s="162">
        <v>540808085016</v>
      </c>
      <c r="G11" s="158" t="s">
        <v>1025</v>
      </c>
      <c r="H11" s="163" t="s">
        <v>1026</v>
      </c>
      <c r="I11" s="160">
        <v>2500</v>
      </c>
      <c r="J11" s="160">
        <v>2000</v>
      </c>
      <c r="K11" s="160" t="s">
        <v>986</v>
      </c>
    </row>
    <row r="12" spans="1:11">
      <c r="A12" s="150">
        <v>11</v>
      </c>
      <c r="B12" s="154" t="s">
        <v>1027</v>
      </c>
      <c r="C12" s="154" t="s">
        <v>980</v>
      </c>
      <c r="D12" s="154" t="s">
        <v>1028</v>
      </c>
      <c r="E12" s="158" t="s">
        <v>982</v>
      </c>
      <c r="F12" s="162">
        <v>960606065854</v>
      </c>
      <c r="G12" s="158" t="s">
        <v>1029</v>
      </c>
      <c r="H12" s="163" t="s">
        <v>1030</v>
      </c>
      <c r="I12" s="160">
        <v>12500</v>
      </c>
      <c r="J12" s="160">
        <v>10418.5714285714</v>
      </c>
      <c r="K12" s="160" t="s">
        <v>991</v>
      </c>
    </row>
    <row r="13" spans="1:11">
      <c r="A13" s="150">
        <v>12</v>
      </c>
      <c r="B13" s="154" t="s">
        <v>1031</v>
      </c>
      <c r="C13" s="154" t="s">
        <v>980</v>
      </c>
      <c r="D13" s="154" t="s">
        <v>1032</v>
      </c>
      <c r="E13" s="158" t="s">
        <v>982</v>
      </c>
      <c r="F13" s="162">
        <v>910901065645</v>
      </c>
      <c r="G13" s="158" t="s">
        <v>1033</v>
      </c>
      <c r="H13" s="163" t="s">
        <v>1034</v>
      </c>
      <c r="I13" s="160">
        <v>1395.15</v>
      </c>
      <c r="J13" s="160">
        <v>6637.5</v>
      </c>
      <c r="K13" s="160" t="s">
        <v>991</v>
      </c>
    </row>
    <row r="14" spans="1:11">
      <c r="A14" s="150">
        <v>13</v>
      </c>
      <c r="B14" s="154" t="s">
        <v>1035</v>
      </c>
      <c r="C14" s="154" t="s">
        <v>980</v>
      </c>
      <c r="D14" s="154" t="s">
        <v>1036</v>
      </c>
      <c r="E14" s="158" t="s">
        <v>1037</v>
      </c>
      <c r="F14" s="162">
        <v>630303035024</v>
      </c>
      <c r="G14" s="158" t="s">
        <v>1038</v>
      </c>
      <c r="H14" s="163" t="s">
        <v>1039</v>
      </c>
      <c r="I14" s="160">
        <v>2300</v>
      </c>
      <c r="J14" s="160">
        <v>2000</v>
      </c>
      <c r="K14" s="160" t="s">
        <v>991</v>
      </c>
    </row>
    <row r="15" spans="1:11">
      <c r="A15" s="150">
        <v>14</v>
      </c>
      <c r="B15" s="154" t="s">
        <v>1040</v>
      </c>
      <c r="C15" s="154" t="s">
        <v>980</v>
      </c>
      <c r="D15" s="154" t="s">
        <v>1041</v>
      </c>
      <c r="E15" s="158" t="s">
        <v>982</v>
      </c>
      <c r="F15" s="162">
        <v>690909155871</v>
      </c>
      <c r="G15" s="158" t="s">
        <v>1042</v>
      </c>
      <c r="H15" s="163" t="s">
        <v>1043</v>
      </c>
      <c r="I15" s="160">
        <v>9000</v>
      </c>
      <c r="J15" s="160">
        <v>8235.71428571429</v>
      </c>
      <c r="K15" s="160" t="s">
        <v>991</v>
      </c>
    </row>
    <row r="16" spans="1:11">
      <c r="A16" s="150">
        <v>15</v>
      </c>
      <c r="B16" s="154" t="s">
        <v>1044</v>
      </c>
      <c r="C16" s="154" t="s">
        <v>980</v>
      </c>
      <c r="D16" s="155" t="s">
        <v>1045</v>
      </c>
      <c r="E16" s="164" t="s">
        <v>982</v>
      </c>
      <c r="F16" s="165">
        <v>661028081111</v>
      </c>
      <c r="G16" s="158" t="s">
        <v>1046</v>
      </c>
      <c r="H16" s="163" t="s">
        <v>1047</v>
      </c>
      <c r="I16" s="160">
        <v>8653.45</v>
      </c>
      <c r="J16" s="160">
        <v>5946.45</v>
      </c>
      <c r="K16" s="160" t="s">
        <v>991</v>
      </c>
    </row>
    <row r="17" spans="1:11">
      <c r="A17" s="150">
        <v>16</v>
      </c>
      <c r="B17" s="154" t="s">
        <v>1048</v>
      </c>
      <c r="C17" s="154" t="s">
        <v>980</v>
      </c>
      <c r="D17" s="155" t="s">
        <v>1049</v>
      </c>
      <c r="E17" s="164" t="s">
        <v>982</v>
      </c>
      <c r="F17" s="165">
        <v>860127565253</v>
      </c>
      <c r="G17" s="158">
        <v>638962</v>
      </c>
      <c r="H17" s="163" t="s">
        <v>1050</v>
      </c>
      <c r="I17" s="160">
        <v>5001.44</v>
      </c>
      <c r="J17" s="160">
        <v>4337.14285714286</v>
      </c>
      <c r="K17" s="160" t="s">
        <v>991</v>
      </c>
    </row>
    <row r="18" spans="1:11">
      <c r="A18" s="150">
        <v>17</v>
      </c>
      <c r="B18" s="154" t="s">
        <v>1051</v>
      </c>
      <c r="C18" s="154" t="s">
        <v>980</v>
      </c>
      <c r="D18" s="155" t="s">
        <v>1052</v>
      </c>
      <c r="E18" s="164" t="s">
        <v>982</v>
      </c>
      <c r="F18" s="165">
        <v>830611061112</v>
      </c>
      <c r="G18" s="158" t="s">
        <v>1053</v>
      </c>
      <c r="H18" s="163" t="s">
        <v>1054</v>
      </c>
      <c r="I18" s="160">
        <v>4500</v>
      </c>
      <c r="J18" s="160">
        <v>3646.66666666667</v>
      </c>
      <c r="K18" s="160" t="s">
        <v>991</v>
      </c>
    </row>
    <row r="19" spans="1:11">
      <c r="A19" s="150">
        <v>18</v>
      </c>
      <c r="B19" s="154" t="s">
        <v>1055</v>
      </c>
      <c r="C19" s="154" t="s">
        <v>980</v>
      </c>
      <c r="D19" s="155" t="s">
        <v>1056</v>
      </c>
      <c r="E19" s="164" t="s">
        <v>982</v>
      </c>
      <c r="F19" s="165">
        <v>641106055342</v>
      </c>
      <c r="G19" s="158" t="s">
        <v>1057</v>
      </c>
      <c r="H19" s="163" t="s">
        <v>1058</v>
      </c>
      <c r="I19" s="160">
        <v>7483.76</v>
      </c>
      <c r="J19" s="160">
        <v>2721.42857142857</v>
      </c>
      <c r="K19" s="160" t="s">
        <v>991</v>
      </c>
    </row>
    <row r="20" spans="1:11">
      <c r="A20" s="150">
        <v>19</v>
      </c>
      <c r="B20" s="154" t="s">
        <v>1059</v>
      </c>
      <c r="C20" s="154" t="s">
        <v>980</v>
      </c>
      <c r="D20" s="155" t="s">
        <v>1060</v>
      </c>
      <c r="E20" s="164" t="s">
        <v>982</v>
      </c>
      <c r="F20" s="165">
        <v>780102052041</v>
      </c>
      <c r="G20" s="158" t="s">
        <v>1061</v>
      </c>
      <c r="H20" s="163" t="s">
        <v>1062</v>
      </c>
      <c r="I20" s="160">
        <v>6800</v>
      </c>
      <c r="J20" s="160">
        <v>5924.28571428571</v>
      </c>
      <c r="K20" s="160" t="s">
        <v>991</v>
      </c>
    </row>
    <row r="21" spans="1:11">
      <c r="A21" s="150">
        <v>20</v>
      </c>
      <c r="B21" s="154" t="s">
        <v>1063</v>
      </c>
      <c r="C21" s="154" t="s">
        <v>980</v>
      </c>
      <c r="D21" s="155" t="s">
        <v>1064</v>
      </c>
      <c r="E21" s="164" t="s">
        <v>982</v>
      </c>
      <c r="F21" s="165">
        <v>941021051231</v>
      </c>
      <c r="G21" s="158" t="s">
        <v>1065</v>
      </c>
      <c r="H21" s="163" t="s">
        <v>1066</v>
      </c>
      <c r="I21" s="160">
        <v>9899</v>
      </c>
      <c r="J21" s="160">
        <v>2825.71428571429</v>
      </c>
      <c r="K21" s="160" t="s">
        <v>991</v>
      </c>
    </row>
    <row r="22" spans="1:11">
      <c r="A22" s="150">
        <v>21</v>
      </c>
      <c r="B22" s="154" t="s">
        <v>1067</v>
      </c>
      <c r="C22" s="154" t="s">
        <v>980</v>
      </c>
      <c r="D22" s="155" t="s">
        <v>1068</v>
      </c>
      <c r="E22" s="164" t="s">
        <v>982</v>
      </c>
      <c r="F22" s="165">
        <v>690803055067</v>
      </c>
      <c r="G22" s="158" t="s">
        <v>1069</v>
      </c>
      <c r="H22" s="163" t="s">
        <v>1070</v>
      </c>
      <c r="I22" s="160">
        <v>3584.25</v>
      </c>
      <c r="J22" s="160">
        <v>3545.71428571429</v>
      </c>
      <c r="K22" s="160" t="s">
        <v>991</v>
      </c>
    </row>
    <row r="23" spans="1:11">
      <c r="A23" s="150">
        <v>22</v>
      </c>
      <c r="B23" s="156" t="s">
        <v>1071</v>
      </c>
      <c r="C23" s="156" t="s">
        <v>980</v>
      </c>
      <c r="D23" s="155" t="s">
        <v>1072</v>
      </c>
      <c r="E23" s="164" t="s">
        <v>982</v>
      </c>
      <c r="F23" s="165">
        <v>911212148123</v>
      </c>
      <c r="G23" s="163"/>
      <c r="H23" s="163"/>
      <c r="I23" s="160">
        <v>3500</v>
      </c>
      <c r="J23" s="160">
        <v>3000</v>
      </c>
      <c r="K23" s="160" t="s">
        <v>991</v>
      </c>
    </row>
    <row r="24" spans="1:11">
      <c r="A24" s="150">
        <v>23</v>
      </c>
      <c r="B24" s="156" t="s">
        <v>1073</v>
      </c>
      <c r="C24" s="156" t="s">
        <v>980</v>
      </c>
      <c r="D24" s="155" t="s">
        <v>1074</v>
      </c>
      <c r="E24" s="164" t="s">
        <v>982</v>
      </c>
      <c r="F24" s="165">
        <v>851212146188</v>
      </c>
      <c r="G24" s="163"/>
      <c r="H24" s="163"/>
      <c r="I24" s="160">
        <v>2900</v>
      </c>
      <c r="J24" s="160">
        <v>2750</v>
      </c>
      <c r="K24" s="160" t="s">
        <v>991</v>
      </c>
    </row>
    <row r="25" spans="1:11">
      <c r="A25" s="150">
        <v>24</v>
      </c>
      <c r="B25" s="156" t="s">
        <v>1075</v>
      </c>
      <c r="C25" s="156" t="s">
        <v>980</v>
      </c>
      <c r="D25" s="155" t="s">
        <v>1076</v>
      </c>
      <c r="E25" s="164" t="s">
        <v>982</v>
      </c>
      <c r="F25" s="165">
        <v>871212147000</v>
      </c>
      <c r="G25" s="163"/>
      <c r="H25" s="163"/>
      <c r="I25" s="160">
        <v>1800</v>
      </c>
      <c r="J25" s="160">
        <v>1500</v>
      </c>
      <c r="K25" s="160" t="s">
        <v>991</v>
      </c>
    </row>
    <row r="26" spans="1:11">
      <c r="A26" s="150">
        <v>25</v>
      </c>
      <c r="B26" s="156" t="s">
        <v>1077</v>
      </c>
      <c r="C26" s="156" t="s">
        <v>980</v>
      </c>
      <c r="D26" s="155" t="s">
        <v>1078</v>
      </c>
      <c r="E26" s="164" t="s">
        <v>982</v>
      </c>
      <c r="F26" s="165">
        <v>840601149999</v>
      </c>
      <c r="G26" s="163"/>
      <c r="H26" s="163"/>
      <c r="I26" s="160">
        <v>4321</v>
      </c>
      <c r="J26" s="160">
        <v>4321</v>
      </c>
      <c r="K26" s="160" t="s">
        <v>991</v>
      </c>
    </row>
    <row r="27" spans="1:11">
      <c r="A27" s="150">
        <v>26</v>
      </c>
      <c r="B27" s="156" t="s">
        <v>1079</v>
      </c>
      <c r="C27" s="156" t="s">
        <v>980</v>
      </c>
      <c r="D27" s="155" t="s">
        <v>1080</v>
      </c>
      <c r="E27" s="164" t="s">
        <v>982</v>
      </c>
      <c r="F27" s="165">
        <v>811221148000</v>
      </c>
      <c r="G27" s="163"/>
      <c r="H27" s="163"/>
      <c r="I27" s="160">
        <v>3921</v>
      </c>
      <c r="J27" s="160">
        <v>3754</v>
      </c>
      <c r="K27" s="160" t="s">
        <v>991</v>
      </c>
    </row>
    <row r="28" spans="1:11">
      <c r="A28" s="150">
        <v>27</v>
      </c>
      <c r="B28" s="156" t="s">
        <v>1081</v>
      </c>
      <c r="C28" s="156" t="s">
        <v>980</v>
      </c>
      <c r="D28" s="155" t="s">
        <v>1082</v>
      </c>
      <c r="E28" s="164" t="s">
        <v>982</v>
      </c>
      <c r="F28" s="165">
        <v>840201145555</v>
      </c>
      <c r="G28" s="163"/>
      <c r="H28" s="163"/>
      <c r="I28" s="160">
        <v>8723</v>
      </c>
      <c r="J28" s="160">
        <v>7800</v>
      </c>
      <c r="K28" s="160" t="s">
        <v>991</v>
      </c>
    </row>
    <row r="29" spans="1:11">
      <c r="A29" s="150">
        <v>28</v>
      </c>
      <c r="B29" s="156" t="s">
        <v>1083</v>
      </c>
      <c r="C29" s="156" t="s">
        <v>980</v>
      </c>
      <c r="D29" s="155" t="s">
        <v>1084</v>
      </c>
      <c r="E29" s="164" t="s">
        <v>982</v>
      </c>
      <c r="F29" s="165">
        <v>820301147777</v>
      </c>
      <c r="G29" s="163"/>
      <c r="H29" s="163"/>
      <c r="I29" s="160">
        <v>5000</v>
      </c>
      <c r="J29" s="160">
        <v>4600</v>
      </c>
      <c r="K29" s="160" t="s">
        <v>991</v>
      </c>
    </row>
    <row r="30" spans="1:11">
      <c r="A30" s="150">
        <v>29</v>
      </c>
      <c r="B30" s="156" t="s">
        <v>1085</v>
      </c>
      <c r="C30" s="156" t="s">
        <v>980</v>
      </c>
      <c r="D30" s="155" t="s">
        <v>1086</v>
      </c>
      <c r="E30" s="164" t="s">
        <v>982</v>
      </c>
      <c r="F30" s="165">
        <v>960203052348</v>
      </c>
      <c r="G30" s="163"/>
      <c r="H30" s="163"/>
      <c r="I30" s="160">
        <v>9560</v>
      </c>
      <c r="J30" s="160">
        <v>8123</v>
      </c>
      <c r="K30" s="160" t="s">
        <v>991</v>
      </c>
    </row>
    <row r="31" spans="1:11">
      <c r="A31" s="150">
        <v>30</v>
      </c>
      <c r="B31" s="156" t="s">
        <v>1087</v>
      </c>
      <c r="C31" s="156" t="s">
        <v>980</v>
      </c>
      <c r="D31" s="155" t="s">
        <v>1088</v>
      </c>
      <c r="E31" s="164" t="s">
        <v>982</v>
      </c>
      <c r="F31" s="165">
        <v>880101011233</v>
      </c>
      <c r="G31" s="163"/>
      <c r="H31" s="163"/>
      <c r="I31" s="163"/>
      <c r="J31" s="163"/>
      <c r="K31" s="163"/>
    </row>
  </sheetData>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J65534"/>
  <sheetViews>
    <sheetView zoomScale="80" zoomScaleNormal="80" topLeftCell="CE1" workbookViewId="0">
      <pane ySplit="4" topLeftCell="A5" activePane="bottomLeft" state="frozen"/>
      <selection/>
      <selection pane="bottomLeft" activeCell="CI15" sqref="CI15"/>
    </sheetView>
  </sheetViews>
  <sheetFormatPr defaultColWidth="9.1640625" defaultRowHeight="12.4"/>
  <cols>
    <col min="1" max="1" width="10" style="3" customWidth="1"/>
    <col min="2" max="2" width="17.8359375" style="4" customWidth="1"/>
    <col min="3" max="7" width="17.8359375" style="5" customWidth="1"/>
    <col min="8" max="9" width="37.1640625" style="6" customWidth="1"/>
    <col min="10" max="10" width="23.1640625" style="7" customWidth="1"/>
    <col min="11" max="11" width="8" style="5" customWidth="1"/>
    <col min="12" max="12" width="12.8359375" style="8" customWidth="1"/>
    <col min="13" max="13" width="7.1640625" style="5" customWidth="1"/>
    <col min="14" max="14" width="14.1640625" style="5" customWidth="1"/>
    <col min="15" max="15" width="8" style="5" customWidth="1"/>
    <col min="16" max="16" width="14.1640625" style="8" customWidth="1"/>
    <col min="17" max="17" width="8.8359375" style="5" customWidth="1"/>
    <col min="18" max="20" width="17.8359375" style="5" customWidth="1"/>
    <col min="21" max="22" width="9.8359375" style="5" customWidth="1"/>
    <col min="23" max="23" width="31.5" style="9" customWidth="1"/>
    <col min="24" max="26" width="11.8359375" style="3" customWidth="1"/>
    <col min="27" max="32" width="9.1640625" style="5" customWidth="1"/>
    <col min="33" max="33" width="6.5" style="5" customWidth="1"/>
    <col min="34" max="34" width="13.8359375" style="5" customWidth="1"/>
    <col min="35" max="35" width="13" style="10" customWidth="1"/>
    <col min="36" max="36" width="12.8359375" style="11" customWidth="1"/>
    <col min="37" max="40" width="11.1640625" style="5" customWidth="1"/>
    <col min="41" max="41" width="28.8359375" style="5" customWidth="1"/>
    <col min="42" max="42" width="15.1640625" style="10" customWidth="1"/>
    <col min="43" max="43" width="13" style="10" customWidth="1"/>
    <col min="44" max="44" width="9.1640625" style="12" customWidth="1"/>
    <col min="45" max="45" width="13.5" style="4" customWidth="1"/>
    <col min="46" max="46" width="36.8359375" style="4" customWidth="1"/>
    <col min="47" max="47" width="11" style="5" customWidth="1"/>
    <col min="48" max="48" width="11" style="13" customWidth="1"/>
    <col min="49" max="49" width="14.8359375" style="9" customWidth="1"/>
    <col min="50" max="50" width="17.5" style="3" customWidth="1"/>
    <col min="51" max="51" width="11" style="10" customWidth="1"/>
    <col min="52" max="52" width="16.1640625" style="5" customWidth="1"/>
    <col min="53" max="53" width="16.1640625" style="3" customWidth="1"/>
    <col min="54" max="54" width="12.8359375" style="3" customWidth="1"/>
    <col min="55" max="55" width="18.8359375" style="5" customWidth="1"/>
    <col min="56" max="87" width="19.5" style="5" customWidth="1"/>
    <col min="88" max="88" width="13.1640625" style="14" customWidth="1"/>
    <col min="89" max="90" width="14" style="15" customWidth="1"/>
    <col min="91" max="91" width="11.8359375" style="16" customWidth="1"/>
    <col min="92" max="93" width="11" style="17" customWidth="1"/>
    <col min="94" max="94" width="14" style="16" customWidth="1"/>
    <col min="95" max="96" width="8.1640625" style="18" customWidth="1"/>
    <col min="97" max="97" width="9.8359375" style="18" customWidth="1"/>
    <col min="98" max="98" width="10.8359375" style="18" customWidth="1"/>
    <col min="99" max="99" width="14" style="18" customWidth="1"/>
    <col min="100" max="100" width="10.1640625" style="19" customWidth="1"/>
    <col min="101" max="101" width="8.5" style="20" customWidth="1"/>
    <col min="102" max="102" width="9.5" style="20" customWidth="1"/>
    <col min="103" max="103" width="13.5" style="21" customWidth="1"/>
    <col min="104" max="104" width="17.1640625" style="5" customWidth="1"/>
    <col min="105" max="105" width="17" style="5" customWidth="1"/>
    <col min="106" max="106" width="10" style="22" customWidth="1"/>
    <col min="107" max="107" width="10" style="5" customWidth="1"/>
    <col min="108" max="108" width="13.5" style="10" customWidth="1"/>
    <col min="109" max="109" width="12.5" style="3" customWidth="1"/>
    <col min="110" max="111" width="11.1640625" style="5" hidden="1" customWidth="1"/>
    <col min="112" max="114" width="14.5" style="5" hidden="1" customWidth="1"/>
    <col min="115" max="115" width="13.1640625" style="3" customWidth="1"/>
    <col min="116" max="116" width="10.5" style="23" customWidth="1"/>
    <col min="117" max="117" width="11" style="12" customWidth="1"/>
    <col min="118" max="119" width="11.5" style="24" customWidth="1"/>
    <col min="120" max="120" width="14.8359375" style="24" customWidth="1"/>
    <col min="121" max="121" width="19.1640625" style="4" customWidth="1"/>
    <col min="122" max="122" width="13.1640625" style="3" customWidth="1"/>
    <col min="123" max="123" width="29.8359375" style="3" customWidth="1"/>
    <col min="124" max="124" width="25.8359375" style="3" customWidth="1"/>
    <col min="125" max="126" width="12.1640625" style="3" customWidth="1"/>
    <col min="127" max="127" width="9.8359375" style="3" customWidth="1"/>
    <col min="128" max="128" width="9.8359375" style="25" customWidth="1"/>
    <col min="129" max="129" width="13.1640625" style="3" customWidth="1"/>
    <col min="130" max="132" width="9.1640625" style="3" customWidth="1"/>
    <col min="133" max="133" width="13.8359375" style="3" customWidth="1"/>
    <col min="134" max="134" width="11.1640625" style="3" customWidth="1"/>
    <col min="135" max="135" width="14.5" style="3" customWidth="1"/>
    <col min="136" max="138" width="11.1640625" style="3" hidden="1" customWidth="1"/>
    <col min="139" max="139" width="16.5" style="3" customWidth="1"/>
    <col min="140" max="140" width="19.8359375" style="3" customWidth="1"/>
    <col min="141" max="16384" width="9.1640625" style="3"/>
  </cols>
  <sheetData>
    <row r="1" s="1" customFormat="1" ht="27" customHeight="1" spans="1:139">
      <c r="A1" s="26" t="s">
        <v>1089</v>
      </c>
      <c r="B1" s="27" t="s">
        <v>1090</v>
      </c>
      <c r="C1" s="27" t="s">
        <v>1091</v>
      </c>
      <c r="D1" s="27" t="s">
        <v>1092</v>
      </c>
      <c r="E1" s="34" t="s">
        <v>1093</v>
      </c>
      <c r="F1" s="34" t="s">
        <v>1094</v>
      </c>
      <c r="G1" s="34" t="s">
        <v>1095</v>
      </c>
      <c r="H1" s="26" t="s">
        <v>1096</v>
      </c>
      <c r="I1" s="26" t="s">
        <v>1097</v>
      </c>
      <c r="J1" s="39" t="s">
        <v>1098</v>
      </c>
      <c r="K1" s="40"/>
      <c r="L1" s="40"/>
      <c r="M1" s="54"/>
      <c r="N1" s="55" t="s">
        <v>1099</v>
      </c>
      <c r="O1" s="56"/>
      <c r="P1" s="56"/>
      <c r="Q1" s="56"/>
      <c r="R1" s="56"/>
      <c r="S1" s="56"/>
      <c r="T1" s="61"/>
      <c r="U1" s="26" t="s">
        <v>1100</v>
      </c>
      <c r="V1" s="26"/>
      <c r="W1" s="27" t="s">
        <v>1101</v>
      </c>
      <c r="X1" s="27"/>
      <c r="Y1" s="27"/>
      <c r="Z1" s="27"/>
      <c r="AA1" s="26" t="s">
        <v>1102</v>
      </c>
      <c r="AB1" s="26"/>
      <c r="AC1" s="26"/>
      <c r="AD1" s="26"/>
      <c r="AE1" s="26"/>
      <c r="AF1" s="26"/>
      <c r="AG1" s="26"/>
      <c r="AH1" s="26"/>
      <c r="AI1" s="27" t="s">
        <v>1103</v>
      </c>
      <c r="AJ1" s="27"/>
      <c r="AK1" s="27"/>
      <c r="AL1" s="34" t="s">
        <v>1104</v>
      </c>
      <c r="AM1" s="34"/>
      <c r="AN1" s="34"/>
      <c r="AO1" s="74" t="s">
        <v>1105</v>
      </c>
      <c r="AP1" s="75"/>
      <c r="AQ1" s="75"/>
      <c r="AR1" s="75"/>
      <c r="AS1" s="75"/>
      <c r="AT1" s="75"/>
      <c r="AU1" s="75"/>
      <c r="AV1" s="75"/>
      <c r="AW1" s="75"/>
      <c r="AX1" s="75"/>
      <c r="AY1" s="75"/>
      <c r="AZ1" s="75"/>
      <c r="BA1" s="75"/>
      <c r="BB1" s="75"/>
      <c r="BC1" s="75"/>
      <c r="BD1" s="75"/>
      <c r="BE1" s="75"/>
      <c r="BF1" s="75"/>
      <c r="BG1" s="75"/>
      <c r="BH1" s="75"/>
      <c r="BI1" s="88"/>
      <c r="BJ1" s="89" t="s">
        <v>1103</v>
      </c>
      <c r="BK1" s="89"/>
      <c r="BL1" s="89"/>
      <c r="BM1" s="92" t="s">
        <v>1106</v>
      </c>
      <c r="BN1" s="93"/>
      <c r="BO1" s="93"/>
      <c r="BP1" s="93"/>
      <c r="BQ1" s="93"/>
      <c r="BR1" s="93"/>
      <c r="BS1" s="93"/>
      <c r="BT1" s="93"/>
      <c r="BU1" s="93"/>
      <c r="BV1" s="93"/>
      <c r="BW1" s="93"/>
      <c r="BX1" s="93"/>
      <c r="BY1" s="93"/>
      <c r="BZ1" s="93"/>
      <c r="CA1" s="93"/>
      <c r="CB1" s="93"/>
      <c r="CC1" s="93"/>
      <c r="CD1" s="93"/>
      <c r="CE1" s="93"/>
      <c r="CF1" s="93"/>
      <c r="CG1" s="93"/>
      <c r="CH1" s="93"/>
      <c r="CI1" s="103"/>
      <c r="CJ1" s="104" t="s">
        <v>1107</v>
      </c>
      <c r="CK1" s="104"/>
      <c r="CL1" s="104"/>
      <c r="CM1" s="104"/>
      <c r="CN1" s="104"/>
      <c r="CO1" s="104"/>
      <c r="CP1" s="104"/>
      <c r="CQ1" s="104"/>
      <c r="CR1" s="104"/>
      <c r="CS1" s="104"/>
      <c r="CT1" s="104"/>
      <c r="CU1" s="104"/>
      <c r="CV1" s="104"/>
      <c r="CW1" s="104"/>
      <c r="CX1" s="104"/>
      <c r="CY1" s="104"/>
      <c r="CZ1" s="104"/>
      <c r="DA1" s="104"/>
      <c r="DB1" s="104"/>
      <c r="DC1" s="104"/>
      <c r="DD1" s="104"/>
      <c r="DE1" s="104"/>
      <c r="DF1" s="104"/>
      <c r="DG1" s="104"/>
      <c r="DH1" s="104"/>
      <c r="DI1" s="104"/>
      <c r="DJ1" s="104"/>
      <c r="DK1" s="127" t="s">
        <v>1108</v>
      </c>
      <c r="DL1" s="127"/>
      <c r="DM1" s="127"/>
      <c r="DN1" s="127"/>
      <c r="DO1" s="127"/>
      <c r="DP1" s="127"/>
      <c r="DQ1" s="127"/>
      <c r="DR1" s="134" t="s">
        <v>1109</v>
      </c>
      <c r="DS1" s="134"/>
      <c r="DT1" s="135" t="s">
        <v>1110</v>
      </c>
      <c r="DU1" s="136" t="s">
        <v>1111</v>
      </c>
      <c r="DV1" s="136"/>
      <c r="DW1" s="136"/>
      <c r="DX1" s="136"/>
      <c r="DY1" s="136"/>
      <c r="DZ1" s="136"/>
      <c r="EA1" s="136"/>
      <c r="EB1" s="136"/>
      <c r="EC1" s="136"/>
      <c r="ED1" s="136"/>
      <c r="EE1" s="139" t="s">
        <v>1112</v>
      </c>
      <c r="EF1" s="139"/>
      <c r="EG1" s="139"/>
      <c r="EH1" s="139"/>
      <c r="EI1" s="139"/>
    </row>
    <row r="2" s="1" customFormat="1" ht="29" customHeight="1" spans="1:139">
      <c r="A2" s="26"/>
      <c r="B2" s="27"/>
      <c r="C2" s="27"/>
      <c r="D2" s="27"/>
      <c r="E2" s="34"/>
      <c r="F2" s="34"/>
      <c r="G2" s="34"/>
      <c r="H2" s="26"/>
      <c r="I2" s="26"/>
      <c r="J2" s="41" t="s">
        <v>1113</v>
      </c>
      <c r="K2" s="26" t="s">
        <v>1114</v>
      </c>
      <c r="L2" s="42" t="s">
        <v>1115</v>
      </c>
      <c r="M2" s="26" t="s">
        <v>1116</v>
      </c>
      <c r="N2" s="57" t="s">
        <v>1113</v>
      </c>
      <c r="O2" s="57" t="s">
        <v>1114</v>
      </c>
      <c r="P2" s="58" t="s">
        <v>1115</v>
      </c>
      <c r="Q2" s="57" t="s">
        <v>1116</v>
      </c>
      <c r="R2" s="34" t="s">
        <v>1117</v>
      </c>
      <c r="S2" s="34" t="s">
        <v>1118</v>
      </c>
      <c r="T2" s="34" t="s">
        <v>1119</v>
      </c>
      <c r="U2" s="26" t="s">
        <v>1120</v>
      </c>
      <c r="V2" s="26" t="s">
        <v>1121</v>
      </c>
      <c r="W2" s="27" t="s">
        <v>1101</v>
      </c>
      <c r="X2" s="27" t="s">
        <v>1122</v>
      </c>
      <c r="Y2" s="27" t="s">
        <v>1123</v>
      </c>
      <c r="Z2" s="27" t="s">
        <v>1124</v>
      </c>
      <c r="AA2" s="26" t="s">
        <v>85</v>
      </c>
      <c r="AB2" s="26"/>
      <c r="AC2" s="26"/>
      <c r="AD2" s="26"/>
      <c r="AE2" s="26"/>
      <c r="AF2" s="26"/>
      <c r="AG2" s="26" t="s">
        <v>55</v>
      </c>
      <c r="AH2" s="26" t="s">
        <v>1125</v>
      </c>
      <c r="AI2" s="65" t="s">
        <v>1126</v>
      </c>
      <c r="AJ2" s="65" t="s">
        <v>1127</v>
      </c>
      <c r="AK2" s="27" t="s">
        <v>1128</v>
      </c>
      <c r="AL2" s="73" t="s">
        <v>1126</v>
      </c>
      <c r="AM2" s="73" t="s">
        <v>1127</v>
      </c>
      <c r="AN2" s="34" t="s">
        <v>1128</v>
      </c>
      <c r="AO2" s="34" t="s">
        <v>1129</v>
      </c>
      <c r="AP2" s="76" t="s">
        <v>1130</v>
      </c>
      <c r="AQ2" s="73" t="s">
        <v>1131</v>
      </c>
      <c r="AR2" s="77" t="s">
        <v>1132</v>
      </c>
      <c r="AS2" s="81" t="s">
        <v>164</v>
      </c>
      <c r="AT2" s="81" t="s">
        <v>1133</v>
      </c>
      <c r="AU2" s="81" t="s">
        <v>794</v>
      </c>
      <c r="AV2" s="82" t="s">
        <v>1134</v>
      </c>
      <c r="AW2" s="81" t="s">
        <v>1135</v>
      </c>
      <c r="AX2" s="81" t="s">
        <v>1136</v>
      </c>
      <c r="AY2" s="73" t="s">
        <v>1137</v>
      </c>
      <c r="AZ2" s="34" t="s">
        <v>1138</v>
      </c>
      <c r="BA2" s="34" t="s">
        <v>1139</v>
      </c>
      <c r="BB2" s="34" t="s">
        <v>1140</v>
      </c>
      <c r="BC2" s="34" t="s">
        <v>1141</v>
      </c>
      <c r="BD2" s="34"/>
      <c r="BE2" s="84" t="s">
        <v>1142</v>
      </c>
      <c r="BF2" s="85"/>
      <c r="BG2" s="85"/>
      <c r="BH2" s="85"/>
      <c r="BI2" s="90"/>
      <c r="BJ2" s="91" t="s">
        <v>1126</v>
      </c>
      <c r="BK2" s="91" t="s">
        <v>1127</v>
      </c>
      <c r="BL2" s="89" t="s">
        <v>1128</v>
      </c>
      <c r="BM2" s="89" t="s">
        <v>1143</v>
      </c>
      <c r="BN2" s="94" t="s">
        <v>1144</v>
      </c>
      <c r="BO2" s="95" t="s">
        <v>164</v>
      </c>
      <c r="BP2" s="95" t="s">
        <v>794</v>
      </c>
      <c r="BQ2" s="96" t="s">
        <v>1134</v>
      </c>
      <c r="BR2" s="97" t="s">
        <v>161</v>
      </c>
      <c r="BS2" s="95" t="s">
        <v>1145</v>
      </c>
      <c r="BT2" s="95" t="s">
        <v>1136</v>
      </c>
      <c r="BU2" s="100" t="s">
        <v>1146</v>
      </c>
      <c r="BV2" s="100" t="s">
        <v>1147</v>
      </c>
      <c r="BW2" s="100" t="s">
        <v>186</v>
      </c>
      <c r="BX2" s="100" t="s">
        <v>1148</v>
      </c>
      <c r="BY2" s="100" t="s">
        <v>1149</v>
      </c>
      <c r="BZ2" s="100" t="s">
        <v>1150</v>
      </c>
      <c r="CA2" s="100" t="s">
        <v>1151</v>
      </c>
      <c r="CB2" s="91" t="s">
        <v>1152</v>
      </c>
      <c r="CC2" s="89" t="s">
        <v>1153</v>
      </c>
      <c r="CD2" s="89" t="s">
        <v>1139</v>
      </c>
      <c r="CE2" s="89" t="s">
        <v>1154</v>
      </c>
      <c r="CF2" s="89" t="s">
        <v>1155</v>
      </c>
      <c r="CG2" s="89"/>
      <c r="CH2" s="105" t="s">
        <v>1156</v>
      </c>
      <c r="CI2" s="105" t="s">
        <v>1157</v>
      </c>
      <c r="CJ2" s="104" t="s">
        <v>1158</v>
      </c>
      <c r="CK2" s="104" t="s">
        <v>1159</v>
      </c>
      <c r="CL2" s="104" t="s">
        <v>1160</v>
      </c>
      <c r="CM2" s="104" t="s">
        <v>1161</v>
      </c>
      <c r="CN2" s="109" t="s">
        <v>1162</v>
      </c>
      <c r="CO2" s="109" t="s">
        <v>1163</v>
      </c>
      <c r="CP2" s="104" t="s">
        <v>1164</v>
      </c>
      <c r="CQ2" s="112" t="s">
        <v>1165</v>
      </c>
      <c r="CR2" s="112" t="s">
        <v>1166</v>
      </c>
      <c r="CS2" s="112" t="s">
        <v>1167</v>
      </c>
      <c r="CT2" s="112" t="s">
        <v>1168</v>
      </c>
      <c r="CU2" s="112" t="s">
        <v>1169</v>
      </c>
      <c r="CV2" s="114" t="s">
        <v>1170</v>
      </c>
      <c r="CW2" s="117" t="s">
        <v>1171</v>
      </c>
      <c r="CX2" s="118" t="s">
        <v>1172</v>
      </c>
      <c r="CY2" s="119" t="s">
        <v>1173</v>
      </c>
      <c r="CZ2" s="120" t="s">
        <v>1174</v>
      </c>
      <c r="DA2" s="120" t="s">
        <v>1175</v>
      </c>
      <c r="DB2" s="123" t="s">
        <v>1176</v>
      </c>
      <c r="DC2" s="123" t="s">
        <v>1177</v>
      </c>
      <c r="DD2" s="120" t="s">
        <v>1178</v>
      </c>
      <c r="DE2" s="119" t="s">
        <v>1179</v>
      </c>
      <c r="DF2" s="120" t="s">
        <v>1180</v>
      </c>
      <c r="DG2" s="120" t="s">
        <v>1181</v>
      </c>
      <c r="DH2" s="120" t="s">
        <v>1182</v>
      </c>
      <c r="DI2" s="120" t="s">
        <v>1183</v>
      </c>
      <c r="DJ2" s="120" t="s">
        <v>1184</v>
      </c>
      <c r="DK2" s="128" t="s">
        <v>1131</v>
      </c>
      <c r="DL2" s="129" t="s">
        <v>1185</v>
      </c>
      <c r="DM2" s="131" t="s">
        <v>1186</v>
      </c>
      <c r="DN2" s="132" t="s">
        <v>1187</v>
      </c>
      <c r="DO2" s="132" t="s">
        <v>1188</v>
      </c>
      <c r="DP2" s="132" t="s">
        <v>1189</v>
      </c>
      <c r="DQ2" s="128" t="s">
        <v>1190</v>
      </c>
      <c r="DR2" s="134" t="s">
        <v>1191</v>
      </c>
      <c r="DS2" s="134" t="s">
        <v>1192</v>
      </c>
      <c r="DT2" s="135" t="s">
        <v>1110</v>
      </c>
      <c r="DU2" s="136" t="s">
        <v>1193</v>
      </c>
      <c r="DV2" s="136" t="s">
        <v>1194</v>
      </c>
      <c r="DW2" s="136" t="s">
        <v>1195</v>
      </c>
      <c r="DX2" s="137" t="s">
        <v>1196</v>
      </c>
      <c r="DY2" s="136" t="s">
        <v>1197</v>
      </c>
      <c r="DZ2" s="136" t="s">
        <v>1131</v>
      </c>
      <c r="EA2" s="138" t="s">
        <v>1198</v>
      </c>
      <c r="EB2" s="136" t="s">
        <v>1199</v>
      </c>
      <c r="EC2" s="136" t="s">
        <v>1200</v>
      </c>
      <c r="ED2" s="136" t="s">
        <v>1201</v>
      </c>
      <c r="EE2" s="139" t="s">
        <v>1202</v>
      </c>
      <c r="EF2" s="139" t="s">
        <v>1182</v>
      </c>
      <c r="EG2" s="139" t="s">
        <v>1183</v>
      </c>
      <c r="EH2" s="139" t="s">
        <v>1184</v>
      </c>
      <c r="EI2" s="139" t="s">
        <v>1203</v>
      </c>
    </row>
    <row r="3" s="1" customFormat="1" ht="30" customHeight="1" spans="1:139">
      <c r="A3" s="26"/>
      <c r="B3" s="27"/>
      <c r="C3" s="27"/>
      <c r="D3" s="27"/>
      <c r="E3" s="34"/>
      <c r="F3" s="34"/>
      <c r="G3" s="34"/>
      <c r="H3" s="26"/>
      <c r="I3" s="26"/>
      <c r="J3" s="43"/>
      <c r="K3" s="26"/>
      <c r="L3" s="42"/>
      <c r="M3" s="26"/>
      <c r="N3" s="57"/>
      <c r="O3" s="57"/>
      <c r="P3" s="58"/>
      <c r="Q3" s="57"/>
      <c r="R3" s="34"/>
      <c r="S3" s="34"/>
      <c r="T3" s="34"/>
      <c r="U3" s="26"/>
      <c r="V3" s="26"/>
      <c r="W3" s="27"/>
      <c r="X3" s="27"/>
      <c r="Y3" s="27"/>
      <c r="Z3" s="27"/>
      <c r="AA3" s="26" t="s">
        <v>1204</v>
      </c>
      <c r="AB3" s="26"/>
      <c r="AC3" s="26"/>
      <c r="AD3" s="26" t="s">
        <v>1205</v>
      </c>
      <c r="AE3" s="26"/>
      <c r="AF3" s="26"/>
      <c r="AG3" s="26"/>
      <c r="AH3" s="26"/>
      <c r="AI3" s="65"/>
      <c r="AJ3" s="65"/>
      <c r="AK3" s="27"/>
      <c r="AL3" s="73"/>
      <c r="AM3" s="73"/>
      <c r="AN3" s="34"/>
      <c r="AO3" s="34"/>
      <c r="AP3" s="76"/>
      <c r="AQ3" s="73"/>
      <c r="AR3" s="77"/>
      <c r="AS3" s="81"/>
      <c r="AT3" s="81"/>
      <c r="AU3" s="81"/>
      <c r="AV3" s="82"/>
      <c r="AW3" s="81"/>
      <c r="AX3" s="81"/>
      <c r="AY3" s="73"/>
      <c r="AZ3" s="34"/>
      <c r="BA3" s="34"/>
      <c r="BB3" s="34"/>
      <c r="BC3" s="34" t="s">
        <v>1206</v>
      </c>
      <c r="BD3" s="34" t="s">
        <v>1207</v>
      </c>
      <c r="BE3" s="86" t="s">
        <v>1208</v>
      </c>
      <c r="BF3" s="86" t="s">
        <v>1114</v>
      </c>
      <c r="BG3" s="86" t="s">
        <v>1209</v>
      </c>
      <c r="BH3" s="86" t="s">
        <v>1210</v>
      </c>
      <c r="BI3" s="86" t="s">
        <v>1211</v>
      </c>
      <c r="BJ3" s="91"/>
      <c r="BK3" s="91"/>
      <c r="BL3" s="89"/>
      <c r="BM3" s="89"/>
      <c r="BN3" s="94"/>
      <c r="BO3" s="95"/>
      <c r="BP3" s="95"/>
      <c r="BQ3" s="96"/>
      <c r="BR3" s="98"/>
      <c r="BS3" s="95"/>
      <c r="BT3" s="95"/>
      <c r="BU3" s="101"/>
      <c r="BV3" s="101"/>
      <c r="BW3" s="101"/>
      <c r="BX3" s="101"/>
      <c r="BY3" s="101"/>
      <c r="BZ3" s="101"/>
      <c r="CA3" s="101"/>
      <c r="CB3" s="91"/>
      <c r="CC3" s="89"/>
      <c r="CD3" s="89"/>
      <c r="CE3" s="89"/>
      <c r="CF3" s="89" t="s">
        <v>1206</v>
      </c>
      <c r="CG3" s="89" t="s">
        <v>1207</v>
      </c>
      <c r="CH3" s="106"/>
      <c r="CI3" s="106"/>
      <c r="CJ3" s="104"/>
      <c r="CK3" s="104"/>
      <c r="CL3" s="104"/>
      <c r="CM3" s="104"/>
      <c r="CN3" s="109"/>
      <c r="CO3" s="109"/>
      <c r="CP3" s="104"/>
      <c r="CQ3" s="112"/>
      <c r="CR3" s="112"/>
      <c r="CS3" s="112"/>
      <c r="CT3" s="112"/>
      <c r="CU3" s="112"/>
      <c r="CV3" s="114"/>
      <c r="CW3" s="117"/>
      <c r="CX3" s="121"/>
      <c r="CY3" s="119"/>
      <c r="CZ3" s="120"/>
      <c r="DA3" s="120"/>
      <c r="DB3" s="123"/>
      <c r="DC3" s="123"/>
      <c r="DD3" s="120"/>
      <c r="DE3" s="119"/>
      <c r="DF3" s="120"/>
      <c r="DG3" s="120"/>
      <c r="DH3" s="120"/>
      <c r="DI3" s="120"/>
      <c r="DJ3" s="120"/>
      <c r="DK3" s="128"/>
      <c r="DL3" s="129"/>
      <c r="DM3" s="131"/>
      <c r="DN3" s="132"/>
      <c r="DO3" s="132"/>
      <c r="DP3" s="132"/>
      <c r="DQ3" s="128"/>
      <c r="DR3" s="134"/>
      <c r="DS3" s="134"/>
      <c r="DT3" s="135"/>
      <c r="DU3" s="136"/>
      <c r="DV3" s="136"/>
      <c r="DW3" s="136"/>
      <c r="DX3" s="137"/>
      <c r="DY3" s="136"/>
      <c r="DZ3" s="136"/>
      <c r="EA3" s="138"/>
      <c r="EB3" s="136"/>
      <c r="EC3" s="136"/>
      <c r="ED3" s="136"/>
      <c r="EE3" s="139"/>
      <c r="EF3" s="139"/>
      <c r="EG3" s="139"/>
      <c r="EH3" s="139"/>
      <c r="EI3" s="139"/>
    </row>
    <row r="4" s="1" customFormat="1" ht="35.5" customHeight="1" spans="1:140">
      <c r="A4" s="26"/>
      <c r="B4" s="27"/>
      <c r="C4" s="27"/>
      <c r="D4" s="27"/>
      <c r="E4" s="34"/>
      <c r="F4" s="34"/>
      <c r="G4" s="34"/>
      <c r="H4" s="26"/>
      <c r="I4" s="26"/>
      <c r="J4" s="44"/>
      <c r="K4" s="26"/>
      <c r="L4" s="42"/>
      <c r="M4" s="26"/>
      <c r="N4" s="57"/>
      <c r="O4" s="57"/>
      <c r="P4" s="58"/>
      <c r="Q4" s="57"/>
      <c r="R4" s="34"/>
      <c r="S4" s="34"/>
      <c r="T4" s="34"/>
      <c r="U4" s="26"/>
      <c r="V4" s="26"/>
      <c r="W4" s="27"/>
      <c r="X4" s="27"/>
      <c r="Y4" s="27"/>
      <c r="Z4" s="27"/>
      <c r="AA4" s="26" t="s">
        <v>767</v>
      </c>
      <c r="AB4" s="26" t="s">
        <v>1212</v>
      </c>
      <c r="AC4" s="26" t="s">
        <v>1213</v>
      </c>
      <c r="AD4" s="26" t="s">
        <v>1214</v>
      </c>
      <c r="AE4" s="26" t="s">
        <v>1215</v>
      </c>
      <c r="AF4" s="26" t="s">
        <v>1216</v>
      </c>
      <c r="AG4" s="26"/>
      <c r="AH4" s="26"/>
      <c r="AI4" s="65"/>
      <c r="AJ4" s="65"/>
      <c r="AK4" s="27"/>
      <c r="AL4" s="73"/>
      <c r="AM4" s="73"/>
      <c r="AN4" s="34"/>
      <c r="AO4" s="34"/>
      <c r="AP4" s="76"/>
      <c r="AQ4" s="73"/>
      <c r="AR4" s="77"/>
      <c r="AS4" s="81"/>
      <c r="AT4" s="81"/>
      <c r="AU4" s="81"/>
      <c r="AV4" s="82"/>
      <c r="AW4" s="81"/>
      <c r="AX4" s="81"/>
      <c r="AY4" s="73"/>
      <c r="AZ4" s="34"/>
      <c r="BA4" s="34"/>
      <c r="BB4" s="34"/>
      <c r="BC4" s="34"/>
      <c r="BD4" s="34"/>
      <c r="BE4" s="87"/>
      <c r="BF4" s="87"/>
      <c r="BG4" s="87"/>
      <c r="BH4" s="87"/>
      <c r="BI4" s="87"/>
      <c r="BJ4" s="91"/>
      <c r="BK4" s="91"/>
      <c r="BL4" s="89"/>
      <c r="BM4" s="89"/>
      <c r="BN4" s="94"/>
      <c r="BO4" s="95"/>
      <c r="BP4" s="95"/>
      <c r="BQ4" s="96"/>
      <c r="BR4" s="99"/>
      <c r="BS4" s="95"/>
      <c r="BT4" s="95"/>
      <c r="BU4" s="102"/>
      <c r="BV4" s="102"/>
      <c r="BW4" s="102"/>
      <c r="BX4" s="102"/>
      <c r="BY4" s="102"/>
      <c r="BZ4" s="102"/>
      <c r="CA4" s="102"/>
      <c r="CB4" s="91"/>
      <c r="CC4" s="89"/>
      <c r="CD4" s="89"/>
      <c r="CE4" s="89"/>
      <c r="CF4" s="89"/>
      <c r="CG4" s="89"/>
      <c r="CH4" s="107"/>
      <c r="CI4" s="107"/>
      <c r="CJ4" s="104"/>
      <c r="CK4" s="104"/>
      <c r="CL4" s="104"/>
      <c r="CM4" s="104"/>
      <c r="CN4" s="109"/>
      <c r="CO4" s="109"/>
      <c r="CP4" s="104"/>
      <c r="CQ4" s="112"/>
      <c r="CR4" s="112"/>
      <c r="CS4" s="112"/>
      <c r="CT4" s="112"/>
      <c r="CU4" s="112"/>
      <c r="CV4" s="114"/>
      <c r="CW4" s="117"/>
      <c r="CX4" s="122"/>
      <c r="CY4" s="119"/>
      <c r="CZ4" s="120"/>
      <c r="DA4" s="120"/>
      <c r="DB4" s="123"/>
      <c r="DC4" s="123"/>
      <c r="DD4" s="120"/>
      <c r="DE4" s="119"/>
      <c r="DF4" s="120"/>
      <c r="DG4" s="124">
        <v>0.0175</v>
      </c>
      <c r="DH4" s="120"/>
      <c r="DI4" s="120"/>
      <c r="DJ4" s="120"/>
      <c r="DK4" s="128"/>
      <c r="DL4" s="129"/>
      <c r="DM4" s="131"/>
      <c r="DN4" s="132"/>
      <c r="DO4" s="132"/>
      <c r="DP4" s="132"/>
      <c r="DQ4" s="128"/>
      <c r="DR4" s="134"/>
      <c r="DS4" s="134"/>
      <c r="DT4" s="135"/>
      <c r="DU4" s="136"/>
      <c r="DV4" s="136"/>
      <c r="DW4" s="136"/>
      <c r="DX4" s="137"/>
      <c r="DY4" s="136"/>
      <c r="DZ4" s="136"/>
      <c r="EA4" s="138"/>
      <c r="EB4" s="136"/>
      <c r="EC4" s="136"/>
      <c r="ED4" s="136"/>
      <c r="EE4" s="139"/>
      <c r="EF4" s="139"/>
      <c r="EG4" s="139"/>
      <c r="EH4" s="139"/>
      <c r="EI4" s="139"/>
      <c r="EJ4" s="1" t="s">
        <v>1217</v>
      </c>
    </row>
    <row r="5" s="2" customFormat="1" ht="13" spans="1:139">
      <c r="A5" s="28">
        <v>1</v>
      </c>
      <c r="B5" s="29" t="s">
        <v>1020</v>
      </c>
      <c r="C5" s="28" t="s">
        <v>1019</v>
      </c>
      <c r="D5" s="28" t="s">
        <v>980</v>
      </c>
      <c r="E5" s="35" t="s">
        <v>1218</v>
      </c>
      <c r="F5" s="35" t="s">
        <v>1219</v>
      </c>
      <c r="G5" s="36" t="s">
        <v>980</v>
      </c>
      <c r="H5" s="37" t="s">
        <v>1220</v>
      </c>
      <c r="I5" s="37"/>
      <c r="J5" s="300" t="s">
        <v>1221</v>
      </c>
      <c r="K5" s="28" t="s">
        <v>982</v>
      </c>
      <c r="L5" s="46">
        <v>38175</v>
      </c>
      <c r="M5" s="28">
        <f ca="1">ROUNDDOWN(YEARFRAC(L5,TODAY(),3),0)</f>
        <v>19</v>
      </c>
      <c r="N5" s="59">
        <v>880819112334</v>
      </c>
      <c r="O5" s="28" t="s">
        <v>982</v>
      </c>
      <c r="P5" s="60">
        <f t="shared" ref="P5:P66" si="0">DATE(LEFT(N5,2),MID(N5,3,2),MID(N5,5,2))</f>
        <v>32374</v>
      </c>
      <c r="Q5" s="28">
        <f ca="1">ROUNDDOWN(YEARFRAC(P5,TODAY(),3),0)</f>
        <v>35</v>
      </c>
      <c r="R5" s="28" t="s">
        <v>1222</v>
      </c>
      <c r="S5" s="28" t="s">
        <v>1223</v>
      </c>
      <c r="T5" s="28">
        <v>53300</v>
      </c>
      <c r="U5" s="28"/>
      <c r="V5" s="28"/>
      <c r="W5" s="63"/>
      <c r="X5" s="64"/>
      <c r="Y5" s="64"/>
      <c r="Z5" s="64"/>
      <c r="AA5" s="28"/>
      <c r="AB5" s="28"/>
      <c r="AC5" s="28"/>
      <c r="AD5" s="28"/>
      <c r="AE5" s="28"/>
      <c r="AF5" s="28"/>
      <c r="AG5" s="28"/>
      <c r="AH5" s="28"/>
      <c r="AI5" s="66">
        <v>500</v>
      </c>
      <c r="AJ5" s="66">
        <v>300</v>
      </c>
      <c r="AK5" s="67" t="s">
        <v>986</v>
      </c>
      <c r="AL5" s="67"/>
      <c r="AM5" s="67"/>
      <c r="AN5" s="67"/>
      <c r="AO5" s="28"/>
      <c r="AP5" s="66"/>
      <c r="AQ5" s="66"/>
      <c r="AR5" s="78"/>
      <c r="AS5" s="29"/>
      <c r="AT5" s="29" t="s">
        <v>296</v>
      </c>
      <c r="AU5" s="28"/>
      <c r="AV5" s="83"/>
      <c r="AW5" s="63" t="s">
        <v>136</v>
      </c>
      <c r="AX5" s="64"/>
      <c r="AY5" s="66">
        <v>500</v>
      </c>
      <c r="AZ5" s="28"/>
      <c r="BA5" s="64"/>
      <c r="BB5" s="64"/>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108"/>
      <c r="CK5" s="66"/>
      <c r="CL5" s="66"/>
      <c r="CM5" s="66"/>
      <c r="CN5" s="110"/>
      <c r="CO5" s="110"/>
      <c r="CP5" s="66"/>
      <c r="CQ5" s="113"/>
      <c r="CR5" s="113"/>
      <c r="CS5" s="113"/>
      <c r="CT5" s="113"/>
      <c r="CU5" s="113"/>
      <c r="CV5" s="115"/>
      <c r="CW5" s="111"/>
      <c r="CX5" s="111"/>
      <c r="CY5" s="67"/>
      <c r="CZ5" s="28" t="s">
        <v>1224</v>
      </c>
      <c r="DA5" s="28" t="s">
        <v>1225</v>
      </c>
      <c r="DB5" s="113"/>
      <c r="DC5" s="28"/>
      <c r="DD5" s="66"/>
      <c r="DE5" s="64"/>
      <c r="DF5" s="28"/>
      <c r="DG5" s="28"/>
      <c r="DH5" s="28"/>
      <c r="DI5" s="28"/>
      <c r="DJ5" s="28"/>
      <c r="DK5" s="64"/>
      <c r="DL5" s="116"/>
      <c r="DM5" s="78"/>
      <c r="DN5" s="133"/>
      <c r="DO5" s="133"/>
      <c r="DP5" s="133"/>
      <c r="DQ5" s="29"/>
      <c r="DR5" s="64"/>
      <c r="DS5" s="64"/>
      <c r="DT5" s="64"/>
      <c r="DU5" s="64"/>
      <c r="DV5" s="64"/>
      <c r="DW5" s="64"/>
      <c r="DX5" s="133"/>
      <c r="DY5" s="64"/>
      <c r="DZ5" s="64"/>
      <c r="EA5" s="64"/>
      <c r="EB5" s="64"/>
      <c r="EC5" s="64"/>
      <c r="ED5" s="64"/>
      <c r="EE5" s="64"/>
      <c r="EF5" s="64"/>
      <c r="EG5" s="64"/>
      <c r="EH5" s="64"/>
      <c r="EI5" s="64"/>
    </row>
    <row r="6" s="2" customFormat="1" ht="13" spans="1:139">
      <c r="A6" s="28">
        <v>2</v>
      </c>
      <c r="B6" s="29" t="s">
        <v>1024</v>
      </c>
      <c r="C6" s="28" t="s">
        <v>1023</v>
      </c>
      <c r="D6" s="28" t="s">
        <v>980</v>
      </c>
      <c r="E6" s="35" t="s">
        <v>1226</v>
      </c>
      <c r="F6" s="35" t="s">
        <v>1227</v>
      </c>
      <c r="G6" s="36" t="s">
        <v>980</v>
      </c>
      <c r="H6" s="37" t="s">
        <v>1228</v>
      </c>
      <c r="I6" s="37"/>
      <c r="J6" s="300" t="s">
        <v>1229</v>
      </c>
      <c r="K6" s="28" t="s">
        <v>982</v>
      </c>
      <c r="L6" s="46">
        <v>19944</v>
      </c>
      <c r="M6" s="28">
        <f ca="1">ROUNDDOWN(YEARFRAC(L6,TODAY(),3),0)</f>
        <v>69</v>
      </c>
      <c r="N6" s="59">
        <v>851201172344</v>
      </c>
      <c r="O6" s="28" t="s">
        <v>982</v>
      </c>
      <c r="P6" s="60">
        <f t="shared" si="0"/>
        <v>31382</v>
      </c>
      <c r="Q6" s="28">
        <f ca="1" t="shared" ref="Q6:Q66" si="1">ROUNDDOWN(YEARFRAC(P6,TODAY(),3),0)</f>
        <v>38</v>
      </c>
      <c r="R6" s="28" t="s">
        <v>1222</v>
      </c>
      <c r="S6" s="28" t="s">
        <v>1223</v>
      </c>
      <c r="T6" s="28">
        <v>55000</v>
      </c>
      <c r="U6" s="28"/>
      <c r="V6" s="28"/>
      <c r="W6" s="63"/>
      <c r="X6" s="64"/>
      <c r="Y6" s="64"/>
      <c r="Z6" s="64"/>
      <c r="AA6" s="28"/>
      <c r="AB6" s="28"/>
      <c r="AC6" s="28"/>
      <c r="AD6" s="28"/>
      <c r="AE6" s="28"/>
      <c r="AF6" s="28"/>
      <c r="AG6" s="28"/>
      <c r="AH6" s="28"/>
      <c r="AI6" s="66">
        <v>2500</v>
      </c>
      <c r="AJ6" s="66">
        <v>2000</v>
      </c>
      <c r="AK6" s="67" t="s">
        <v>986</v>
      </c>
      <c r="AL6" s="67"/>
      <c r="AM6" s="67"/>
      <c r="AN6" s="67"/>
      <c r="AO6" s="28"/>
      <c r="AP6" s="66"/>
      <c r="AQ6" s="66"/>
      <c r="AR6" s="78"/>
      <c r="AS6" s="29"/>
      <c r="AT6" s="29" t="s">
        <v>1230</v>
      </c>
      <c r="AU6" s="28"/>
      <c r="AV6" s="83"/>
      <c r="AW6" s="63" t="s">
        <v>1231</v>
      </c>
      <c r="AX6" s="64"/>
      <c r="AY6" s="66">
        <v>2500</v>
      </c>
      <c r="AZ6" s="28"/>
      <c r="BA6" s="64"/>
      <c r="BB6" s="64"/>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108"/>
      <c r="CK6" s="66"/>
      <c r="CL6" s="66"/>
      <c r="CM6" s="66"/>
      <c r="CN6" s="110"/>
      <c r="CO6" s="110"/>
      <c r="CP6" s="66"/>
      <c r="CQ6" s="113"/>
      <c r="CR6" s="113"/>
      <c r="CS6" s="113"/>
      <c r="CT6" s="113"/>
      <c r="CU6" s="113"/>
      <c r="CV6" s="115"/>
      <c r="CW6" s="111"/>
      <c r="CX6" s="111"/>
      <c r="CY6" s="67"/>
      <c r="CZ6" s="28" t="s">
        <v>1224</v>
      </c>
      <c r="DA6" s="28" t="s">
        <v>1225</v>
      </c>
      <c r="DB6" s="113"/>
      <c r="DC6" s="28"/>
      <c r="DD6" s="66"/>
      <c r="DE6" s="64"/>
      <c r="DF6" s="28"/>
      <c r="DG6" s="28"/>
      <c r="DH6" s="28"/>
      <c r="DI6" s="28"/>
      <c r="DJ6" s="28"/>
      <c r="DK6" s="64"/>
      <c r="DL6" s="116"/>
      <c r="DM6" s="78"/>
      <c r="DN6" s="133"/>
      <c r="DO6" s="133"/>
      <c r="DP6" s="133"/>
      <c r="DQ6" s="29"/>
      <c r="DR6" s="64"/>
      <c r="DS6" s="64"/>
      <c r="DT6" s="64"/>
      <c r="DU6" s="64"/>
      <c r="DV6" s="64"/>
      <c r="DW6" s="64"/>
      <c r="DX6" s="133"/>
      <c r="DY6" s="64"/>
      <c r="DZ6" s="64"/>
      <c r="EA6" s="64"/>
      <c r="EB6" s="64"/>
      <c r="EC6" s="64"/>
      <c r="ED6" s="64"/>
      <c r="EE6" s="64"/>
      <c r="EF6" s="64"/>
      <c r="EG6" s="64"/>
      <c r="EH6" s="64"/>
      <c r="EI6" s="64"/>
    </row>
    <row r="7" s="2" customFormat="1" ht="13" spans="1:139">
      <c r="A7" s="28">
        <v>3</v>
      </c>
      <c r="B7" s="29" t="s">
        <v>1014</v>
      </c>
      <c r="C7" s="28" t="s">
        <v>1013</v>
      </c>
      <c r="D7" s="28" t="s">
        <v>980</v>
      </c>
      <c r="E7" s="35" t="s">
        <v>1232</v>
      </c>
      <c r="F7" s="35" t="s">
        <v>1233</v>
      </c>
      <c r="G7" s="36" t="s">
        <v>980</v>
      </c>
      <c r="H7" s="37" t="s">
        <v>1234</v>
      </c>
      <c r="I7" s="37"/>
      <c r="J7" s="300" t="s">
        <v>1016</v>
      </c>
      <c r="K7" s="28" t="s">
        <v>1015</v>
      </c>
      <c r="L7" s="46">
        <v>32508</v>
      </c>
      <c r="M7" s="28">
        <f ca="1">ROUNDDOWN(YEARFRAC(L7,TODAY(),3),0)</f>
        <v>35</v>
      </c>
      <c r="N7" s="59">
        <v>800909091222</v>
      </c>
      <c r="O7" s="28" t="s">
        <v>982</v>
      </c>
      <c r="P7" s="60">
        <f t="shared" si="0"/>
        <v>29473</v>
      </c>
      <c r="Q7" s="28">
        <f ca="1" t="shared" si="1"/>
        <v>43</v>
      </c>
      <c r="R7" s="28" t="s">
        <v>1222</v>
      </c>
      <c r="S7" s="28" t="s">
        <v>1223</v>
      </c>
      <c r="T7" s="28">
        <v>50600</v>
      </c>
      <c r="U7" s="28"/>
      <c r="V7" s="28"/>
      <c r="W7" s="63"/>
      <c r="X7" s="64"/>
      <c r="Y7" s="64"/>
      <c r="Z7" s="64"/>
      <c r="AA7" s="28"/>
      <c r="AB7" s="28"/>
      <c r="AC7" s="28"/>
      <c r="AD7" s="28"/>
      <c r="AE7" s="28"/>
      <c r="AF7" s="28"/>
      <c r="AG7" s="28"/>
      <c r="AH7" s="28"/>
      <c r="AI7" s="66">
        <v>15000</v>
      </c>
      <c r="AJ7" s="66">
        <v>10000</v>
      </c>
      <c r="AK7" s="67" t="s">
        <v>991</v>
      </c>
      <c r="AL7" s="67"/>
      <c r="AM7" s="67"/>
      <c r="AN7" s="67"/>
      <c r="AO7" s="28"/>
      <c r="AP7" s="66"/>
      <c r="AQ7" s="66"/>
      <c r="AR7" s="78"/>
      <c r="AS7" s="29"/>
      <c r="AT7" s="29" t="s">
        <v>1235</v>
      </c>
      <c r="AU7" s="28"/>
      <c r="AV7" s="83"/>
      <c r="AW7" s="63" t="s">
        <v>136</v>
      </c>
      <c r="AX7" s="64"/>
      <c r="AY7" s="66">
        <v>15000</v>
      </c>
      <c r="AZ7" s="28"/>
      <c r="BA7" s="64"/>
      <c r="BB7" s="64"/>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108"/>
      <c r="CK7" s="66"/>
      <c r="CL7" s="66"/>
      <c r="CM7" s="66"/>
      <c r="CN7" s="110"/>
      <c r="CO7" s="110"/>
      <c r="CP7" s="66"/>
      <c r="CQ7" s="113"/>
      <c r="CR7" s="113"/>
      <c r="CS7" s="113"/>
      <c r="CT7" s="113"/>
      <c r="CU7" s="113"/>
      <c r="CV7" s="115"/>
      <c r="CW7" s="111"/>
      <c r="CX7" s="111"/>
      <c r="CY7" s="67"/>
      <c r="CZ7" s="28" t="s">
        <v>1224</v>
      </c>
      <c r="DA7" s="28" t="s">
        <v>1236</v>
      </c>
      <c r="DB7" s="113"/>
      <c r="DC7" s="28"/>
      <c r="DD7" s="66"/>
      <c r="DE7" s="64"/>
      <c r="DF7" s="28"/>
      <c r="DG7" s="28"/>
      <c r="DH7" s="28"/>
      <c r="DI7" s="28"/>
      <c r="DJ7" s="28"/>
      <c r="DK7" s="64"/>
      <c r="DL7" s="116"/>
      <c r="DM7" s="78"/>
      <c r="DN7" s="133"/>
      <c r="DO7" s="133"/>
      <c r="DP7" s="133"/>
      <c r="DQ7" s="29"/>
      <c r="DR7" s="64"/>
      <c r="DS7" s="64"/>
      <c r="DT7" s="64"/>
      <c r="DU7" s="64"/>
      <c r="DV7" s="64"/>
      <c r="DW7" s="64"/>
      <c r="DX7" s="133"/>
      <c r="DY7" s="64"/>
      <c r="DZ7" s="64"/>
      <c r="EA7" s="64"/>
      <c r="EB7" s="64"/>
      <c r="EC7" s="64"/>
      <c r="ED7" s="64"/>
      <c r="EE7" s="64"/>
      <c r="EF7" s="64"/>
      <c r="EG7" s="64"/>
      <c r="EH7" s="64"/>
      <c r="EI7" s="64"/>
    </row>
    <row r="8" s="2" customFormat="1" ht="25" spans="1:139">
      <c r="A8" s="28">
        <v>4</v>
      </c>
      <c r="B8" s="29" t="s">
        <v>1036</v>
      </c>
      <c r="C8" s="28" t="s">
        <v>1035</v>
      </c>
      <c r="D8" s="28" t="s">
        <v>980</v>
      </c>
      <c r="E8" s="35" t="s">
        <v>1237</v>
      </c>
      <c r="F8" s="35" t="s">
        <v>1238</v>
      </c>
      <c r="G8" s="36" t="s">
        <v>980</v>
      </c>
      <c r="H8" s="37" t="s">
        <v>1239</v>
      </c>
      <c r="I8" s="37"/>
      <c r="J8" s="45">
        <v>630303035024</v>
      </c>
      <c r="K8" s="28" t="s">
        <v>1037</v>
      </c>
      <c r="L8" s="46">
        <v>23073</v>
      </c>
      <c r="M8" s="28">
        <f ca="1">ROUNDDOWN(YEARFRAC(L8,TODAY(),3),0)</f>
        <v>61</v>
      </c>
      <c r="N8" s="59">
        <v>920202134455</v>
      </c>
      <c r="O8" s="28" t="s">
        <v>982</v>
      </c>
      <c r="P8" s="60">
        <f t="shared" si="0"/>
        <v>33636</v>
      </c>
      <c r="Q8" s="28">
        <f ca="1" t="shared" si="1"/>
        <v>32</v>
      </c>
      <c r="R8" s="28" t="s">
        <v>1222</v>
      </c>
      <c r="S8" s="28" t="s">
        <v>796</v>
      </c>
      <c r="T8" s="28">
        <v>47100</v>
      </c>
      <c r="U8" s="28"/>
      <c r="V8" s="28"/>
      <c r="W8" s="37"/>
      <c r="X8" s="64"/>
      <c r="Y8" s="64"/>
      <c r="Z8" s="64"/>
      <c r="AA8" s="28"/>
      <c r="AB8" s="28"/>
      <c r="AC8" s="28"/>
      <c r="AD8" s="28"/>
      <c r="AE8" s="28"/>
      <c r="AF8" s="28"/>
      <c r="AG8" s="28"/>
      <c r="AH8" s="28"/>
      <c r="AI8" s="67">
        <v>2300</v>
      </c>
      <c r="AJ8" s="67">
        <v>2000</v>
      </c>
      <c r="AK8" s="67" t="s">
        <v>991</v>
      </c>
      <c r="AL8" s="67"/>
      <c r="AM8" s="67"/>
      <c r="AN8" s="67"/>
      <c r="AO8" s="28" t="s">
        <v>1240</v>
      </c>
      <c r="AP8" s="66">
        <v>200000</v>
      </c>
      <c r="AQ8" s="66">
        <v>180000</v>
      </c>
      <c r="AR8" s="78">
        <v>12</v>
      </c>
      <c r="AS8" s="29" t="s">
        <v>817</v>
      </c>
      <c r="AT8" s="29" t="s">
        <v>1241</v>
      </c>
      <c r="AU8" s="28" t="s">
        <v>818</v>
      </c>
      <c r="AV8" s="83"/>
      <c r="AW8" s="63" t="s">
        <v>136</v>
      </c>
      <c r="AX8" s="64"/>
      <c r="AY8" s="67">
        <v>2300</v>
      </c>
      <c r="AZ8" s="28">
        <v>0</v>
      </c>
      <c r="BA8" s="64"/>
      <c r="BB8" s="64"/>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70" t="s">
        <v>800</v>
      </c>
      <c r="CK8" s="67">
        <v>0</v>
      </c>
      <c r="CL8" s="67"/>
      <c r="CM8" s="67">
        <f ca="1">CW8*AJ8-CU8</f>
        <v>-480</v>
      </c>
      <c r="CN8" s="111">
        <f>IF(OR(AO8="EIGHTY FIVE AVENUE Type A",AO8="5M Boulevard Type A"),85%,IF(AND(AO8&lt;&gt;"EIGHTY FIVE AVENUE Type A",CJ8="My First Home Sch/-i"),100%,90%))</f>
        <v>0.9</v>
      </c>
      <c r="CO8" s="111">
        <v>0.1</v>
      </c>
      <c r="CP8" s="67">
        <f>MIN(CN8*AP8,AQ8)</f>
        <v>180000</v>
      </c>
      <c r="CQ8" s="113">
        <f>IF(AND(OR(AS8="Primary",AS8="Secondary",AS8="Vocational/Certificate",AS8=""),OR(CJ8="MaxiHome/CM Home",CJ8="")),30,35)</f>
        <v>35</v>
      </c>
      <c r="CR8" s="113">
        <f>IF(AND(OR(AS8="Primary",AS8="Secondary",AS8="Vocational/Certificate",AS8=""),OR(CJ8="MaxiHome/CM Home",CJ8="")),60,70)</f>
        <v>70</v>
      </c>
      <c r="CS8" s="113">
        <f ca="1">MIN(CR8-Q8,CQ8)</f>
        <v>35</v>
      </c>
      <c r="CT8" s="113">
        <f>ROUND(NPER(DL8/12,-CY8,CP8+CO8*AP8,,0)/12,0)</f>
        <v>18</v>
      </c>
      <c r="CU8" s="113">
        <f ca="1">ROUNDUP(PMT(DL8/12,DM8*12,-CP8-AP8*CO8,,0),0)</f>
        <v>1680</v>
      </c>
      <c r="CV8" s="116">
        <f ca="1">(CU8+CK8+BA8+BB8)/AJ8</f>
        <v>0.84</v>
      </c>
      <c r="CW8" s="111">
        <f>IF(CJ8="My First Home Sch/-i",60%,IF(AND(CJ8="MaxiHome/CM Home",AI8&gt;3500),70%,IF(AND(CJ8="MaxiHome/CM Home",AI8&lt;=3500,OR(AS8="Degree",AS8="Masters",AS8="Doctorate",AS8="Professional")),60%,40%)))</f>
        <v>0.6</v>
      </c>
      <c r="CX8" s="111" t="e">
        <f ca="1">IF(AND(MAX(M8,Q8)&gt;=45,MAX(M8,Q8)&lt;55,MIN(M8,Q8)=M8),(CU8+CK8+BA8+BB8)/AJ8,(CU8+CL8+CD8+CE8)/AM8)</f>
        <v>#DIV/0!</v>
      </c>
      <c r="CY8" s="67">
        <f>IF(DA8="Vulnerable",TRUNC(MIN(CW8*AJ8-BA8-BB8-CK8,AJ8-BA8-BB8-CK8-DC8),0),IF(DA8="Non-vulnerable",TRUNC(CW8*AJ8-BA8-BB8-CK8,0),""))</f>
        <v>1200</v>
      </c>
      <c r="CZ8" s="28" t="s">
        <v>1224</v>
      </c>
      <c r="DA8" s="28" t="s">
        <v>1236</v>
      </c>
      <c r="DB8" s="113">
        <f ca="1">IF(DA8="Vulnerable",AJ8-CK8-BA8-BB8-CU8,0)</f>
        <v>0</v>
      </c>
      <c r="DC8" s="113">
        <f>IF(AND(DA8="Vulnerable",CZ8="Zone 1"),1300,IF(AND(DA8="Vulnerable",CZ8="Zone 2"),900,IF(AND(DA8="Vulnerable",CZ8="Zone 3"),700,)))</f>
        <v>0</v>
      </c>
      <c r="DD8" s="111">
        <f ca="1">DK8/AP8</f>
        <v>0.643</v>
      </c>
      <c r="DE8" s="66">
        <f ca="1">IF(OR(CV8&gt;CW8,DB8&lt;DC8),(TRUNC(PV(DL8/12,DM8*12,-CY8,,0),0)),CP8+CO8*AP8)</f>
        <v>142930</v>
      </c>
      <c r="DF8" s="28">
        <f>IF(OR(AO8="EIGHTY FIVE AVENUE Type A",AO8="EIGHTY FIVE AVENUE Type B"),24,IF(AO8="5M Boulevard Type A",12,0))</f>
        <v>24</v>
      </c>
      <c r="DG8" s="125">
        <f>MAX(DG4+7.65%,10%)/12</f>
        <v>0.00833333333333333</v>
      </c>
      <c r="DH8" s="126">
        <f ca="1">ROUND(DE8/((1-(1+DG8)^-(DM8*12))/(DG8)),8)</f>
        <v>1708.12536106</v>
      </c>
      <c r="DI8" s="130">
        <f ca="1">TRUNC(DH8*DM8*12,2)</f>
        <v>245970.05</v>
      </c>
      <c r="DJ8" s="130">
        <f ca="1">ROUND(DE8*DG8*DF8,2)</f>
        <v>28586</v>
      </c>
      <c r="DK8" s="67">
        <f ca="1">MIN(ROUNDDOWN(CN8/(CN8+CO8)*DE8/100,0)*100,CP8)</f>
        <v>128600</v>
      </c>
      <c r="DL8" s="116">
        <v>0.0325</v>
      </c>
      <c r="DM8" s="78">
        <f ca="1">IF(AND(CS8&gt;=AR8),AR8,IF(AND(CS8&lt;AR8,CS8&gt;CT8),CT8,CS8))</f>
        <v>12</v>
      </c>
      <c r="DN8" s="78">
        <f ca="1">ROUNDUP(PMT(DL8/12,DM8*12,-DE8,,0),0)</f>
        <v>1200</v>
      </c>
      <c r="DO8" s="78">
        <f ca="1">AP8-DK8</f>
        <v>71400</v>
      </c>
      <c r="DP8" s="83">
        <f ca="1">DI8+DJ8</f>
        <v>274556.05</v>
      </c>
      <c r="DQ8" s="29" t="s">
        <v>1242</v>
      </c>
      <c r="DR8" s="72"/>
      <c r="DS8" s="72" t="s">
        <v>800</v>
      </c>
      <c r="DT8" s="64"/>
      <c r="DU8" s="64"/>
      <c r="DV8" s="64"/>
      <c r="DW8" s="64"/>
      <c r="DX8" s="133"/>
      <c r="DY8" s="64"/>
      <c r="DZ8" s="64"/>
      <c r="EA8" s="64"/>
      <c r="EB8" s="64"/>
      <c r="EC8" s="64"/>
      <c r="ED8" s="64"/>
      <c r="EE8" s="66">
        <f ca="1">ROUNDUP(PMT(DL8/12,DM8*12,-SUM(DZ8:EC8),,0),0)</f>
        <v>0</v>
      </c>
      <c r="EF8" s="66">
        <f ca="1">ROUND((DZ8+EA8+EB8+EC8)/((1-(1+DG8)^-(DM8*12))/(DG8)),8)</f>
        <v>0</v>
      </c>
      <c r="EG8" s="66">
        <f ca="1">TRUNC((DZ8+EA8+EB8+EC8)*DM8*12,2)</f>
        <v>0</v>
      </c>
      <c r="EH8" s="66">
        <f>ROUND((DZ8+EA8+EB8+EC8)*DG8*DF8,2)</f>
        <v>0</v>
      </c>
      <c r="EI8" s="79">
        <f ca="1">EG8+EH8</f>
        <v>0</v>
      </c>
    </row>
    <row r="9" s="2" customFormat="1" ht="13" customHeight="1" spans="1:139">
      <c r="A9" s="28">
        <v>5</v>
      </c>
      <c r="B9" s="29" t="s">
        <v>1045</v>
      </c>
      <c r="C9" s="28" t="s">
        <v>1044</v>
      </c>
      <c r="D9" s="28" t="s">
        <v>980</v>
      </c>
      <c r="E9" s="35" t="s">
        <v>1243</v>
      </c>
      <c r="F9" s="35" t="s">
        <v>1244</v>
      </c>
      <c r="G9" s="36" t="s">
        <v>980</v>
      </c>
      <c r="H9" s="37" t="s">
        <v>1245</v>
      </c>
      <c r="I9" s="37"/>
      <c r="J9" s="45">
        <v>661028081111</v>
      </c>
      <c r="K9" s="28" t="s">
        <v>982</v>
      </c>
      <c r="L9" s="46">
        <v>24235</v>
      </c>
      <c r="M9" s="28">
        <f ca="1">ROUNDDOWN(YEARFRAC(L9,TODAY(),3),0)</f>
        <v>57</v>
      </c>
      <c r="N9" s="59">
        <v>951130142555</v>
      </c>
      <c r="O9" s="28" t="s">
        <v>982</v>
      </c>
      <c r="P9" s="60">
        <f t="shared" si="0"/>
        <v>35033</v>
      </c>
      <c r="Q9" s="28">
        <f ca="1" t="shared" si="1"/>
        <v>28</v>
      </c>
      <c r="R9" s="28" t="s">
        <v>1222</v>
      </c>
      <c r="S9" s="28" t="s">
        <v>1223</v>
      </c>
      <c r="T9" s="28">
        <v>56000</v>
      </c>
      <c r="U9" s="28"/>
      <c r="V9" s="28"/>
      <c r="W9" s="37"/>
      <c r="X9" s="38"/>
      <c r="Y9" s="38"/>
      <c r="Z9" s="38"/>
      <c r="AA9" s="28" t="s">
        <v>1246</v>
      </c>
      <c r="AB9" s="28"/>
      <c r="AC9" s="28"/>
      <c r="AD9" s="28" t="s">
        <v>1246</v>
      </c>
      <c r="AE9" s="28"/>
      <c r="AF9" s="28"/>
      <c r="AG9" s="28"/>
      <c r="AH9" s="28"/>
      <c r="AI9" s="67">
        <v>8653.45</v>
      </c>
      <c r="AJ9" s="67">
        <v>5946.45</v>
      </c>
      <c r="AK9" s="67" t="s">
        <v>991</v>
      </c>
      <c r="AL9" s="67"/>
      <c r="AM9" s="67"/>
      <c r="AN9" s="67"/>
      <c r="AO9" s="70" t="s">
        <v>1247</v>
      </c>
      <c r="AP9" s="67">
        <v>590000</v>
      </c>
      <c r="AQ9" s="67">
        <v>550000</v>
      </c>
      <c r="AR9" s="78">
        <v>15</v>
      </c>
      <c r="AS9" s="29" t="s">
        <v>817</v>
      </c>
      <c r="AT9" s="29" t="s">
        <v>1248</v>
      </c>
      <c r="AU9" s="28" t="s">
        <v>815</v>
      </c>
      <c r="AV9" s="83"/>
      <c r="AW9" s="37" t="s">
        <v>136</v>
      </c>
      <c r="AX9" s="28"/>
      <c r="AY9" s="67">
        <v>8653.45</v>
      </c>
      <c r="AZ9" s="28">
        <v>1</v>
      </c>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70" t="s">
        <v>800</v>
      </c>
      <c r="CK9" s="67">
        <v>1430.515</v>
      </c>
      <c r="CL9" s="67"/>
      <c r="CM9" s="67">
        <f ca="1">CW9*AJ9-CU9</f>
        <v>223.514999999999</v>
      </c>
      <c r="CN9" s="111">
        <f>IF(OR(AO11="EIGHTY FIVE AVENUE Type A",AO11="5M Boulevard Type A"),85%,IF(AND(AO11&lt;&gt;"EIGHTY FIVE AVENUE Type A",CJ11="My First Home Sch/-i"),100%,90%))</f>
        <v>0.85</v>
      </c>
      <c r="CO9" s="111">
        <v>0.1</v>
      </c>
      <c r="CP9" s="67">
        <f>MIN(CN9*AP9,AQ9)</f>
        <v>501500</v>
      </c>
      <c r="CQ9" s="113">
        <f>IF(AND(OR(AS9="Primary",AS9="Secondary",AS9="Vocational/Certificate",AS9=""),OR(CJ9="MaxiHome/CM Home",CJ9="")),30,35)</f>
        <v>35</v>
      </c>
      <c r="CR9" s="113">
        <f>IF(AND(OR(AS9="Primary",AS9="Secondary",AS9="Vocational/Certificate",AS9=""),OR(CJ9="MaxiHome/CM Home",CJ9="")),60,70)</f>
        <v>70</v>
      </c>
      <c r="CS9" s="113">
        <f ca="1">MIN(CR9-Q9,CQ9)</f>
        <v>35</v>
      </c>
      <c r="CT9" s="113">
        <f>ROUND(NPER(DL9/12,-CY9,CP9+CO9*AP9,,0)/12,0)</f>
        <v>25</v>
      </c>
      <c r="CU9" s="113">
        <f ca="1">ROUNDUP(PMT(DL9/12,DM9*12,-CP9-AP9*CO9,,0),0)</f>
        <v>3939</v>
      </c>
      <c r="CV9" s="116">
        <f ca="1">(CU9+CK9+BA9+BB9)/AJ9</f>
        <v>0.902978247525835</v>
      </c>
      <c r="CW9" s="111">
        <f>IF(CJ9="My First Home Sch/-i",60%,IF(AND(CJ9="MaxiHome/CM Home",AI9&gt;3500),70%,IF(AND(CJ9="MaxiHome/CM Home",AI9&lt;=3500,OR(AS9="Degree",AS9="Masters",AS9="Doctorate",AS9="Professional")),60%,40%)))</f>
        <v>0.7</v>
      </c>
      <c r="CX9" s="111" t="e">
        <f ca="1">IF(AND(MAX(M9,Q9)&gt;=45,MAX(M9,Q9)&lt;55,MIN(M9,Q9)=M9),(CU9+CK9+BA9+BB9)/AJ9,(CU9+CL9+CD9+CE9)/AM9)</f>
        <v>#DIV/0!</v>
      </c>
      <c r="CY9" s="67">
        <f>IF(DA9="Vulnerable",TRUNC(MIN(CW9*AJ9-BA9-BB9-CK9,AJ9-BA9-BB9-CK9-DC9),0),IF(DA9="Non-vulnerable",TRUNC(CW9*AJ9-BA9-BB9-CK9,0),""))</f>
        <v>2732</v>
      </c>
      <c r="CZ9" s="28" t="s">
        <v>1224</v>
      </c>
      <c r="DA9" s="28" t="str">
        <f>IF(AND(AI9&gt;0,AI9&lt;=3500,CZ9="Zone 1"),"Vulnerable",IF(AND(AI9&gt;0,AI9&lt;=2200,CZ9="Zone 2"),"Vulnerable",IF(AND(AI9&gt;0,AI9&lt;=1700,CZ9="Zone 3"),"Vulnerable",IF(AND(OR(AI9=0,AI9=""),AI9&lt;=3500,CZ9="Zone 1"),"Vulnerable",IF(AND(OR(AI9=0,AI9=""),AI9&lt;=2200,CZ9="Zone 2"),"Vulnerable",IF(AND(OR(AI9=0,AI9=""),AI9&lt;=1700,CZ9="Zone 3"),"Vulnerable","Non-vulnerable"))))))</f>
        <v>Non-vulnerable</v>
      </c>
      <c r="DB9" s="113">
        <f ca="1">IF(DA9="Vulnerable",AJ9-CK9-BA9-BB9-CU9,0)</f>
        <v>0</v>
      </c>
      <c r="DC9" s="113">
        <f>IF(AND(DA9="Vulnerable",CZ9="Zone 1"),1300,IF(AND(DA9="Vulnerable",CZ9="Zone 2"),900,IF(AND(DA9="Vulnerable",CZ9="Zone 3"),700,)))</f>
        <v>0</v>
      </c>
      <c r="DD9" s="111">
        <f ca="1">DK9/AP9</f>
        <v>0.589491525423729</v>
      </c>
      <c r="DE9" s="67">
        <f ca="1">IF(OR(CV9&gt;CW9,DB9&lt;DC9),(TRUNC(PV(DL9/12,DM9*12,-CY9,,0),0)),CP9+CO9*AP9)</f>
        <v>388803</v>
      </c>
      <c r="DF9" s="28">
        <f>IF(OR(AO9="EIGHTY FIVE AVENUE Type A",AO9="EIGHTY FIVE AVENUE Type B"),24,IF(AO9="5M Boulevard Type A",12,0))</f>
        <v>24</v>
      </c>
      <c r="DG9" s="125">
        <f>MAX(DG5+7.65%,10%)/12</f>
        <v>0.00833333333333333</v>
      </c>
      <c r="DH9" s="126">
        <f ca="1">ROUND(DE9/((1-(1+DG9)^-(DM9*12))/(DG9)),8)</f>
        <v>4178.0969358</v>
      </c>
      <c r="DI9" s="130">
        <f ca="1">TRUNC(DH9*DM9*12,2)</f>
        <v>752057.44</v>
      </c>
      <c r="DJ9" s="130">
        <f ca="1">ROUND(DE9*DG9*DF9,2)</f>
        <v>77760.6</v>
      </c>
      <c r="DK9" s="72">
        <f ca="1">MIN(ROUNDDOWN(CN9/(CN9+CO9)*DE9/100,0)*100,CP9)</f>
        <v>347800</v>
      </c>
      <c r="DL9" s="116">
        <v>0.0325</v>
      </c>
      <c r="DM9" s="113">
        <f ca="1">IF(AND(CS9&gt;=AR9),AR9,IF(AND(CS9&lt;AR9,CS9&gt;CT9),CT9,CS9))</f>
        <v>15</v>
      </c>
      <c r="DN9" s="113">
        <f ca="1">ROUNDUP(PMT(DL9/12,DM9*12,-DE9,,0),0)</f>
        <v>2732</v>
      </c>
      <c r="DO9" s="113">
        <f ca="1">AP9-DK9</f>
        <v>242200</v>
      </c>
      <c r="DP9" s="67">
        <f ca="1">DI9+DJ9</f>
        <v>829818.04</v>
      </c>
      <c r="DQ9" s="29" t="s">
        <v>1242</v>
      </c>
      <c r="DR9" s="72"/>
      <c r="DS9" s="72" t="str">
        <f>CJ9</f>
        <v>MaxiHome/CM Home</v>
      </c>
      <c r="DT9" s="62"/>
      <c r="DU9" s="29" t="s">
        <v>1249</v>
      </c>
      <c r="DV9" s="28"/>
      <c r="DW9" s="28"/>
      <c r="DX9" s="28"/>
      <c r="DY9" s="28"/>
      <c r="DZ9" s="28"/>
      <c r="EA9" s="28"/>
      <c r="EB9" s="28"/>
      <c r="EC9" s="28"/>
      <c r="ED9" s="28"/>
      <c r="EE9" s="67">
        <f ca="1">ROUNDUP(PMT(DL9/12,DM9*12,-SUM(DZ9:EC9),,0),0)</f>
        <v>0</v>
      </c>
      <c r="EF9" s="67">
        <f ca="1">ROUND((DZ9+EA9+EB9+EC9)/((1-(1+DG9)^-(DM9*12))/(DG9)),8)</f>
        <v>0</v>
      </c>
      <c r="EG9" s="67">
        <f ca="1">TRUNC((DZ9+EA9+EB9+EC9)*DM9*12,2)</f>
        <v>0</v>
      </c>
      <c r="EH9" s="67">
        <f>ROUND((DZ9+EA9+EB9+EC9)*DG9*DF9,2)</f>
        <v>0</v>
      </c>
      <c r="EI9" s="72">
        <f ca="1">EG9+EH9</f>
        <v>0</v>
      </c>
    </row>
    <row r="10" s="2" customFormat="1" ht="13" spans="1:139">
      <c r="A10" s="28">
        <v>6</v>
      </c>
      <c r="B10" s="29" t="s">
        <v>1045</v>
      </c>
      <c r="C10" s="28" t="s">
        <v>1044</v>
      </c>
      <c r="D10" s="28" t="s">
        <v>980</v>
      </c>
      <c r="E10" s="35" t="s">
        <v>1250</v>
      </c>
      <c r="F10" s="35" t="s">
        <v>1251</v>
      </c>
      <c r="G10" s="36" t="s">
        <v>980</v>
      </c>
      <c r="H10" s="37" t="s">
        <v>1252</v>
      </c>
      <c r="I10" s="37"/>
      <c r="J10" s="45"/>
      <c r="K10" s="28"/>
      <c r="L10" s="46"/>
      <c r="M10" s="28"/>
      <c r="N10" s="59">
        <v>700113134555</v>
      </c>
      <c r="O10" s="28" t="s">
        <v>982</v>
      </c>
      <c r="P10" s="60">
        <f t="shared" si="0"/>
        <v>25581</v>
      </c>
      <c r="Q10" s="28">
        <f ca="1" t="shared" si="1"/>
        <v>54</v>
      </c>
      <c r="R10" s="28"/>
      <c r="S10" s="28"/>
      <c r="T10" s="28"/>
      <c r="U10" s="28"/>
      <c r="V10" s="28"/>
      <c r="W10" s="37"/>
      <c r="X10" s="38"/>
      <c r="Y10" s="38"/>
      <c r="Z10" s="38"/>
      <c r="AA10" s="28"/>
      <c r="AB10" s="28"/>
      <c r="AC10" s="28"/>
      <c r="AD10" s="28"/>
      <c r="AE10" s="28"/>
      <c r="AF10" s="28"/>
      <c r="AG10" s="28"/>
      <c r="AH10" s="28"/>
      <c r="AI10" s="67"/>
      <c r="AJ10" s="67"/>
      <c r="AK10" s="67"/>
      <c r="AL10" s="67"/>
      <c r="AM10" s="67"/>
      <c r="AN10" s="67"/>
      <c r="AO10" s="70"/>
      <c r="AP10" s="67"/>
      <c r="AQ10" s="67"/>
      <c r="AR10" s="78"/>
      <c r="AS10" s="29"/>
      <c r="AT10" s="29"/>
      <c r="AU10" s="28"/>
      <c r="AV10" s="83"/>
      <c r="AW10" s="37"/>
      <c r="AX10" s="28"/>
      <c r="AY10" s="67"/>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70"/>
      <c r="CK10" s="67"/>
      <c r="CL10" s="67"/>
      <c r="CM10" s="67"/>
      <c r="CN10" s="111"/>
      <c r="CO10" s="111"/>
      <c r="CP10" s="67"/>
      <c r="CQ10" s="113"/>
      <c r="CR10" s="113"/>
      <c r="CS10" s="113"/>
      <c r="CT10" s="113"/>
      <c r="CU10" s="113"/>
      <c r="CV10" s="116"/>
      <c r="CW10" s="111"/>
      <c r="CX10" s="111" t="e">
        <f ca="1">IF(AND(MAX(M10,Q10)&gt;=45,MAX(M10,Q10)&lt;55,MIN(M10,Q10)=M10),(CU10+CK10+BA10+BB10)/AJ10,(CU10+CL10+CD10+CE10)/AM10)</f>
        <v>#DIV/0!</v>
      </c>
      <c r="CY10" s="67"/>
      <c r="CZ10" s="28"/>
      <c r="DA10" s="28"/>
      <c r="DB10" s="113"/>
      <c r="DC10" s="113"/>
      <c r="DD10" s="111"/>
      <c r="DE10" s="67"/>
      <c r="DF10" s="28"/>
      <c r="DG10" s="125"/>
      <c r="DH10" s="126"/>
      <c r="DI10" s="130"/>
      <c r="DJ10" s="130"/>
      <c r="DK10" s="72"/>
      <c r="DL10" s="116"/>
      <c r="DM10" s="113"/>
      <c r="DN10" s="113"/>
      <c r="DO10" s="113"/>
      <c r="DP10" s="67"/>
      <c r="DQ10" s="29"/>
      <c r="DR10" s="72"/>
      <c r="DS10" s="62"/>
      <c r="DT10" s="62"/>
      <c r="DU10" s="29"/>
      <c r="DV10" s="28"/>
      <c r="DW10" s="28"/>
      <c r="DX10" s="28"/>
      <c r="DY10" s="28"/>
      <c r="DZ10" s="28"/>
      <c r="EA10" s="28"/>
      <c r="EB10" s="28"/>
      <c r="EC10" s="28"/>
      <c r="ED10" s="28"/>
      <c r="EE10" s="67"/>
      <c r="EF10" s="67"/>
      <c r="EG10" s="67"/>
      <c r="EH10" s="67"/>
      <c r="EI10" s="72"/>
    </row>
    <row r="11" s="2" customFormat="1" ht="15" customHeight="1" spans="1:139">
      <c r="A11" s="28">
        <v>7</v>
      </c>
      <c r="B11" s="29" t="s">
        <v>1052</v>
      </c>
      <c r="C11" s="28" t="s">
        <v>1051</v>
      </c>
      <c r="D11" s="28" t="s">
        <v>980</v>
      </c>
      <c r="E11" s="35" t="s">
        <v>1253</v>
      </c>
      <c r="F11" s="35" t="s">
        <v>1254</v>
      </c>
      <c r="G11" s="36" t="s">
        <v>980</v>
      </c>
      <c r="H11" s="37" t="s">
        <v>1255</v>
      </c>
      <c r="I11" s="37" t="s">
        <v>1256</v>
      </c>
      <c r="J11" s="300" t="s">
        <v>1257</v>
      </c>
      <c r="K11" s="28" t="s">
        <v>982</v>
      </c>
      <c r="L11" s="46">
        <v>30478</v>
      </c>
      <c r="M11" s="28">
        <f ca="1">ROUNDDOWN(YEARFRAC(L11,TODAY(),3),0)</f>
        <v>40</v>
      </c>
      <c r="N11" s="59">
        <v>880913445566</v>
      </c>
      <c r="O11" s="28" t="s">
        <v>982</v>
      </c>
      <c r="P11" s="60">
        <f t="shared" si="0"/>
        <v>32399</v>
      </c>
      <c r="Q11" s="28">
        <f ca="1" t="shared" si="1"/>
        <v>35</v>
      </c>
      <c r="R11" s="28" t="s">
        <v>1222</v>
      </c>
      <c r="S11" s="28" t="s">
        <v>796</v>
      </c>
      <c r="T11" s="28">
        <v>47100</v>
      </c>
      <c r="U11" s="28"/>
      <c r="V11" s="28"/>
      <c r="W11" s="37"/>
      <c r="X11" s="38"/>
      <c r="Y11" s="38"/>
      <c r="Z11" s="38"/>
      <c r="AA11" s="28"/>
      <c r="AB11" s="28"/>
      <c r="AC11" s="28"/>
      <c r="AD11" s="28"/>
      <c r="AE11" s="28"/>
      <c r="AF11" s="28"/>
      <c r="AG11" s="28" t="s">
        <v>1246</v>
      </c>
      <c r="AH11" s="28"/>
      <c r="AI11" s="67">
        <v>4500</v>
      </c>
      <c r="AJ11" s="67">
        <v>3646.67</v>
      </c>
      <c r="AK11" s="67" t="s">
        <v>991</v>
      </c>
      <c r="AL11" s="67"/>
      <c r="AM11" s="67"/>
      <c r="AN11" s="67"/>
      <c r="AO11" s="70" t="s">
        <v>1247</v>
      </c>
      <c r="AP11" s="67">
        <v>320000</v>
      </c>
      <c r="AQ11" s="67">
        <v>280000</v>
      </c>
      <c r="AR11" s="78">
        <v>31</v>
      </c>
      <c r="AS11" s="29" t="s">
        <v>817</v>
      </c>
      <c r="AT11" s="29" t="s">
        <v>296</v>
      </c>
      <c r="AU11" s="28" t="s">
        <v>284</v>
      </c>
      <c r="AV11" s="83">
        <v>2000</v>
      </c>
      <c r="AW11" s="37" t="s">
        <v>136</v>
      </c>
      <c r="AX11" s="38"/>
      <c r="AY11" s="67">
        <v>4000</v>
      </c>
      <c r="AZ11" s="28">
        <v>0</v>
      </c>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70" t="s">
        <v>800</v>
      </c>
      <c r="CK11" s="67">
        <v>890</v>
      </c>
      <c r="CL11" s="67"/>
      <c r="CM11" s="67">
        <f ca="1">CW11*AJ11-CU11</f>
        <v>1254.669</v>
      </c>
      <c r="CN11" s="111">
        <f>IF(OR(AO13="EIGHTY FIVE AVENUE Type A",AO13="5M Boulevard Type A"),85%,IF(AND(AO13&lt;&gt;"EIGHTY FIVE AVENUE Type A",CJ13="My First Home Sch/-i"),100%,90%))</f>
        <v>0.85</v>
      </c>
      <c r="CO11" s="111">
        <v>0.1</v>
      </c>
      <c r="CP11" s="67">
        <f>MIN(CN11*AP11,AQ11)</f>
        <v>272000</v>
      </c>
      <c r="CQ11" s="113">
        <f>IF(AND(OR(AS11="Primary",AS11="Secondary",AS11="Vocational/Certificate",AS11=""),OR(CJ11="MaxiHome/CM Home",CJ11="")),30,35)</f>
        <v>35</v>
      </c>
      <c r="CR11" s="113">
        <f>IF(AND(OR(AS11="Primary",AS11="Secondary",AS11="Vocational/Certificate",AS11=""),OR(CJ11="MaxiHome/CM Home",CJ11="")),60,70)</f>
        <v>70</v>
      </c>
      <c r="CS11" s="113">
        <f ca="1">MIN(CR11-Q11,CQ11)</f>
        <v>35</v>
      </c>
      <c r="CT11" s="113">
        <f>ROUND(NPER(DL11/12,-CY11,CP11+CO11*AP11,,0)/12,0)</f>
        <v>21</v>
      </c>
      <c r="CU11" s="113">
        <f ca="1">ROUNDUP(PMT(DL11/12,DM11*12,-CP11-AP11*CO11,,0),0)</f>
        <v>1298</v>
      </c>
      <c r="CV11" s="116">
        <f ca="1">(CU11+CK11+BA11+BB11)/AJ11</f>
        <v>0.599999451554432</v>
      </c>
      <c r="CW11" s="111">
        <f>IF(CJ11="My First Home Sch/-i",60%,IF(AND(CJ11="MaxiHome/CM Home",AI11&gt;3500),70%,IF(AND(CJ11="MaxiHome/CM Home",AI11&lt;=3500,OR(AS11="Degree",AS11="Masters",AS11="Doctorate",AS11="Professional")),60%,40%)))</f>
        <v>0.7</v>
      </c>
      <c r="CX11" s="111" t="e">
        <f ca="1">IF(AND(MAX(M11,Q11)&gt;=45,MAX(M11,Q11)&lt;55,MIN(M11,Q11)=M11),(CU11+CK11+BA11+BB11)/AJ11,(CU11+CL11+CD11+CE11)/AM11)</f>
        <v>#DIV/0!</v>
      </c>
      <c r="CY11" s="67">
        <f>IF(DA11="Vulnerable",TRUNC(MIN(CW11*AJ11-BA11-BB11-CK11,AJ11-BA11-BB11-CK11-DC11),0),IF(DA11="Non-vulnerable",TRUNC(CW11*AJ11-BA11-BB11-CK11,0),""))</f>
        <v>1662</v>
      </c>
      <c r="CZ11" s="28" t="s">
        <v>1224</v>
      </c>
      <c r="DA11" s="28" t="str">
        <f>IF(AND(AI11&gt;0,AI11&lt;=3500,CZ11="Zone 1"),"Vulnerable",IF(AND(AI11&gt;0,AI11&lt;=2200,CZ11="Zone 2"),"Vulnerable",IF(AND(AI11&gt;0,AI11&lt;=1700,CZ11="Zone 3"),"Vulnerable",IF(AND(OR(AI11=0,AI11=""),AI11&lt;=3500,CZ11="Zone 1"),"Vulnerable",IF(AND(OR(AI11=0,AI11=""),AI11&lt;=2200,CZ11="Zone 2"),"Vulnerable",IF(AND(OR(AI11=0,AI11=""),AI11&lt;=1700,CZ11="Zone 3"),"Vulnerable","Non-vulnerable"))))))</f>
        <v>Non-vulnerable</v>
      </c>
      <c r="DB11" s="113">
        <f ca="1">IF(DA11="Vulnerable",AJ11-CK11-BA11-BB11-CU11,0)</f>
        <v>0</v>
      </c>
      <c r="DC11" s="113">
        <f>IF(AND(DA11="Vulnerable",CZ11="Zone 1"),1300,IF(AND(DA11="Vulnerable",CZ11="Zone 2"),900,IF(AND(DA11="Vulnerable",CZ11="Zone 3"),700,)))</f>
        <v>0</v>
      </c>
      <c r="DD11" s="111">
        <f ca="1">DK11/AP11</f>
        <v>0.85</v>
      </c>
      <c r="DE11" s="67">
        <f ca="1">IF(OR(CV11&gt;CW11,DB11&lt;DC11),(TRUNC(PV(DL11/12,DM11*12,-CY11,,0),0)),CP11+CO11*AP11)</f>
        <v>304000</v>
      </c>
      <c r="DF11" s="28">
        <f>IF(OR(AO11="EIGHTY FIVE AVENUE Type A",AO11="EIGHTY FIVE AVENUE Type B"),24,IF(AO11="5M Boulevard Type A",12,0))</f>
        <v>24</v>
      </c>
      <c r="DG11" s="125">
        <f>MAX(DG7+7.65%,10%)/12</f>
        <v>0.00833333333333333</v>
      </c>
      <c r="DH11" s="126">
        <f ca="1">ROUND(DE11/((1-(1+DG11)^-(DM11*12))/(DG11)),8)</f>
        <v>2654.46064044</v>
      </c>
      <c r="DI11" s="130">
        <f ca="1">TRUNC(DH11*DM11*12,2)</f>
        <v>987459.35</v>
      </c>
      <c r="DJ11" s="130">
        <f ca="1">ROUND(DE11*DG11*DF11,2)</f>
        <v>60800</v>
      </c>
      <c r="DK11" s="72">
        <f ca="1">MIN(ROUNDDOWN(CN11/(CN11+CO11)*DE11/100,0)*100,CP11)</f>
        <v>272000</v>
      </c>
      <c r="DL11" s="116">
        <v>0.0325</v>
      </c>
      <c r="DM11" s="113">
        <f ca="1">IF(AND(CS11&gt;=AR11),AR11,IF(AND(CS11&lt;AR11,CS11&gt;CT11),CT11,CS11))</f>
        <v>31</v>
      </c>
      <c r="DN11" s="113">
        <f ca="1">ROUNDUP(PMT(DL11/12,DM11*12,-DE11,,0),0)</f>
        <v>1298</v>
      </c>
      <c r="DO11" s="113">
        <f ca="1">AP11-DK11</f>
        <v>48000</v>
      </c>
      <c r="DP11" s="67">
        <f ca="1">DI11+DJ11</f>
        <v>1048259.35</v>
      </c>
      <c r="DQ11" s="29" t="s">
        <v>1258</v>
      </c>
      <c r="DR11" s="72" t="s">
        <v>1259</v>
      </c>
      <c r="DS11" s="72" t="str">
        <f>CJ11</f>
        <v>MaxiHome/CM Home</v>
      </c>
      <c r="DT11" s="29" t="s">
        <v>1260</v>
      </c>
      <c r="DU11" s="29" t="s">
        <v>1261</v>
      </c>
      <c r="DV11" s="28"/>
      <c r="DW11" s="28"/>
      <c r="DX11" s="28"/>
      <c r="DY11" s="28"/>
      <c r="DZ11" s="28"/>
      <c r="EA11" s="28"/>
      <c r="EB11" s="28"/>
      <c r="EC11" s="28"/>
      <c r="ED11" s="28"/>
      <c r="EE11" s="67">
        <f ca="1">ROUNDUP(PMT(DL11/12,DM11*12,-SUM(DZ11:EC11),,0),0)</f>
        <v>0</v>
      </c>
      <c r="EF11" s="67">
        <f ca="1">ROUND((DZ11+EA11+EB11+EC11)/((1-(1+DG11)^-(DM11*12))/(DG11)),8)</f>
        <v>0</v>
      </c>
      <c r="EG11" s="67">
        <f ca="1">TRUNC((DZ11+EA11+EB11+EC11)*DM11*12,2)</f>
        <v>0</v>
      </c>
      <c r="EH11" s="67">
        <f>ROUND((DZ11+EA11+EB11+EC11)*DG11*DF11,2)</f>
        <v>0</v>
      </c>
      <c r="EI11" s="72">
        <f ca="1">EG11+EH11</f>
        <v>0</v>
      </c>
    </row>
    <row r="12" s="2" customFormat="1" ht="13" spans="1:139">
      <c r="A12" s="28">
        <v>8</v>
      </c>
      <c r="B12" s="29" t="s">
        <v>1052</v>
      </c>
      <c r="C12" s="28" t="s">
        <v>1051</v>
      </c>
      <c r="D12" s="28" t="s">
        <v>980</v>
      </c>
      <c r="E12" s="35" t="s">
        <v>1262</v>
      </c>
      <c r="F12" s="35" t="s">
        <v>1263</v>
      </c>
      <c r="G12" s="36" t="s">
        <v>980</v>
      </c>
      <c r="H12" s="37" t="s">
        <v>1264</v>
      </c>
      <c r="I12" s="38"/>
      <c r="J12" s="45"/>
      <c r="K12" s="28"/>
      <c r="L12" s="46"/>
      <c r="M12" s="28"/>
      <c r="N12" s="59">
        <v>770515031234</v>
      </c>
      <c r="O12" s="28" t="s">
        <v>982</v>
      </c>
      <c r="P12" s="60">
        <f t="shared" si="0"/>
        <v>28260</v>
      </c>
      <c r="Q12" s="28">
        <f ca="1" t="shared" si="1"/>
        <v>46</v>
      </c>
      <c r="R12" s="28"/>
      <c r="S12" s="28"/>
      <c r="T12" s="28"/>
      <c r="U12" s="28"/>
      <c r="V12" s="28"/>
      <c r="W12" s="37"/>
      <c r="X12" s="38"/>
      <c r="Y12" s="38"/>
      <c r="Z12" s="38"/>
      <c r="AA12" s="28"/>
      <c r="AB12" s="28"/>
      <c r="AC12" s="28"/>
      <c r="AD12" s="28"/>
      <c r="AE12" s="28"/>
      <c r="AF12" s="28"/>
      <c r="AG12" s="28"/>
      <c r="AH12" s="28"/>
      <c r="AI12" s="67"/>
      <c r="AJ12" s="67"/>
      <c r="AK12" s="67"/>
      <c r="AL12" s="67"/>
      <c r="AM12" s="67"/>
      <c r="AN12" s="67"/>
      <c r="AO12" s="70"/>
      <c r="AP12" s="67"/>
      <c r="AQ12" s="67"/>
      <c r="AR12" s="78"/>
      <c r="AS12" s="29"/>
      <c r="AT12" s="29"/>
      <c r="AU12" s="28"/>
      <c r="AV12" s="83"/>
      <c r="AW12" s="37"/>
      <c r="AX12" s="38"/>
      <c r="AY12" s="67"/>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70"/>
      <c r="CK12" s="67"/>
      <c r="CL12" s="67"/>
      <c r="CM12" s="67"/>
      <c r="CN12" s="111"/>
      <c r="CO12" s="111"/>
      <c r="CP12" s="67"/>
      <c r="CQ12" s="113"/>
      <c r="CR12" s="113"/>
      <c r="CS12" s="113"/>
      <c r="CT12" s="113"/>
      <c r="CU12" s="113"/>
      <c r="CV12" s="116"/>
      <c r="CW12" s="111"/>
      <c r="CX12" s="111" t="e">
        <f ca="1">IF(AND(MAX(M12,Q12)&gt;=45,MAX(M12,Q12)&lt;55,MIN(M12,Q12)=M12),(CU12+CK12+BA12+BB12)/AJ12,(CU12+CL12+CD12+CE12)/AM12)</f>
        <v>#DIV/0!</v>
      </c>
      <c r="CY12" s="67"/>
      <c r="CZ12" s="28"/>
      <c r="DA12" s="28"/>
      <c r="DB12" s="113"/>
      <c r="DC12" s="113"/>
      <c r="DD12" s="111"/>
      <c r="DE12" s="67"/>
      <c r="DF12" s="28"/>
      <c r="DG12" s="125"/>
      <c r="DH12" s="126"/>
      <c r="DI12" s="130"/>
      <c r="DJ12" s="130"/>
      <c r="DK12" s="72"/>
      <c r="DL12" s="116"/>
      <c r="DM12" s="113"/>
      <c r="DN12" s="113"/>
      <c r="DO12" s="113"/>
      <c r="DP12" s="67"/>
      <c r="DQ12" s="29"/>
      <c r="DR12" s="72"/>
      <c r="DS12" s="62"/>
      <c r="DT12" s="28"/>
      <c r="DU12" s="29"/>
      <c r="DV12" s="28"/>
      <c r="DW12" s="28"/>
      <c r="DX12" s="28"/>
      <c r="DY12" s="28"/>
      <c r="DZ12" s="28"/>
      <c r="EA12" s="28"/>
      <c r="EB12" s="28"/>
      <c r="EC12" s="28"/>
      <c r="ED12" s="28"/>
      <c r="EE12" s="67"/>
      <c r="EF12" s="67"/>
      <c r="EG12" s="67"/>
      <c r="EH12" s="67"/>
      <c r="EI12" s="72"/>
    </row>
    <row r="13" s="2" customFormat="1" ht="13.5" customHeight="1" spans="1:139">
      <c r="A13" s="28">
        <v>9</v>
      </c>
      <c r="B13" s="29" t="s">
        <v>1049</v>
      </c>
      <c r="C13" s="28" t="s">
        <v>1048</v>
      </c>
      <c r="D13" s="28" t="s">
        <v>980</v>
      </c>
      <c r="E13" s="35" t="s">
        <v>1265</v>
      </c>
      <c r="F13" s="35" t="s">
        <v>1266</v>
      </c>
      <c r="G13" s="36" t="s">
        <v>980</v>
      </c>
      <c r="H13" s="37" t="s">
        <v>1267</v>
      </c>
      <c r="I13" s="37" t="s">
        <v>1268</v>
      </c>
      <c r="J13" s="47">
        <v>860127565253</v>
      </c>
      <c r="K13" s="28" t="s">
        <v>982</v>
      </c>
      <c r="L13" s="46">
        <v>31439</v>
      </c>
      <c r="M13" s="28">
        <f ca="1">ROUNDDOWN(YEARFRAC(L13,TODAY(),3),0)</f>
        <v>38</v>
      </c>
      <c r="N13" s="59">
        <v>990101012333</v>
      </c>
      <c r="O13" s="28" t="s">
        <v>982</v>
      </c>
      <c r="P13" s="60">
        <f t="shared" si="0"/>
        <v>36161</v>
      </c>
      <c r="Q13" s="28">
        <f ca="1" t="shared" si="1"/>
        <v>25</v>
      </c>
      <c r="R13" s="28" t="s">
        <v>1222</v>
      </c>
      <c r="S13" s="28" t="s">
        <v>796</v>
      </c>
      <c r="T13" s="28">
        <v>45000</v>
      </c>
      <c r="U13" s="28"/>
      <c r="V13" s="28"/>
      <c r="W13" s="37"/>
      <c r="X13" s="38"/>
      <c r="Y13" s="38"/>
      <c r="Z13" s="38"/>
      <c r="AA13" s="28"/>
      <c r="AB13" s="28"/>
      <c r="AC13" s="28"/>
      <c r="AD13" s="28"/>
      <c r="AE13" s="28"/>
      <c r="AF13" s="28"/>
      <c r="AG13" s="28"/>
      <c r="AH13" s="28" t="s">
        <v>1246</v>
      </c>
      <c r="AI13" s="67">
        <v>5001.44</v>
      </c>
      <c r="AJ13" s="67">
        <v>4337.14</v>
      </c>
      <c r="AK13" s="67" t="s">
        <v>991</v>
      </c>
      <c r="AL13" s="67"/>
      <c r="AM13" s="67"/>
      <c r="AN13" s="67"/>
      <c r="AO13" s="67" t="s">
        <v>1269</v>
      </c>
      <c r="AP13" s="67">
        <v>1000000</v>
      </c>
      <c r="AQ13" s="67">
        <v>900000</v>
      </c>
      <c r="AR13" s="78">
        <v>25</v>
      </c>
      <c r="AS13" s="29" t="s">
        <v>806</v>
      </c>
      <c r="AT13" s="29" t="s">
        <v>1248</v>
      </c>
      <c r="AU13" s="28" t="s">
        <v>284</v>
      </c>
      <c r="AV13" s="83">
        <v>0</v>
      </c>
      <c r="AW13" s="37" t="s">
        <v>136</v>
      </c>
      <c r="AX13" s="38"/>
      <c r="AY13" s="70">
        <f>AI13</f>
        <v>5001.44</v>
      </c>
      <c r="AZ13" s="28">
        <v>0</v>
      </c>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70" t="s">
        <v>800</v>
      </c>
      <c r="CK13" s="67">
        <v>199</v>
      </c>
      <c r="CL13" s="67"/>
      <c r="CM13" s="67">
        <f ca="1">CW13*AJ13-CU13</f>
        <v>-1594.002</v>
      </c>
      <c r="CN13" s="111">
        <f>IF(OR(AO15="EIGHTY FIVE AVENUE Type A",AO15="5M Boulevard Type A"),85%,IF(AND(AO15&lt;&gt;"EIGHTY FIVE AVENUE Type A",CJ15="My First Home Sch/-i"),100%,90%))</f>
        <v>0.85</v>
      </c>
      <c r="CO13" s="111">
        <v>0.1</v>
      </c>
      <c r="CP13" s="67">
        <f>MIN(CN13*AP13,AQ13)</f>
        <v>850000</v>
      </c>
      <c r="CQ13" s="113">
        <f>IF(AND(OR(AS13="Primary",AS13="Secondary",AS13="Vocational/Certificate",AS13=""),OR(CJ13="MaxiHome/CM Home",CJ13="")),30,35)</f>
        <v>30</v>
      </c>
      <c r="CR13" s="113">
        <f>IF(AND(OR(AS13="Primary",AS13="Secondary",AS13="Vocational/Certificate",AS13=""),OR(CJ13="MaxiHome/CM Home",CJ13="")),60,70)</f>
        <v>60</v>
      </c>
      <c r="CS13" s="113">
        <f ca="1">MIN(CR13-Q13,CQ13)</f>
        <v>30</v>
      </c>
      <c r="CT13" s="113">
        <f>ROUND(NPER(DL13/12,-CY13,CP13+CO13*AP13,,0)/12,0)</f>
        <v>73</v>
      </c>
      <c r="CU13" s="113">
        <f ca="1">ROUNDUP(PMT(DL13/12,DM13*12,-CP13-AP13*CO13,,0),0)</f>
        <v>4630</v>
      </c>
      <c r="CV13" s="116">
        <f ca="1">(CU13+CK13+BA13+BB13)/AJ13</f>
        <v>1.11340653057084</v>
      </c>
      <c r="CW13" s="111">
        <f>IF(CJ13="My First Home Sch/-i",60%,IF(AND(CJ13="MaxiHome/CM Home",AI13&gt;3500),70%,IF(AND(CJ13="MaxiHome/CM Home",AI13&lt;=3500,OR(AS13="Degree",AS13="Masters",AS13="Doctorate",AS13="Professional")),60%,40%)))</f>
        <v>0.7</v>
      </c>
      <c r="CX13" s="111" t="e">
        <f ca="1" t="shared" ref="CX13:CX21" si="2">IF(AND(MAX(M13,Q13)&gt;=45,MAX(M13,Q13)&lt;55,MIN(M13,Q13)=M13),(CU13+CK13+BA13+BB13)/AJ13,(CU13+CL13+CD13+CE13)/AM13)</f>
        <v>#DIV/0!</v>
      </c>
      <c r="CY13" s="67">
        <f>IF(DA13="Vulnerable",TRUNC(MIN(CW13*AJ13-BA13-BB13-CK13,AJ13-BA13-BB13-CK13-DC13),0),IF(DA13="Non-vulnerable",TRUNC(CW13*AJ13-BA13-BB13-CK13,0),""))</f>
        <v>2836</v>
      </c>
      <c r="CZ13" s="28" t="s">
        <v>1224</v>
      </c>
      <c r="DA13" s="28" t="str">
        <f>IF(AND(AI13&gt;0,AI13&lt;=3500,CZ13="Zone 1"),"Vulnerable",IF(AND(AI13&gt;0,AI13&lt;=2200,CZ13="Zone 2"),"Vulnerable",IF(AND(AI13&gt;0,AI13&lt;=1700,CZ13="Zone 3"),"Vulnerable",IF(AND(OR(AI13=0,AI13=""),AI13&lt;=3500,CZ13="Zone 1"),"Vulnerable",IF(AND(OR(AI13=0,AI13=""),AI13&lt;=2200,CZ13="Zone 2"),"Vulnerable",IF(AND(OR(AI13=0,AI13=""),AI13&lt;=1700,CZ13="Zone 3"),"Vulnerable","Non-vulnerable"))))))</f>
        <v>Non-vulnerable</v>
      </c>
      <c r="DB13" s="113">
        <f ca="1">IF(DA13="Vulnerable",AJ13-CK13-BA13-BB13-CU13,0)</f>
        <v>0</v>
      </c>
      <c r="DC13" s="113">
        <f>IF(AND(DA13="Vulnerable",CZ13="Zone 1"),1300,IF(AND(DA13="Vulnerable",CZ13="Zone 2"),900,IF(AND(DA13="Vulnerable",CZ13="Zone 3"),700,)))</f>
        <v>0</v>
      </c>
      <c r="DD13" s="111">
        <f ca="1">DK13/AP13</f>
        <v>0.5207</v>
      </c>
      <c r="DE13" s="67">
        <f ca="1">IF(OR(CV13&gt;CW13,DB13&lt;DC13),(TRUNC(PV(DL13/12,DM13*12,-CY13,,0),0)),CP13+CO13*AP13)</f>
        <v>581962</v>
      </c>
      <c r="DF13" s="28">
        <f>IF(OR(AO13="EIGHTY FIVE AVENUE Type A",AO13="EIGHTY FIVE AVENUE Type B"),24,IF(AO13="5M Boulevard Type A",12,0))</f>
        <v>12</v>
      </c>
      <c r="DG13" s="125">
        <f>MAX(DG9+7.65%,10%)/12</f>
        <v>0.00833333333333333</v>
      </c>
      <c r="DH13" s="126">
        <f ca="1">ROUND(DE13/((1-(1+DG13)^-(DM13*12))/(DG13)),8)</f>
        <v>5288.29303276</v>
      </c>
      <c r="DI13" s="130">
        <f ca="1">TRUNC(DH13*DM13*12,2)</f>
        <v>1586487.9</v>
      </c>
      <c r="DJ13" s="130">
        <v>77760.6</v>
      </c>
      <c r="DK13" s="72">
        <f ca="1">MIN(ROUNDDOWN(CN13/(CN13+CO13)*DE13/100,0)*100,CP13)</f>
        <v>520700</v>
      </c>
      <c r="DL13" s="116">
        <v>0.0325</v>
      </c>
      <c r="DM13" s="113">
        <f ca="1">IF(AND(CS13&gt;=AR13),AR13,IF(AND(CS13&lt;AR13,CS13&gt;CT13),CT13,CS13))</f>
        <v>25</v>
      </c>
      <c r="DN13" s="113">
        <f ca="1">ROUNDUP(PMT(DL13/12,DM13*12,-DE13,,0),0)</f>
        <v>2836</v>
      </c>
      <c r="DO13" s="113">
        <f ca="1">AP13-DK13</f>
        <v>479300</v>
      </c>
      <c r="DP13" s="67">
        <f ca="1">DI13+DJ13</f>
        <v>1664248.5</v>
      </c>
      <c r="DQ13" s="29" t="s">
        <v>1258</v>
      </c>
      <c r="DR13" s="72" t="s">
        <v>1259</v>
      </c>
      <c r="DS13" s="72" t="str">
        <f>CJ13</f>
        <v>MaxiHome/CM Home</v>
      </c>
      <c r="DT13" s="29" t="s">
        <v>1260</v>
      </c>
      <c r="DU13" s="29" t="s">
        <v>1270</v>
      </c>
      <c r="DV13" s="28"/>
      <c r="DW13" s="28"/>
      <c r="DX13" s="28"/>
      <c r="DY13" s="28"/>
      <c r="DZ13" s="28"/>
      <c r="EA13" s="28"/>
      <c r="EB13" s="28"/>
      <c r="EC13" s="28"/>
      <c r="ED13" s="28"/>
      <c r="EE13" s="67">
        <f ca="1">ROUNDUP(PMT(DL13/12,DM13*12,-SUM(DZ13:EC13),,0),0)</f>
        <v>0</v>
      </c>
      <c r="EF13" s="67">
        <f ca="1">ROUND((DZ13+EA13+EB13+EC13)/((1-(1+DG13)^-(DM13*12))/(DG13)),8)</f>
        <v>0</v>
      </c>
      <c r="EG13" s="67">
        <f ca="1">TRUNC((DZ13+EA13+EB13+EC13)*DM13*12,2)</f>
        <v>0</v>
      </c>
      <c r="EH13" s="67">
        <f>ROUND((DZ13+EA13+EB13+EC13)*DG13*DF13,2)</f>
        <v>0</v>
      </c>
      <c r="EI13" s="72">
        <f ca="1">EG13+EH13</f>
        <v>0</v>
      </c>
    </row>
    <row r="14" s="2" customFormat="1" ht="13" spans="1:139">
      <c r="A14" s="28">
        <v>10</v>
      </c>
      <c r="B14" s="29" t="s">
        <v>1049</v>
      </c>
      <c r="C14" s="28" t="s">
        <v>1048</v>
      </c>
      <c r="D14" s="28" t="s">
        <v>980</v>
      </c>
      <c r="E14" s="35" t="s">
        <v>1271</v>
      </c>
      <c r="F14" s="35" t="s">
        <v>1272</v>
      </c>
      <c r="G14" s="36" t="s">
        <v>980</v>
      </c>
      <c r="H14" s="37" t="s">
        <v>1273</v>
      </c>
      <c r="I14" s="38"/>
      <c r="J14" s="47"/>
      <c r="K14" s="28"/>
      <c r="L14" s="46"/>
      <c r="M14" s="28"/>
      <c r="N14" s="59">
        <v>951212134455</v>
      </c>
      <c r="O14" s="28" t="s">
        <v>982</v>
      </c>
      <c r="P14" s="60">
        <f t="shared" si="0"/>
        <v>35045</v>
      </c>
      <c r="Q14" s="28">
        <f ca="1" t="shared" si="1"/>
        <v>28</v>
      </c>
      <c r="R14" s="28"/>
      <c r="S14" s="28"/>
      <c r="T14" s="28"/>
      <c r="U14" s="28"/>
      <c r="V14" s="28"/>
      <c r="W14" s="37"/>
      <c r="X14" s="38"/>
      <c r="Y14" s="38"/>
      <c r="Z14" s="38"/>
      <c r="AA14" s="28"/>
      <c r="AB14" s="28"/>
      <c r="AC14" s="28"/>
      <c r="AD14" s="28"/>
      <c r="AE14" s="28"/>
      <c r="AF14" s="28"/>
      <c r="AG14" s="28"/>
      <c r="AH14" s="28"/>
      <c r="AI14" s="67"/>
      <c r="AJ14" s="67"/>
      <c r="AK14" s="67"/>
      <c r="AL14" s="67"/>
      <c r="AM14" s="67"/>
      <c r="AN14" s="67"/>
      <c r="AO14" s="67"/>
      <c r="AP14" s="67"/>
      <c r="AQ14" s="67"/>
      <c r="AR14" s="78"/>
      <c r="AS14" s="29"/>
      <c r="AT14" s="29"/>
      <c r="AU14" s="28"/>
      <c r="AV14" s="83"/>
      <c r="AW14" s="37"/>
      <c r="AX14" s="38"/>
      <c r="AY14" s="70"/>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70"/>
      <c r="CK14" s="67"/>
      <c r="CL14" s="67"/>
      <c r="CM14" s="67"/>
      <c r="CN14" s="111"/>
      <c r="CO14" s="111"/>
      <c r="CP14" s="67"/>
      <c r="CQ14" s="113"/>
      <c r="CR14" s="113"/>
      <c r="CS14" s="113"/>
      <c r="CT14" s="113"/>
      <c r="CU14" s="113"/>
      <c r="CV14" s="116"/>
      <c r="CW14" s="111"/>
      <c r="CX14" s="111" t="e">
        <f ca="1" t="shared" si="2"/>
        <v>#DIV/0!</v>
      </c>
      <c r="CY14" s="67"/>
      <c r="CZ14" s="28"/>
      <c r="DA14" s="28"/>
      <c r="DB14" s="113"/>
      <c r="DC14" s="113"/>
      <c r="DD14" s="111"/>
      <c r="DE14" s="67"/>
      <c r="DF14" s="28"/>
      <c r="DG14" s="125"/>
      <c r="DH14" s="126"/>
      <c r="DI14" s="130"/>
      <c r="DJ14" s="130"/>
      <c r="DK14" s="72"/>
      <c r="DL14" s="116"/>
      <c r="DM14" s="113"/>
      <c r="DN14" s="113"/>
      <c r="DO14" s="113"/>
      <c r="DP14" s="67"/>
      <c r="DQ14" s="29"/>
      <c r="DR14" s="72"/>
      <c r="DS14" s="62"/>
      <c r="DT14" s="28"/>
      <c r="DU14" s="29"/>
      <c r="DV14" s="28"/>
      <c r="DW14" s="28"/>
      <c r="DX14" s="28"/>
      <c r="DY14" s="28"/>
      <c r="DZ14" s="28"/>
      <c r="EA14" s="28"/>
      <c r="EB14" s="28"/>
      <c r="EC14" s="28"/>
      <c r="ED14" s="28"/>
      <c r="EE14" s="67"/>
      <c r="EF14" s="67"/>
      <c r="EG14" s="67"/>
      <c r="EH14" s="67"/>
      <c r="EI14" s="72"/>
    </row>
    <row r="15" s="2" customFormat="1" ht="24.5" customHeight="1" spans="1:139">
      <c r="A15" s="28">
        <v>11</v>
      </c>
      <c r="B15" s="29" t="s">
        <v>1041</v>
      </c>
      <c r="C15" s="28" t="s">
        <v>1040</v>
      </c>
      <c r="D15" s="28" t="s">
        <v>980</v>
      </c>
      <c r="E15" s="35" t="s">
        <v>1274</v>
      </c>
      <c r="F15" s="35" t="s">
        <v>1275</v>
      </c>
      <c r="G15" s="36" t="s">
        <v>980</v>
      </c>
      <c r="H15" s="37" t="s">
        <v>1276</v>
      </c>
      <c r="I15" s="37" t="s">
        <v>1277</v>
      </c>
      <c r="J15" s="45">
        <v>690909155871</v>
      </c>
      <c r="K15" s="28" t="s">
        <v>982</v>
      </c>
      <c r="L15" s="46">
        <v>25455</v>
      </c>
      <c r="M15" s="28">
        <f ca="1">ROUNDDOWN(YEARFRAC(L15,TODAY(),3),0)</f>
        <v>54</v>
      </c>
      <c r="N15" s="59">
        <v>850910134566</v>
      </c>
      <c r="O15" s="28" t="s">
        <v>982</v>
      </c>
      <c r="P15" s="60">
        <f t="shared" si="0"/>
        <v>31300</v>
      </c>
      <c r="Q15" s="28">
        <f ca="1" t="shared" si="1"/>
        <v>38</v>
      </c>
      <c r="R15" s="28" t="s">
        <v>1222</v>
      </c>
      <c r="S15" s="28" t="s">
        <v>1223</v>
      </c>
      <c r="T15" s="28">
        <v>54000</v>
      </c>
      <c r="U15" s="28"/>
      <c r="V15" s="28"/>
      <c r="W15" s="37"/>
      <c r="X15" s="38"/>
      <c r="Y15" s="38"/>
      <c r="Z15" s="38"/>
      <c r="AA15" s="28"/>
      <c r="AB15" s="28"/>
      <c r="AC15" s="28"/>
      <c r="AD15" s="28"/>
      <c r="AE15" s="28"/>
      <c r="AF15" s="28"/>
      <c r="AG15" s="28"/>
      <c r="AH15" s="28"/>
      <c r="AI15" s="68">
        <v>9000</v>
      </c>
      <c r="AJ15" s="69">
        <v>8235.71</v>
      </c>
      <c r="AK15" s="67" t="s">
        <v>991</v>
      </c>
      <c r="AL15" s="67"/>
      <c r="AM15" s="67"/>
      <c r="AN15" s="67"/>
      <c r="AO15" s="67" t="s">
        <v>1269</v>
      </c>
      <c r="AP15" s="69">
        <v>1000000</v>
      </c>
      <c r="AQ15" s="69">
        <v>900000</v>
      </c>
      <c r="AR15" s="78">
        <v>18</v>
      </c>
      <c r="AS15" s="29" t="s">
        <v>822</v>
      </c>
      <c r="AT15" s="29" t="s">
        <v>1278</v>
      </c>
      <c r="AU15" s="28" t="s">
        <v>284</v>
      </c>
      <c r="AV15" s="83">
        <v>0</v>
      </c>
      <c r="AW15" s="37" t="s">
        <v>136</v>
      </c>
      <c r="AX15" s="38"/>
      <c r="AY15" s="70">
        <f>AI15</f>
        <v>9000</v>
      </c>
      <c r="AZ15" s="28">
        <v>0</v>
      </c>
      <c r="BA15" s="64"/>
      <c r="BB15" s="64"/>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70" t="s">
        <v>800</v>
      </c>
      <c r="CK15" s="67">
        <v>100</v>
      </c>
      <c r="CL15" s="67"/>
      <c r="CM15" s="67">
        <f ca="1">CW15*AJ15-CU15</f>
        <v>-51.0030000000006</v>
      </c>
      <c r="CN15" s="111">
        <f>IF(OR(AO15="EIGHTY FIVE AVENUE Type A",AO15="5M Boulevard Type A"),85%,IF(AND(AO15&lt;&gt;"EIGHTY FIVE AVENUE Type A",CJ15="My First Home Sch/-i"),100%,90%))</f>
        <v>0.85</v>
      </c>
      <c r="CO15" s="111">
        <v>0.1</v>
      </c>
      <c r="CP15" s="67">
        <f>MIN(CN15*AP15,AQ15)</f>
        <v>850000</v>
      </c>
      <c r="CQ15" s="113">
        <f>IF(AND(OR(AS15="Primary",AS15="Secondary",AS15="Vocational/Certificate",AS15=""),OR(CJ15="MaxiHome/CM Home",CJ15="")),30,35)</f>
        <v>35</v>
      </c>
      <c r="CR15" s="113">
        <f>IF(AND(OR(AS15="Primary",AS15="Secondary",AS15="Vocational/Certificate",AS15=""),OR(CJ15="MaxiHome/CM Home",CJ15="")),60,70)</f>
        <v>70</v>
      </c>
      <c r="CS15" s="113">
        <f ca="1">MIN(CR15-Q15,CQ15)</f>
        <v>32</v>
      </c>
      <c r="CT15" s="113">
        <f>ROUND(NPER(DL15/12,-CY15,CP15+CO15*AP15,,0)/12,0)</f>
        <v>19</v>
      </c>
      <c r="CU15" s="113">
        <f ca="1">ROUNDUP(PMT(DL15/12,DM15*12,-CP15-AP15*CO15,,0),0)</f>
        <v>5816</v>
      </c>
      <c r="CV15" s="116">
        <f ca="1">(CU15+CK15+BA15+BB15)/AJ15</f>
        <v>0.71833515264622</v>
      </c>
      <c r="CW15" s="111">
        <f>IF(CJ15="My First Home Sch/-i",60%,IF(AND(CJ15="MaxiHome/CM Home",AI15&gt;3500),70%,IF(AND(CJ15="MaxiHome/CM Home",AI15&lt;=3500,OR(AS15="Degree",AS15="Masters",AS15="Doctorate",AS15="Professional")),60%,40%)))</f>
        <v>0.7</v>
      </c>
      <c r="CX15" s="111" t="e">
        <f ca="1" t="shared" si="2"/>
        <v>#DIV/0!</v>
      </c>
      <c r="CY15" s="67">
        <f>IF(DA15="Vulnerable",TRUNC(MIN(CW15*AJ15-BA15-BB15-CK15,AJ15-BA15-BB15-CK15-DC15),0),IF(DA15="Non-vulnerable",TRUNC(CW15*AJ15-BA15-BB15-CK15,0),""))</f>
        <v>5664</v>
      </c>
      <c r="CZ15" s="28" t="s">
        <v>1224</v>
      </c>
      <c r="DA15" s="28" t="str">
        <f>IF(AND(AI15&gt;0,AI15&lt;=3500,CZ15="Zone 1"),"Vulnerable",IF(AND(AI15&gt;0,AI15&lt;=2200,CZ15="Zone 2"),"Vulnerable",IF(AND(AI15&gt;0,AI15&lt;=1700,CZ15="Zone 3"),"Vulnerable",IF(AND(OR(AI15=0,AI15=""),AI15&lt;=3500,CZ15="Zone 1"),"Vulnerable",IF(AND(OR(AI15=0,AI15=""),AI15&lt;=2200,CZ15="Zone 2"),"Vulnerable",IF(AND(OR(AI15=0,AI15=""),AI15&lt;=1700,CZ15="Zone 3"),"Vulnerable","Non-vulnerable"))))))</f>
        <v>Non-vulnerable</v>
      </c>
      <c r="DB15" s="113">
        <f ca="1">IF(DA15="Vulnerable",AJ15-CK15-BA15-BB15-CU15,0)</f>
        <v>0</v>
      </c>
      <c r="DC15" s="113">
        <f>IF(AND(DA15="Vulnerable",CZ15="Zone 1"),1300,IF(AND(DA15="Vulnerable",CZ15="Zone 2"),900,IF(AND(DA15="Vulnerable",CZ15="Zone 3"),700,)))</f>
        <v>0</v>
      </c>
      <c r="DD15" s="111">
        <f ca="1">DK15/AP15</f>
        <v>0.8279</v>
      </c>
      <c r="DE15" s="66">
        <f ca="1">IF(OR(CV15&gt;CW15,DB15&lt;DC15),(TRUNC(PV(DL15/12,DM15*12,-CY15,,0),0)),CP15+CO15*AP15)</f>
        <v>925313</v>
      </c>
      <c r="DF15" s="28">
        <f>IF(OR(AO15="EIGHTY FIVE AVENUE Type A",AO15="EIGHTY FIVE AVENUE Type B"),24,IF(AO15="5M Boulevard Type A",12,0))</f>
        <v>12</v>
      </c>
      <c r="DG15" s="125">
        <f>MAX(DG11+7.65%,10%)/12</f>
        <v>0.00833333333333333</v>
      </c>
      <c r="DH15" s="126">
        <f ca="1">ROUND(DE15/((1-(1+DG15)^-(DM15*12))/(DG15)),8)</f>
        <v>9251.68371553</v>
      </c>
      <c r="DI15" s="130">
        <f ca="1">TRUNC(DH15*DM15*12,2)</f>
        <v>1998363.68</v>
      </c>
      <c r="DJ15" s="130">
        <f ca="1">ROUND(DE15*DG15*DF15,2)</f>
        <v>92531.3</v>
      </c>
      <c r="DK15" s="67">
        <f ca="1">MIN(ROUNDDOWN(CN15/(CN15+CO15)*DE15/100,0)*100,CP15)</f>
        <v>827900</v>
      </c>
      <c r="DL15" s="116">
        <v>0.0325</v>
      </c>
      <c r="DM15" s="78">
        <f ca="1">IF(AND(CS15&gt;=AR15),AR15,IF(AND(CS15&lt;AR15,CS15&gt;CT15),CT15,CS15))</f>
        <v>18</v>
      </c>
      <c r="DN15" s="78">
        <f ca="1">ROUNDUP(PMT(DL15/12,DM15*12,-DE15,,0),0)</f>
        <v>5664</v>
      </c>
      <c r="DO15" s="78">
        <f ca="1">AP15-DK15</f>
        <v>172100</v>
      </c>
      <c r="DP15" s="83">
        <f ca="1">DI15+DJ15</f>
        <v>2090894.98</v>
      </c>
      <c r="DQ15" s="29" t="s">
        <v>1242</v>
      </c>
      <c r="DR15" s="72"/>
      <c r="DS15" s="72" t="str">
        <f>CJ15</f>
        <v>MaxiHome/CM Home</v>
      </c>
      <c r="DT15" s="28"/>
      <c r="DU15" s="28"/>
      <c r="DV15" s="28"/>
      <c r="DW15" s="28"/>
      <c r="DX15" s="113"/>
      <c r="DY15" s="28"/>
      <c r="DZ15" s="64"/>
      <c r="EA15" s="64"/>
      <c r="EB15" s="64"/>
      <c r="EC15" s="64"/>
      <c r="ED15" s="64"/>
      <c r="EE15" s="66">
        <f ca="1">ROUNDUP(PMT(DL15/12,DM15*12,-SUM(DZ15:EC15),,0),0)</f>
        <v>0</v>
      </c>
      <c r="EF15" s="66">
        <f ca="1">ROUND((DZ15+EA15+EB15+EC15)/((1-(1+DG15)^-(DM15*12))/(DG15)),8)</f>
        <v>0</v>
      </c>
      <c r="EG15" s="66">
        <f ca="1">TRUNC((DZ15+EA15+EB15+EC15)*DM15*12,2)</f>
        <v>0</v>
      </c>
      <c r="EH15" s="66">
        <f>ROUND((DZ15+EA15+EB15+EC15)*DG15*DF15,2)</f>
        <v>0</v>
      </c>
      <c r="EI15" s="79">
        <f ca="1">EG15+EH15</f>
        <v>0</v>
      </c>
    </row>
    <row r="16" s="2" customFormat="1" ht="32.5" customHeight="1" spans="1:139">
      <c r="A16" s="28">
        <v>12</v>
      </c>
      <c r="B16" s="29" t="s">
        <v>1010</v>
      </c>
      <c r="C16" s="28" t="s">
        <v>1009</v>
      </c>
      <c r="D16" s="28" t="s">
        <v>980</v>
      </c>
      <c r="E16" s="35" t="s">
        <v>1279</v>
      </c>
      <c r="F16" s="35" t="s">
        <v>1280</v>
      </c>
      <c r="G16" s="36" t="s">
        <v>980</v>
      </c>
      <c r="H16" s="37" t="s">
        <v>1281</v>
      </c>
      <c r="I16" s="38"/>
      <c r="J16" s="45">
        <v>750101145208</v>
      </c>
      <c r="K16" s="28" t="s">
        <v>982</v>
      </c>
      <c r="L16" s="46">
        <v>27395</v>
      </c>
      <c r="M16" s="28">
        <f ca="1">ROUNDDOWN(YEARFRAC(L16,TODAY(),3),0)</f>
        <v>49</v>
      </c>
      <c r="N16" s="59">
        <v>961111145577</v>
      </c>
      <c r="O16" s="28" t="s">
        <v>982</v>
      </c>
      <c r="P16" s="60">
        <f t="shared" si="0"/>
        <v>35380</v>
      </c>
      <c r="Q16" s="28">
        <f ca="1" t="shared" si="1"/>
        <v>27</v>
      </c>
      <c r="R16" s="28" t="s">
        <v>1222</v>
      </c>
      <c r="S16" s="28" t="s">
        <v>1223</v>
      </c>
      <c r="T16" s="28">
        <v>50300</v>
      </c>
      <c r="U16" s="28"/>
      <c r="V16" s="28"/>
      <c r="W16" s="37"/>
      <c r="X16" s="38"/>
      <c r="Y16" s="38"/>
      <c r="Z16" s="38"/>
      <c r="AA16" s="28"/>
      <c r="AB16" s="28"/>
      <c r="AC16" s="28"/>
      <c r="AD16" s="28"/>
      <c r="AE16" s="28"/>
      <c r="AF16" s="28"/>
      <c r="AG16" s="28"/>
      <c r="AH16" s="28"/>
      <c r="AI16" s="69">
        <v>19652.56</v>
      </c>
      <c r="AJ16" s="69">
        <v>17404.29</v>
      </c>
      <c r="AK16" s="67" t="s">
        <v>991</v>
      </c>
      <c r="AL16" s="67"/>
      <c r="AM16" s="67"/>
      <c r="AN16" s="67"/>
      <c r="AO16" s="67" t="s">
        <v>1269</v>
      </c>
      <c r="AP16" s="69">
        <v>1000000</v>
      </c>
      <c r="AQ16" s="69">
        <v>900000</v>
      </c>
      <c r="AR16" s="78">
        <v>24</v>
      </c>
      <c r="AS16" s="29" t="s">
        <v>820</v>
      </c>
      <c r="AT16" s="29" t="s">
        <v>1282</v>
      </c>
      <c r="AU16" s="28" t="s">
        <v>284</v>
      </c>
      <c r="AV16" s="83">
        <v>0</v>
      </c>
      <c r="AW16" s="37" t="s">
        <v>136</v>
      </c>
      <c r="AX16" s="38"/>
      <c r="AY16" s="70">
        <f>AI16</f>
        <v>19652.56</v>
      </c>
      <c r="AZ16" s="28">
        <v>1</v>
      </c>
      <c r="BA16" s="64"/>
      <c r="BB16" s="64"/>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70" t="s">
        <v>800</v>
      </c>
      <c r="CK16" s="67">
        <v>5000</v>
      </c>
      <c r="CL16" s="67"/>
      <c r="CM16" s="67">
        <f ca="1">CW16*AJ16-CU16</f>
        <v>8178.003</v>
      </c>
      <c r="CN16" s="111">
        <v>0.7</v>
      </c>
      <c r="CO16" s="111">
        <v>0.1</v>
      </c>
      <c r="CP16" s="67">
        <f>MIN(CN16*AP16,AQ16)</f>
        <v>700000</v>
      </c>
      <c r="CQ16" s="113">
        <f>IF(AND(OR(AS16="Primary",AS16="Secondary",AS16="Vocational/Certificate",AS16=""),OR(CJ16="MaxiHome/CM Home",CJ16="")),30,35)</f>
        <v>35</v>
      </c>
      <c r="CR16" s="113">
        <f>IF(AND(OR(AS16="Primary",AS16="Secondary",AS16="Vocational/Certificate",AS16=""),OR(CJ16="MaxiHome/CM Home",CJ16="")),60,70)</f>
        <v>70</v>
      </c>
      <c r="CS16" s="113">
        <f ca="1">MIN(CR16-Q16,CQ16)</f>
        <v>35</v>
      </c>
      <c r="CT16" s="113">
        <f>ROUND(NPER(DL16/12,-CY16,CP16+CO16*AP16,,0)/12,0)</f>
        <v>11</v>
      </c>
      <c r="CU16" s="113">
        <f ca="1">ROUNDUP(PMT(DL16/12,DM16*12,-CP16-AP16*CO16,,0),0)</f>
        <v>4005</v>
      </c>
      <c r="CV16" s="116">
        <f ca="1">(CU16+CK16+BA16+BB16)/AJ16</f>
        <v>0.517401169481777</v>
      </c>
      <c r="CW16" s="111">
        <f>IF(CJ16="My First Home Sch/-i",60%,IF(AND(CJ16="MaxiHome/CM Home",AI16&gt;3500),70%,IF(AND(CJ16="MaxiHome/CM Home",AI16&lt;=3500,OR(AS16="Degree",AS16="Masters",AS16="Doctorate",AS16="Professional")),60%,40%)))</f>
        <v>0.7</v>
      </c>
      <c r="CX16" s="111" t="e">
        <f ca="1" t="shared" si="2"/>
        <v>#DIV/0!</v>
      </c>
      <c r="CY16" s="67">
        <f>IF(DA16="Vulnerable",TRUNC(MIN(CW16*AJ16-BA16-BB16-CK16,AJ16-BA16-BB16-CK16-DC16),0),IF(DA16="Non-vulnerable",TRUNC(CW16*AJ16-BA16-BB16-CK16,0),""))</f>
        <v>7183</v>
      </c>
      <c r="CZ16" s="28" t="s">
        <v>1224</v>
      </c>
      <c r="DA16" s="28" t="str">
        <f>IF(AND(AI16&gt;0,AI16&lt;=3500,CZ16="Zone 1"),"Vulnerable",IF(AND(AI16&gt;0,AI16&lt;=2200,CZ16="Zone 2"),"Vulnerable",IF(AND(AI16&gt;0,AI16&lt;=1700,CZ16="Zone 3"),"Vulnerable",IF(AND(OR(AI16=0,AI16=""),AI16&lt;=3500,CZ16="Zone 1"),"Vulnerable",IF(AND(OR(AI16=0,AI16=""),AI16&lt;=2200,CZ16="Zone 2"),"Vulnerable",IF(AND(OR(AI16=0,AI16=""),AI16&lt;=1700,CZ16="Zone 3"),"Vulnerable","Non-vulnerable"))))))</f>
        <v>Non-vulnerable</v>
      </c>
      <c r="DB16" s="113">
        <f ca="1">IF(DA16="Vulnerable",AJ16-CK16-BA16-BB16-CU16,0)</f>
        <v>0</v>
      </c>
      <c r="DC16" s="113">
        <f>IF(AND(DA16="Vulnerable",CZ16="Zone 1"),1300,IF(AND(DA16="Vulnerable",CZ16="Zone 2"),900,IF(AND(DA16="Vulnerable",CZ16="Zone 3"),700,)))</f>
        <v>0</v>
      </c>
      <c r="DD16" s="111">
        <f ca="1">DK16/AP16</f>
        <v>0.7</v>
      </c>
      <c r="DE16" s="66">
        <f ca="1">IF(OR(CV16&gt;CW16,DB16&lt;DC16),(TRUNC(PV(DL16/12,DM16*12,-CY16,,0),0)),CP16+CO16*AP16)</f>
        <v>800000</v>
      </c>
      <c r="DF16" s="28">
        <f>IF(OR(AO16="EIGHTY FIVE AVENUE Type A",AO16="EIGHTY FIVE AVENUE Type B"),24,IF(AO16="5M Boulevard Type A",12,0))</f>
        <v>12</v>
      </c>
      <c r="DG16" s="125">
        <f>MAX(DG12+7.65%,10%)/12</f>
        <v>0.00833333333333333</v>
      </c>
      <c r="DH16" s="126">
        <f ca="1">ROUND(DE16/((1-(1+DG16)^-(DM16*12))/(DG16)),8)</f>
        <v>7339.10985564</v>
      </c>
      <c r="DI16" s="130">
        <f ca="1">TRUNC(DH16*DM16*12,2)</f>
        <v>2113663.63</v>
      </c>
      <c r="DJ16" s="130">
        <f ca="1">ROUND(DE16*DG16*DF16,2)</f>
        <v>80000</v>
      </c>
      <c r="DK16" s="67">
        <f ca="1">MIN(ROUNDDOWN(CN16/(CN16+CO16)*DE16/100,0)*100,CP16)</f>
        <v>700000</v>
      </c>
      <c r="DL16" s="116">
        <v>0.0325</v>
      </c>
      <c r="DM16" s="78">
        <f ca="1">IF(AND(CS16&gt;=AR16),AR16,IF(AND(CS16&lt;AR16,CS16&gt;CT16),CT16,CS16))</f>
        <v>24</v>
      </c>
      <c r="DN16" s="78">
        <f ca="1">ROUNDUP(PMT(DL16/12,DM16*12,-DE16,,0),0)</f>
        <v>4005</v>
      </c>
      <c r="DO16" s="78">
        <f ca="1">AP16-DK16</f>
        <v>300000</v>
      </c>
      <c r="DP16" s="83">
        <f ca="1">DI16+DJ16</f>
        <v>2193663.63</v>
      </c>
      <c r="DQ16" s="29" t="s">
        <v>1242</v>
      </c>
      <c r="DR16" s="72"/>
      <c r="DS16" s="72" t="str">
        <f>CJ16</f>
        <v>MaxiHome/CM Home</v>
      </c>
      <c r="DT16" s="28"/>
      <c r="DU16" s="28"/>
      <c r="DV16" s="28"/>
      <c r="DW16" s="28"/>
      <c r="DX16" s="113"/>
      <c r="DY16" s="28"/>
      <c r="DZ16" s="64"/>
      <c r="EA16" s="64"/>
      <c r="EB16" s="64"/>
      <c r="EC16" s="64"/>
      <c r="ED16" s="64"/>
      <c r="EE16" s="66">
        <f ca="1">ROUNDUP(PMT(DL16/12,DM16*12,-SUM(DZ16:EC16),,0),0)</f>
        <v>0</v>
      </c>
      <c r="EF16" s="66">
        <f ca="1">ROUND((DZ16+EA16+EB16+EC16)/((1-(1+DG16)^-(DM16*12))/(DG16)),8)</f>
        <v>0</v>
      </c>
      <c r="EG16" s="66">
        <f ca="1">TRUNC((DZ16+EA16+EB16+EC16)*DM16*12,2)</f>
        <v>0</v>
      </c>
      <c r="EH16" s="66">
        <f>ROUND((DZ16+EA16+EB16+EC16)*DG16*DF16,2)</f>
        <v>0</v>
      </c>
      <c r="EI16" s="79">
        <f ca="1">EG16+EH16</f>
        <v>0</v>
      </c>
    </row>
    <row r="17" s="2" customFormat="1" ht="25" customHeight="1" spans="1:139">
      <c r="A17" s="28">
        <v>13</v>
      </c>
      <c r="B17" s="29" t="s">
        <v>1283</v>
      </c>
      <c r="C17" s="28" t="s">
        <v>979</v>
      </c>
      <c r="D17" s="28" t="s">
        <v>980</v>
      </c>
      <c r="E17" s="35" t="s">
        <v>1284</v>
      </c>
      <c r="F17" s="35" t="s">
        <v>1285</v>
      </c>
      <c r="G17" s="36" t="s">
        <v>980</v>
      </c>
      <c r="H17" s="37" t="s">
        <v>1286</v>
      </c>
      <c r="I17" s="37" t="s">
        <v>1287</v>
      </c>
      <c r="J17" s="300" t="s">
        <v>983</v>
      </c>
      <c r="K17" s="28" t="s">
        <v>982</v>
      </c>
      <c r="L17" s="46">
        <v>20818</v>
      </c>
      <c r="M17" s="28">
        <f ca="1">ROUNDDOWN(YEARFRAC(L17,TODAY(),3),0)</f>
        <v>67</v>
      </c>
      <c r="N17" s="59">
        <v>950515134556</v>
      </c>
      <c r="O17" s="28" t="s">
        <v>982</v>
      </c>
      <c r="P17" s="60">
        <f t="shared" si="0"/>
        <v>34834</v>
      </c>
      <c r="Q17" s="28">
        <f ca="1" t="shared" si="1"/>
        <v>28</v>
      </c>
      <c r="R17" s="28" t="s">
        <v>1288</v>
      </c>
      <c r="S17" s="28" t="s">
        <v>1289</v>
      </c>
      <c r="T17" s="28">
        <v>93350</v>
      </c>
      <c r="U17" s="28">
        <v>31</v>
      </c>
      <c r="V17" s="28"/>
      <c r="W17" s="37"/>
      <c r="X17" s="38"/>
      <c r="Y17" s="38"/>
      <c r="Z17" s="38"/>
      <c r="AA17" s="28"/>
      <c r="AB17" s="28"/>
      <c r="AC17" s="28"/>
      <c r="AD17" s="28"/>
      <c r="AE17" s="28"/>
      <c r="AF17" s="28"/>
      <c r="AG17" s="28"/>
      <c r="AH17" s="28"/>
      <c r="AI17" s="68">
        <v>8000</v>
      </c>
      <c r="AJ17" s="69">
        <v>7537.14</v>
      </c>
      <c r="AK17" s="70" t="s">
        <v>986</v>
      </c>
      <c r="AL17" s="70"/>
      <c r="AM17" s="70"/>
      <c r="AN17" s="70"/>
      <c r="AO17" s="67" t="s">
        <v>1240</v>
      </c>
      <c r="AP17" s="69">
        <v>300000</v>
      </c>
      <c r="AQ17" s="69">
        <v>270000</v>
      </c>
      <c r="AR17" s="78">
        <v>6</v>
      </c>
      <c r="AS17" s="29" t="s">
        <v>820</v>
      </c>
      <c r="AT17" s="29" t="s">
        <v>1290</v>
      </c>
      <c r="AU17" s="28" t="s">
        <v>284</v>
      </c>
      <c r="AV17" s="83">
        <v>0</v>
      </c>
      <c r="AW17" s="37" t="s">
        <v>135</v>
      </c>
      <c r="AX17" s="38"/>
      <c r="AY17" s="70">
        <f>AI17</f>
        <v>8000</v>
      </c>
      <c r="AZ17" s="28">
        <v>0</v>
      </c>
      <c r="BA17" s="64"/>
      <c r="BB17" s="64"/>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70" t="s">
        <v>800</v>
      </c>
      <c r="CK17" s="67">
        <v>400</v>
      </c>
      <c r="CL17" s="67"/>
      <c r="CM17" s="67">
        <f ca="1">CW17*AJ17-CU17</f>
        <v>683.998</v>
      </c>
      <c r="CN17" s="111">
        <f>IF(OR(AO17="EIGHTY FIVE AVENUE Type A",AO17="5M Boulevard Type A"),85%,IF(AND(AO17&lt;&gt;"EIGHTY FIVE AVENUE Type A",CJ17="My First Home Sch/-i"),100%,90%))</f>
        <v>0.9</v>
      </c>
      <c r="CO17" s="111">
        <v>0.1</v>
      </c>
      <c r="CP17" s="67">
        <f>MIN(CN17*AP17,AQ17)</f>
        <v>270000</v>
      </c>
      <c r="CQ17" s="113">
        <f>IF(AND(OR(AS17="Primary",AS17="Secondary",AS17="Vocational/Certificate",AS17=""),OR(CJ17="MaxiHome/CM Home",CJ17="")),30,35)</f>
        <v>35</v>
      </c>
      <c r="CR17" s="113">
        <f>IF(AND(OR(AS17="Primary",AS17="Secondary",AS17="Vocational/Certificate",AS17=""),OR(CJ17="MaxiHome/CM Home",CJ17="")),60,70)</f>
        <v>70</v>
      </c>
      <c r="CS17" s="113">
        <f ca="1">MIN(CR17-Q17,CQ17)</f>
        <v>35</v>
      </c>
      <c r="CT17" s="113">
        <f>ROUND(NPER(DL17/12,-CY17,CP17+CO17*AP17,,0)/12,0)</f>
        <v>6</v>
      </c>
      <c r="CU17" s="113">
        <f ca="1">ROUNDUP(PMT(DL17/12,DM17*12,-CP17-AP17*CO17,,0),0)</f>
        <v>4592</v>
      </c>
      <c r="CV17" s="116">
        <f ca="1">(CU17+CK17+BA17+BB17)/AJ17</f>
        <v>0.662320190417055</v>
      </c>
      <c r="CW17" s="111">
        <f>IF(CJ17="My First Home Sch/-i",60%,IF(AND(CJ17="MaxiHome/CM Home",AI17&gt;3500),70%,IF(AND(CJ17="MaxiHome/CM Home",AI17&lt;=3500,OR(AS17="Degree",AS17="Masters",AS17="Doctorate",AS17="Professional")),60%,40%)))</f>
        <v>0.7</v>
      </c>
      <c r="CX17" s="111" t="e">
        <f ca="1" t="shared" si="2"/>
        <v>#DIV/0!</v>
      </c>
      <c r="CY17" s="67">
        <f>IF(DA17="Vulnerable",TRUNC(MIN(CW17*AJ17-BA17-BB17-CK17,AJ17-BA17-BB17-CK17-DC17),0),IF(DA17="Non-vulnerable",TRUNC(CW17*AJ17-BA17-BB17-CK17,0),""))</f>
        <v>4875</v>
      </c>
      <c r="CZ17" s="28" t="s">
        <v>1291</v>
      </c>
      <c r="DA17" s="28" t="str">
        <f>IF(AND(AI17&gt;0,AI17&lt;=3500,CZ17="Zone 1"),"Vulnerable",IF(AND(AI17&gt;0,AI17&lt;=2200,CZ17="Zone 2"),"Vulnerable",IF(AND(AI17&gt;0,AI17&lt;=1700,CZ17="Zone 3"),"Vulnerable",IF(AND(OR(AI17=0,AI17=""),AI17&lt;=3500,CZ17="Zone 1"),"Vulnerable",IF(AND(OR(AI17=0,AI17=""),AI17&lt;=2200,CZ17="Zone 2"),"Vulnerable",IF(AND(OR(AI17=0,AI17=""),AI17&lt;=1700,CZ17="Zone 3"),"Vulnerable","Non-vulnerable"))))))</f>
        <v>Non-vulnerable</v>
      </c>
      <c r="DB17" s="113">
        <f ca="1">IF(DA17="Vulnerable",AJ17-CK17-BA17-BB17-CU17,0)</f>
        <v>0</v>
      </c>
      <c r="DC17" s="113">
        <f>IF(AND(DA17="Vulnerable",CZ17="Zone 1"),1300,IF(AND(DA17="Vulnerable",CZ17="Zone 2"),900,IF(AND(DA17="Vulnerable",CZ17="Zone 3"),700,)))</f>
        <v>0</v>
      </c>
      <c r="DD17" s="111">
        <f ca="1">DK17/AP17</f>
        <v>0.9</v>
      </c>
      <c r="DE17" s="66">
        <f ca="1">IF(OR(CV17&gt;CW17,DB17&lt;DC17),(TRUNC(PV(DL17/12,DM17*12,-CY17,,0),0)),CP17+CO17*AP17)</f>
        <v>300000</v>
      </c>
      <c r="DF17" s="28">
        <f>IF(OR(AO17="EIGHTY FIVE AVENUE Type A",AO17="EIGHTY FIVE AVENUE Type B"),24,IF(AO17="5M Boulevard Type A",12,0))</f>
        <v>24</v>
      </c>
      <c r="DG17" s="125">
        <f>MAX(DG13+7.65%,10%)/12</f>
        <v>0.00833333333333333</v>
      </c>
      <c r="DH17" s="126">
        <f ca="1">ROUND(DE17/((1-(1+DG17)^-(DM17*12))/(DG17)),8)</f>
        <v>5557.75133273</v>
      </c>
      <c r="DI17" s="130">
        <f ca="1">TRUNC(DH17*DM17*12,2)</f>
        <v>400158.09</v>
      </c>
      <c r="DJ17" s="130">
        <f ca="1">ROUND(DE17*DG17*DF17,2)</f>
        <v>60000</v>
      </c>
      <c r="DK17" s="67">
        <f ca="1">MIN(ROUNDDOWN(CN17/(CN17+CO17)*DE17/100,0)*100,CP17)</f>
        <v>270000</v>
      </c>
      <c r="DL17" s="116">
        <v>0.0325</v>
      </c>
      <c r="DM17" s="78">
        <f ca="1">IF(AND(CS17&gt;=AR17),AR17,IF(AND(CS17&lt;AR17,CS17&gt;CT17),CT17,CS17))</f>
        <v>6</v>
      </c>
      <c r="DN17" s="78">
        <f ca="1">ROUNDUP(PMT(DL17/12,DM17*12,-DE17,,0),0)</f>
        <v>4592</v>
      </c>
      <c r="DO17" s="78">
        <f ca="1">AP17-DK17</f>
        <v>30000</v>
      </c>
      <c r="DP17" s="83">
        <f ca="1">DI17+DJ17</f>
        <v>460158.09</v>
      </c>
      <c r="DQ17" s="29" t="s">
        <v>1258</v>
      </c>
      <c r="DR17" s="72" t="s">
        <v>1259</v>
      </c>
      <c r="DS17" s="72" t="str">
        <f>CJ17</f>
        <v>MaxiHome/CM Home</v>
      </c>
      <c r="DT17" s="29" t="s">
        <v>1260</v>
      </c>
      <c r="DU17" s="28"/>
      <c r="DV17" s="28"/>
      <c r="DW17" s="28"/>
      <c r="DX17" s="113"/>
      <c r="DY17" s="28"/>
      <c r="DZ17" s="64"/>
      <c r="EA17" s="64"/>
      <c r="EB17" s="64"/>
      <c r="EC17" s="64"/>
      <c r="ED17" s="64"/>
      <c r="EE17" s="66">
        <f ca="1">ROUNDUP(PMT(DL17/12,DM17*12,-SUM(DZ17:EC17),,0),0)</f>
        <v>0</v>
      </c>
      <c r="EF17" s="66">
        <f ca="1">ROUND((DZ17+EA17+EB17+EC17)/((1-(1+DG17)^-(DM17*12))/(DG17)),8)</f>
        <v>0</v>
      </c>
      <c r="EG17" s="66">
        <f ca="1">TRUNC((DZ17+EA17+EB17+EC17)*DM17*12,2)</f>
        <v>0</v>
      </c>
      <c r="EH17" s="66">
        <f>ROUND((DZ17+EA17+EB17+EC17)*DG17*DF17,2)</f>
        <v>0</v>
      </c>
      <c r="EI17" s="79">
        <f ca="1">EG17+EH17</f>
        <v>0</v>
      </c>
    </row>
    <row r="18" s="2" customFormat="1" ht="14.5" customHeight="1" spans="1:139">
      <c r="A18" s="28">
        <v>14</v>
      </c>
      <c r="B18" s="29" t="s">
        <v>998</v>
      </c>
      <c r="C18" s="28" t="s">
        <v>997</v>
      </c>
      <c r="D18" s="28" t="s">
        <v>980</v>
      </c>
      <c r="E18" s="35" t="s">
        <v>1292</v>
      </c>
      <c r="F18" s="35" t="s">
        <v>1293</v>
      </c>
      <c r="G18" s="36" t="s">
        <v>980</v>
      </c>
      <c r="H18" s="37" t="s">
        <v>1294</v>
      </c>
      <c r="I18" s="37" t="s">
        <v>1295</v>
      </c>
      <c r="J18" s="45">
        <v>851128017667</v>
      </c>
      <c r="K18" s="28" t="s">
        <v>982</v>
      </c>
      <c r="L18" s="46">
        <v>31379</v>
      </c>
      <c r="M18" s="28">
        <f ca="1">ROUNDDOWN(YEARFRAC(L18,TODAY(),3),0)</f>
        <v>38</v>
      </c>
      <c r="N18" s="59">
        <v>990808121212</v>
      </c>
      <c r="O18" s="28" t="s">
        <v>982</v>
      </c>
      <c r="P18" s="60">
        <f t="shared" si="0"/>
        <v>36380</v>
      </c>
      <c r="Q18" s="28">
        <f ca="1" t="shared" si="1"/>
        <v>24</v>
      </c>
      <c r="R18" s="28" t="s">
        <v>1222</v>
      </c>
      <c r="S18" s="28" t="s">
        <v>796</v>
      </c>
      <c r="T18" s="28">
        <v>42100</v>
      </c>
      <c r="U18" s="28"/>
      <c r="V18" s="28"/>
      <c r="W18" s="37"/>
      <c r="X18" s="38"/>
      <c r="Y18" s="38"/>
      <c r="Z18" s="38"/>
      <c r="AA18" s="28"/>
      <c r="AB18" s="28"/>
      <c r="AC18" s="28"/>
      <c r="AD18" s="28"/>
      <c r="AE18" s="28"/>
      <c r="AF18" s="28"/>
      <c r="AG18" s="28"/>
      <c r="AH18" s="28"/>
      <c r="AI18" s="70">
        <v>8563.17</v>
      </c>
      <c r="AJ18" s="67">
        <v>8337.14</v>
      </c>
      <c r="AK18" s="28" t="s">
        <v>991</v>
      </c>
      <c r="AL18" s="28"/>
      <c r="AM18" s="28"/>
      <c r="AN18" s="28"/>
      <c r="AO18" s="29" t="s">
        <v>1247</v>
      </c>
      <c r="AP18" s="67">
        <v>600000</v>
      </c>
      <c r="AQ18" s="67">
        <v>540000</v>
      </c>
      <c r="AR18" s="78">
        <v>30</v>
      </c>
      <c r="AS18" s="29" t="s">
        <v>817</v>
      </c>
      <c r="AT18" s="29" t="s">
        <v>1296</v>
      </c>
      <c r="AU18" s="28" t="s">
        <v>815</v>
      </c>
      <c r="AV18" s="83"/>
      <c r="AW18" s="37" t="s">
        <v>136</v>
      </c>
      <c r="AX18" s="38"/>
      <c r="AY18" s="70">
        <f>AI18</f>
        <v>8563.17</v>
      </c>
      <c r="AZ18" s="28">
        <v>0</v>
      </c>
      <c r="BA18" s="28"/>
      <c r="BB18" s="28"/>
      <c r="BC18" s="28" t="s">
        <v>55</v>
      </c>
      <c r="BD18" s="28" t="s">
        <v>85</v>
      </c>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70" t="s">
        <v>800</v>
      </c>
      <c r="CK18" s="67">
        <v>3355</v>
      </c>
      <c r="CL18" s="67"/>
      <c r="CM18" s="67">
        <f ca="1">CW18*AJ18-CU18</f>
        <v>3354.998</v>
      </c>
      <c r="CN18" s="111">
        <f>IF(OR(AO18="EIGHTY FIVE AVENUE Type A",AO18="5M Boulevard Type A"),85%,IF(AND(AO18&lt;&gt;"EIGHTY FIVE AVENUE Type A",CJ18="My First Home Sch/-i"),100%,90%))</f>
        <v>0.85</v>
      </c>
      <c r="CO18" s="111">
        <v>0.1</v>
      </c>
      <c r="CP18" s="67">
        <f>MIN(CN18*AP18,AQ18)</f>
        <v>510000</v>
      </c>
      <c r="CQ18" s="113">
        <f>IF(AND(OR(AS18="Primary",AS18="Secondary",AS18="Vocational/Certificate",AS18=""),OR(CJ18="MaxiHome/CM Home",CJ18="")),30,35)</f>
        <v>35</v>
      </c>
      <c r="CR18" s="113">
        <f>IF(AND(OR(AS18="Primary",AS18="Secondary",AS18="Vocational/Certificate",AS18=""),OR(CJ18="MaxiHome/CM Home",CJ18="")),60,70)</f>
        <v>70</v>
      </c>
      <c r="CS18" s="113">
        <f ca="1">MIN(CR18-Q18,CQ18)</f>
        <v>35</v>
      </c>
      <c r="CT18" s="113">
        <f>ROUND(NPER(DL18/12,-CY18,CP18+CO18*AP18,,0)/12,0)</f>
        <v>30</v>
      </c>
      <c r="CU18" s="113">
        <f ca="1">ROUNDUP(PMT(DL18/12,DM18*12,-CP18-AP18*CO18,,0),0)</f>
        <v>2481</v>
      </c>
      <c r="CV18" s="116">
        <f ca="1">(CU18+CK18+BA18+BB18)/AJ18</f>
        <v>0.700000239890418</v>
      </c>
      <c r="CW18" s="111">
        <f>IF(CJ18="My First Home Sch/-i",60%,IF(AND(CJ18="MaxiHome/CM Home",AI18&gt;3500),70%,IF(AND(CJ18="MaxiHome/CM Home",AI18&lt;=3500,OR(AS18="Degree",AS18="Masters",AS18="Doctorate",AS18="Professional")),60%,40%)))</f>
        <v>0.7</v>
      </c>
      <c r="CX18" s="111" t="e">
        <f ca="1" t="shared" si="2"/>
        <v>#DIV/0!</v>
      </c>
      <c r="CY18" s="67">
        <f>IF(DA18="Vulnerable",TRUNC(MIN(CW18*AJ18-BA18-BB18-CK18,AJ18-BA18-BB18-CK18-DC18),0),IF(DA18="Non-vulnerable",TRUNC(CW18*AJ18-BA18-BB18-CK18,0),""))</f>
        <v>2480</v>
      </c>
      <c r="CZ18" s="28" t="s">
        <v>1297</v>
      </c>
      <c r="DA18" s="28" t="str">
        <f>IF(AND(AI18&gt;0,AI18&lt;=3500,CZ18="Zone 1"),"Vulnerable",IF(AND(AI18&gt;0,AI18&lt;=2200,CZ18="Zone 2"),"Vulnerable",IF(AND(AI18&gt;0,AI18&lt;=1700,CZ18="Zone 3"),"Vulnerable",IF(AND(OR(AI18=0,AI18=""),AI18&lt;=3500,CZ18="Zone 1"),"Vulnerable",IF(AND(OR(AI18=0,AI18=""),AI18&lt;=2200,CZ18="Zone 2"),"Vulnerable",IF(AND(OR(AI18=0,AI18=""),AI18&lt;=1700,CZ18="Zone 3"),"Vulnerable","Non-vulnerable"))))))</f>
        <v>Non-vulnerable</v>
      </c>
      <c r="DB18" s="113">
        <f ca="1">IF(DA18="Vulnerable",AJ18-CK18-BA18-BB18-CU18,0)</f>
        <v>0</v>
      </c>
      <c r="DC18" s="113">
        <f>IF(AND(DA18="Vulnerable",CZ18="Zone 1"),1300,IF(AND(DA18="Vulnerable",CZ18="Zone 2"),900,IF(AND(DA18="Vulnerable",CZ18="Zone 3"),700,)))</f>
        <v>0</v>
      </c>
      <c r="DD18" s="111">
        <f ca="1">DK18/AP18</f>
        <v>0.849666666666667</v>
      </c>
      <c r="DE18" s="67">
        <f ca="1">IF(OR(CV18&gt;CW18,DB18&lt;DC18),(TRUNC(PV(DL18/12,DM18*12,-CY18,,0),0)),CP18+CO18*AP18)</f>
        <v>569844</v>
      </c>
      <c r="DF18" s="28">
        <f>IF(OR(AO18="EIGHTY FIVE AVENUE Type A",AO18="EIGHTY FIVE AVENUE Type B"),24,IF(AO18="5M Boulevard Type A",12,0))</f>
        <v>24</v>
      </c>
      <c r="DG18" s="125">
        <f>MAX(DG14+7.65%,10%)/12</f>
        <v>0.00833333333333333</v>
      </c>
      <c r="DH18" s="126">
        <f ca="1">ROUND(DE18/((1-(1+DG18)^-(DM18*12))/(DG18)),8)</f>
        <v>5000.78893786</v>
      </c>
      <c r="DI18" s="130">
        <f ca="1">TRUNC(DH18*DM18*12,2)</f>
        <v>1800284.01</v>
      </c>
      <c r="DJ18" s="130">
        <f ca="1">ROUND(DE18*DG18*DF18,2)</f>
        <v>113968.8</v>
      </c>
      <c r="DK18" s="67">
        <f ca="1">MIN(ROUNDDOWN(CN18/(CN18+CO18)*DE18/100,0)*100,CP18)</f>
        <v>509800</v>
      </c>
      <c r="DL18" s="116">
        <v>0.0325</v>
      </c>
      <c r="DM18" s="113">
        <f ca="1">IF(AND(CS18&gt;=AR18),AR18,IF(AND(CS18&lt;AR18,CS18&gt;CT18),CT18,CS18))</f>
        <v>30</v>
      </c>
      <c r="DN18" s="113">
        <f ca="1">ROUNDUP(PMT(DL18/12,DM18*12,-DE18,,0),0)</f>
        <v>2480</v>
      </c>
      <c r="DO18" s="113">
        <f ca="1">AP18-DK18</f>
        <v>90200</v>
      </c>
      <c r="DP18" s="67">
        <f ca="1">DI18+DJ18</f>
        <v>1914252.81</v>
      </c>
      <c r="DQ18" s="29" t="s">
        <v>1258</v>
      </c>
      <c r="DR18" s="72" t="s">
        <v>1259</v>
      </c>
      <c r="DS18" s="72" t="str">
        <f>CJ18</f>
        <v>MaxiHome/CM Home</v>
      </c>
      <c r="DT18" s="29" t="s">
        <v>1260</v>
      </c>
      <c r="DU18" s="28"/>
      <c r="DV18" s="28"/>
      <c r="DW18" s="28"/>
      <c r="DX18" s="28"/>
      <c r="DY18" s="28"/>
      <c r="DZ18" s="28"/>
      <c r="EA18" s="28"/>
      <c r="EB18" s="28"/>
      <c r="EC18" s="28"/>
      <c r="ED18" s="28"/>
      <c r="EE18" s="67">
        <f ca="1">ROUNDUP(PMT(DL18/12,DM18*12,-SUM(DZ18:EC18),,0),0)</f>
        <v>0</v>
      </c>
      <c r="EF18" s="67">
        <f ca="1">ROUND((DZ18+EA18+EB18+EC18)/((1-(1+DG18)^-(DM18*12))/(DG18)),8)</f>
        <v>0</v>
      </c>
      <c r="EG18" s="67">
        <f ca="1">TRUNC((DZ18+EA18+EB18+EC18)*DM18*12,2)</f>
        <v>0</v>
      </c>
      <c r="EH18" s="67">
        <f>ROUND((DZ18+EA18+EB18+EC18)*DG18*DF18,2)</f>
        <v>0</v>
      </c>
      <c r="EI18" s="72">
        <f ca="1">EG18+EH18</f>
        <v>0</v>
      </c>
    </row>
    <row r="19" s="2" customFormat="1" ht="20.5" customHeight="1" spans="1:139">
      <c r="A19" s="28">
        <v>15</v>
      </c>
      <c r="B19" s="29" t="s">
        <v>998</v>
      </c>
      <c r="C19" s="28" t="s">
        <v>997</v>
      </c>
      <c r="D19" s="28" t="s">
        <v>980</v>
      </c>
      <c r="E19" s="35" t="s">
        <v>1298</v>
      </c>
      <c r="F19" s="35" t="s">
        <v>1299</v>
      </c>
      <c r="G19" s="36" t="s">
        <v>980</v>
      </c>
      <c r="H19" s="37" t="s">
        <v>1300</v>
      </c>
      <c r="I19" s="37" t="s">
        <v>1301</v>
      </c>
      <c r="J19" s="45"/>
      <c r="K19" s="28"/>
      <c r="L19" s="46"/>
      <c r="M19" s="28"/>
      <c r="N19" s="59">
        <v>891011134555</v>
      </c>
      <c r="O19" s="28" t="s">
        <v>982</v>
      </c>
      <c r="P19" s="60">
        <f t="shared" si="0"/>
        <v>32792</v>
      </c>
      <c r="Q19" s="28">
        <f ca="1" t="shared" si="1"/>
        <v>34</v>
      </c>
      <c r="R19" s="28"/>
      <c r="S19" s="28"/>
      <c r="T19" s="28"/>
      <c r="U19" s="28"/>
      <c r="V19" s="28"/>
      <c r="W19" s="37"/>
      <c r="X19" s="38"/>
      <c r="Y19" s="38"/>
      <c r="Z19" s="38"/>
      <c r="AA19" s="28"/>
      <c r="AB19" s="28"/>
      <c r="AC19" s="28"/>
      <c r="AD19" s="28"/>
      <c r="AE19" s="28"/>
      <c r="AF19" s="28"/>
      <c r="AG19" s="28"/>
      <c r="AH19" s="28"/>
      <c r="AI19" s="70"/>
      <c r="AJ19" s="67"/>
      <c r="AK19" s="28"/>
      <c r="AL19" s="28"/>
      <c r="AM19" s="28"/>
      <c r="AN19" s="28"/>
      <c r="AO19" s="29"/>
      <c r="AP19" s="67"/>
      <c r="AQ19" s="67"/>
      <c r="AR19" s="78"/>
      <c r="AS19" s="29"/>
      <c r="AT19" s="29"/>
      <c r="AU19" s="28"/>
      <c r="AV19" s="83"/>
      <c r="AW19" s="37"/>
      <c r="AX19" s="38"/>
      <c r="AY19" s="70"/>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70"/>
      <c r="CK19" s="67"/>
      <c r="CL19" s="67"/>
      <c r="CM19" s="67"/>
      <c r="CN19" s="111"/>
      <c r="CO19" s="111"/>
      <c r="CP19" s="67"/>
      <c r="CQ19" s="113"/>
      <c r="CR19" s="113"/>
      <c r="CS19" s="113"/>
      <c r="CT19" s="113"/>
      <c r="CU19" s="113"/>
      <c r="CV19" s="116"/>
      <c r="CW19" s="111"/>
      <c r="CX19" s="111" t="e">
        <f ca="1" t="shared" si="2"/>
        <v>#DIV/0!</v>
      </c>
      <c r="CY19" s="67"/>
      <c r="CZ19" s="28"/>
      <c r="DA19" s="28"/>
      <c r="DB19" s="113"/>
      <c r="DC19" s="113"/>
      <c r="DD19" s="111"/>
      <c r="DE19" s="67"/>
      <c r="DF19" s="28"/>
      <c r="DG19" s="125"/>
      <c r="DH19" s="126"/>
      <c r="DI19" s="130"/>
      <c r="DJ19" s="130"/>
      <c r="DK19" s="67"/>
      <c r="DL19" s="116"/>
      <c r="DM19" s="113"/>
      <c r="DN19" s="113"/>
      <c r="DO19" s="113"/>
      <c r="DP19" s="67"/>
      <c r="DQ19" s="29"/>
      <c r="DR19" s="72"/>
      <c r="DS19" s="28"/>
      <c r="DT19" s="28"/>
      <c r="DU19" s="28"/>
      <c r="DV19" s="28"/>
      <c r="DW19" s="28"/>
      <c r="DX19" s="28"/>
      <c r="DY19" s="28"/>
      <c r="DZ19" s="28"/>
      <c r="EA19" s="28"/>
      <c r="EB19" s="28"/>
      <c r="EC19" s="28"/>
      <c r="ED19" s="28"/>
      <c r="EE19" s="67"/>
      <c r="EF19" s="67"/>
      <c r="EG19" s="67"/>
      <c r="EH19" s="67"/>
      <c r="EI19" s="72"/>
    </row>
    <row r="20" s="2" customFormat="1" ht="25" spans="1:139">
      <c r="A20" s="28">
        <v>16</v>
      </c>
      <c r="B20" s="29" t="s">
        <v>998</v>
      </c>
      <c r="C20" s="28" t="s">
        <v>997</v>
      </c>
      <c r="D20" s="28" t="s">
        <v>980</v>
      </c>
      <c r="E20" s="35" t="s">
        <v>1302</v>
      </c>
      <c r="F20" s="35" t="s">
        <v>1303</v>
      </c>
      <c r="G20" s="36" t="s">
        <v>980</v>
      </c>
      <c r="H20" s="37" t="s">
        <v>1304</v>
      </c>
      <c r="I20" s="38" t="s">
        <v>1305</v>
      </c>
      <c r="J20" s="45"/>
      <c r="K20" s="28"/>
      <c r="L20" s="46"/>
      <c r="M20" s="28"/>
      <c r="N20" s="59">
        <v>751203145567</v>
      </c>
      <c r="O20" s="28" t="s">
        <v>982</v>
      </c>
      <c r="P20" s="60">
        <f t="shared" si="0"/>
        <v>27731</v>
      </c>
      <c r="Q20" s="28">
        <f ca="1" t="shared" si="1"/>
        <v>48</v>
      </c>
      <c r="R20" s="28"/>
      <c r="S20" s="28"/>
      <c r="T20" s="28"/>
      <c r="U20" s="28"/>
      <c r="V20" s="28"/>
      <c r="W20" s="37"/>
      <c r="X20" s="38"/>
      <c r="Y20" s="38"/>
      <c r="Z20" s="38"/>
      <c r="AA20" s="28"/>
      <c r="AB20" s="28"/>
      <c r="AC20" s="28"/>
      <c r="AD20" s="28"/>
      <c r="AE20" s="28"/>
      <c r="AF20" s="28"/>
      <c r="AG20" s="28"/>
      <c r="AH20" s="28"/>
      <c r="AI20" s="70"/>
      <c r="AJ20" s="67"/>
      <c r="AK20" s="28"/>
      <c r="AL20" s="28"/>
      <c r="AM20" s="28"/>
      <c r="AN20" s="28"/>
      <c r="AO20" s="29"/>
      <c r="AP20" s="67"/>
      <c r="AQ20" s="67"/>
      <c r="AR20" s="78"/>
      <c r="AS20" s="29"/>
      <c r="AT20" s="29"/>
      <c r="AU20" s="28"/>
      <c r="AV20" s="83"/>
      <c r="AW20" s="37"/>
      <c r="AX20" s="38"/>
      <c r="AY20" s="70"/>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70"/>
      <c r="CK20" s="67"/>
      <c r="CL20" s="67"/>
      <c r="CM20" s="67"/>
      <c r="CN20" s="111"/>
      <c r="CO20" s="111"/>
      <c r="CP20" s="67"/>
      <c r="CQ20" s="113"/>
      <c r="CR20" s="113"/>
      <c r="CS20" s="113"/>
      <c r="CT20" s="113"/>
      <c r="CU20" s="113"/>
      <c r="CV20" s="116"/>
      <c r="CW20" s="111"/>
      <c r="CX20" s="111" t="e">
        <f ca="1" t="shared" si="2"/>
        <v>#DIV/0!</v>
      </c>
      <c r="CY20" s="67"/>
      <c r="CZ20" s="28"/>
      <c r="DA20" s="28"/>
      <c r="DB20" s="113"/>
      <c r="DC20" s="113"/>
      <c r="DD20" s="111"/>
      <c r="DE20" s="67"/>
      <c r="DF20" s="28"/>
      <c r="DG20" s="125"/>
      <c r="DH20" s="126"/>
      <c r="DI20" s="130"/>
      <c r="DJ20" s="130"/>
      <c r="DK20" s="67"/>
      <c r="DL20" s="116"/>
      <c r="DM20" s="113"/>
      <c r="DN20" s="113"/>
      <c r="DO20" s="113"/>
      <c r="DP20" s="67"/>
      <c r="DQ20" s="29"/>
      <c r="DR20" s="72"/>
      <c r="DS20" s="28"/>
      <c r="DT20" s="28"/>
      <c r="DU20" s="28"/>
      <c r="DV20" s="28"/>
      <c r="DW20" s="28"/>
      <c r="DX20" s="28"/>
      <c r="DY20" s="28"/>
      <c r="DZ20" s="28"/>
      <c r="EA20" s="28"/>
      <c r="EB20" s="28"/>
      <c r="EC20" s="28"/>
      <c r="ED20" s="28"/>
      <c r="EE20" s="67"/>
      <c r="EF20" s="67"/>
      <c r="EG20" s="67"/>
      <c r="EH20" s="67"/>
      <c r="EI20" s="72"/>
    </row>
    <row r="21" s="2" customFormat="1" ht="25.5" customHeight="1" spans="1:140">
      <c r="A21" s="28">
        <v>17</v>
      </c>
      <c r="B21" s="29" t="s">
        <v>998</v>
      </c>
      <c r="C21" s="28" t="s">
        <v>997</v>
      </c>
      <c r="D21" s="28" t="s">
        <v>980</v>
      </c>
      <c r="E21" s="35" t="s">
        <v>1306</v>
      </c>
      <c r="F21" s="35" t="s">
        <v>1307</v>
      </c>
      <c r="G21" s="36" t="s">
        <v>980</v>
      </c>
      <c r="H21" s="37" t="s">
        <v>1308</v>
      </c>
      <c r="I21" s="37" t="s">
        <v>1309</v>
      </c>
      <c r="J21" s="45"/>
      <c r="K21" s="28"/>
      <c r="L21" s="46"/>
      <c r="M21" s="28"/>
      <c r="N21" s="59">
        <v>880808134468</v>
      </c>
      <c r="O21" s="28" t="s">
        <v>982</v>
      </c>
      <c r="P21" s="60">
        <f t="shared" si="0"/>
        <v>32363</v>
      </c>
      <c r="Q21" s="28">
        <f ca="1" t="shared" si="1"/>
        <v>35</v>
      </c>
      <c r="R21" s="28"/>
      <c r="S21" s="28"/>
      <c r="T21" s="28"/>
      <c r="U21" s="28"/>
      <c r="V21" s="28"/>
      <c r="W21" s="37"/>
      <c r="X21" s="38"/>
      <c r="Y21" s="38"/>
      <c r="Z21" s="38"/>
      <c r="AA21" s="28"/>
      <c r="AB21" s="28"/>
      <c r="AC21" s="28"/>
      <c r="AD21" s="28"/>
      <c r="AE21" s="28"/>
      <c r="AF21" s="28"/>
      <c r="AG21" s="28"/>
      <c r="AH21" s="28"/>
      <c r="AI21" s="70"/>
      <c r="AJ21" s="67"/>
      <c r="AK21" s="28"/>
      <c r="AL21" s="28">
        <v>5000</v>
      </c>
      <c r="AM21" s="28">
        <v>4000</v>
      </c>
      <c r="AN21" s="28" t="s">
        <v>986</v>
      </c>
      <c r="AO21" s="29"/>
      <c r="AP21" s="67"/>
      <c r="AQ21" s="67"/>
      <c r="AR21" s="78"/>
      <c r="AS21" s="29"/>
      <c r="AT21" s="29"/>
      <c r="AU21" s="28"/>
      <c r="AV21" s="83"/>
      <c r="AW21" s="37"/>
      <c r="AX21" s="38"/>
      <c r="AY21" s="70"/>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70"/>
      <c r="CK21" s="67"/>
      <c r="CL21" s="67"/>
      <c r="CM21" s="67"/>
      <c r="CN21" s="111"/>
      <c r="CO21" s="111"/>
      <c r="CP21" s="67"/>
      <c r="CQ21" s="113"/>
      <c r="CR21" s="113"/>
      <c r="CS21" s="113"/>
      <c r="CT21" s="113"/>
      <c r="CU21" s="113"/>
      <c r="CV21" s="116"/>
      <c r="CW21" s="111"/>
      <c r="CX21" s="111">
        <f ca="1" t="shared" si="2"/>
        <v>0</v>
      </c>
      <c r="CY21" s="67"/>
      <c r="CZ21" s="28"/>
      <c r="DA21" s="28"/>
      <c r="DB21" s="113"/>
      <c r="DC21" s="113"/>
      <c r="DD21" s="111"/>
      <c r="DE21" s="67"/>
      <c r="DF21" s="28"/>
      <c r="DG21" s="125"/>
      <c r="DH21" s="126"/>
      <c r="DI21" s="130"/>
      <c r="DJ21" s="130"/>
      <c r="DK21" s="67"/>
      <c r="DL21" s="116"/>
      <c r="DM21" s="113"/>
      <c r="DN21" s="113"/>
      <c r="DO21" s="113"/>
      <c r="DP21" s="67"/>
      <c r="DQ21" s="29"/>
      <c r="DR21" s="72"/>
      <c r="DS21" s="28"/>
      <c r="DT21" s="28"/>
      <c r="DU21" s="28"/>
      <c r="DV21" s="28"/>
      <c r="DW21" s="28"/>
      <c r="DX21" s="28"/>
      <c r="DY21" s="28"/>
      <c r="DZ21" s="28"/>
      <c r="EA21" s="28"/>
      <c r="EB21" s="28"/>
      <c r="EC21" s="28"/>
      <c r="ED21" s="28"/>
      <c r="EE21" s="67"/>
      <c r="EF21" s="67"/>
      <c r="EG21" s="67"/>
      <c r="EH21" s="67"/>
      <c r="EI21" s="72"/>
      <c r="EJ21" s="301" t="s">
        <v>1310</v>
      </c>
    </row>
    <row r="22" s="2" customFormat="1" ht="30" customHeight="1" spans="1:139">
      <c r="A22" s="28">
        <v>18</v>
      </c>
      <c r="B22" s="29" t="s">
        <v>1002</v>
      </c>
      <c r="C22" s="28" t="s">
        <v>1001</v>
      </c>
      <c r="D22" s="28" t="s">
        <v>980</v>
      </c>
      <c r="E22" s="35" t="s">
        <v>1311</v>
      </c>
      <c r="F22" s="35" t="s">
        <v>1312</v>
      </c>
      <c r="G22" s="36" t="s">
        <v>980</v>
      </c>
      <c r="H22" s="37" t="s">
        <v>1313</v>
      </c>
      <c r="I22" s="38" t="s">
        <v>1314</v>
      </c>
      <c r="J22" s="45">
        <v>661014035015</v>
      </c>
      <c r="K22" s="28" t="s">
        <v>982</v>
      </c>
      <c r="L22" s="46">
        <v>24394</v>
      </c>
      <c r="M22" s="28">
        <f ca="1">ROUNDDOWN(YEARFRAC(L22,TODAY(),3),0)</f>
        <v>57</v>
      </c>
      <c r="N22" s="59">
        <v>900718900909</v>
      </c>
      <c r="O22" s="28" t="s">
        <v>982</v>
      </c>
      <c r="P22" s="60">
        <f t="shared" si="0"/>
        <v>33072</v>
      </c>
      <c r="Q22" s="28">
        <f ca="1" t="shared" si="1"/>
        <v>33</v>
      </c>
      <c r="R22" s="28" t="s">
        <v>1288</v>
      </c>
      <c r="S22" s="28" t="s">
        <v>796</v>
      </c>
      <c r="T22" s="28">
        <v>43000</v>
      </c>
      <c r="U22" s="28"/>
      <c r="V22" s="28"/>
      <c r="W22" s="37"/>
      <c r="X22" s="38"/>
      <c r="Y22" s="38"/>
      <c r="Z22" s="38"/>
      <c r="AA22" s="28"/>
      <c r="AB22" s="28"/>
      <c r="AC22" s="28"/>
      <c r="AD22" s="28"/>
      <c r="AE22" s="28"/>
      <c r="AF22" s="28"/>
      <c r="AG22" s="28"/>
      <c r="AH22" s="28"/>
      <c r="AI22" s="67">
        <v>4713.25</v>
      </c>
      <c r="AJ22" s="67">
        <v>3758.33</v>
      </c>
      <c r="AK22" s="28" t="s">
        <v>991</v>
      </c>
      <c r="AL22" s="28"/>
      <c r="AM22" s="28"/>
      <c r="AN22" s="28"/>
      <c r="AO22" s="28" t="s">
        <v>1240</v>
      </c>
      <c r="AP22" s="67">
        <v>500000</v>
      </c>
      <c r="AQ22" s="67">
        <v>500000</v>
      </c>
      <c r="AR22" s="78">
        <v>15</v>
      </c>
      <c r="AS22" s="29" t="s">
        <v>814</v>
      </c>
      <c r="AT22" s="29" t="s">
        <v>1315</v>
      </c>
      <c r="AU22" s="28" t="s">
        <v>284</v>
      </c>
      <c r="AV22" s="83">
        <v>200</v>
      </c>
      <c r="AW22" s="37" t="s">
        <v>1316</v>
      </c>
      <c r="AX22" s="38"/>
      <c r="AY22" s="70">
        <f>AI22</f>
        <v>4713.25</v>
      </c>
      <c r="AZ22" s="28">
        <v>0</v>
      </c>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70" t="s">
        <v>800</v>
      </c>
      <c r="CK22" s="67">
        <v>0</v>
      </c>
      <c r="CL22" s="67"/>
      <c r="CM22" s="67">
        <f ca="1">CW22*AJ22-CU22</f>
        <v>-883.169</v>
      </c>
      <c r="CN22" s="111">
        <f>IF(OR(AO22="EIGHTY FIVE AVENUE Type A",AO22="5M Boulevard Type A"),85%,IF(AND(AO22&lt;&gt;"EIGHTY FIVE AVENUE Type A",CJ22="My First Home Sch/-i"),100%,90%))</f>
        <v>0.9</v>
      </c>
      <c r="CO22" s="111">
        <v>0.1</v>
      </c>
      <c r="CP22" s="67">
        <f>MIN(CN22*AP22,AQ22)</f>
        <v>450000</v>
      </c>
      <c r="CQ22" s="113">
        <f>IF(AND(OR(AS22="Primary",AS22="Secondary",AS22="Vocational/Certificate",AS22=""),OR(CJ22="MaxiHome/CM Home",CJ22="")),30,35)</f>
        <v>35</v>
      </c>
      <c r="CR22" s="113">
        <f>IF(AND(OR(AS22="Primary",AS22="Secondary",AS22="Vocational/Certificate",AS22=""),OR(CJ22="MaxiHome/CM Home",CJ22="")),60,70)</f>
        <v>70</v>
      </c>
      <c r="CS22" s="113">
        <f ca="1">MIN(CR22-Q22,CQ22)</f>
        <v>35</v>
      </c>
      <c r="CT22" s="113">
        <f>ROUND(NPER(DL22/12,-CY22,CP22+CO22*AP22,,0)/12,0)</f>
        <v>22</v>
      </c>
      <c r="CU22" s="113">
        <f ca="1">ROUNDUP(PMT(DL22/12,DM22*12,-CP22-AP22*CO22,,0),0)</f>
        <v>3514</v>
      </c>
      <c r="CV22" s="116">
        <f ca="1">(CU22+CK22+BA22+BB22)/AJ22</f>
        <v>0.934989742784694</v>
      </c>
      <c r="CW22" s="111">
        <f>IF(CJ22="My First Home Sch/-i",60%,IF(AND(CJ22="MaxiHome/CM Home",AI22&gt;3500),70%,IF(AND(CJ22="MaxiHome/CM Home",AI22&lt;=3500,OR(AS22="Degree",AS22="Masters",AS22="Doctorate",AS22="Professional")),60%,40%)))</f>
        <v>0.7</v>
      </c>
      <c r="CX22" s="111"/>
      <c r="CY22" s="67">
        <f>IF(DA22="Vulnerable",TRUNC(MIN(CW22*AJ22-BA22-BB22-CK22,AJ22-BA22-BB22-CK22-DC22),0),IF(DA22="Non-vulnerable",TRUNC(CW22*AJ22-BA22-BB22-CK22,0),""))</f>
        <v>2630</v>
      </c>
      <c r="CZ22" s="28" t="s">
        <v>1224</v>
      </c>
      <c r="DA22" s="28" t="str">
        <f>IF(AND(AI22&gt;0,AI22&lt;=3500,CZ22="Zone 1"),"Vulnerable",IF(AND(AI22&gt;0,AI22&lt;=2200,CZ22="Zone 2"),"Vulnerable",IF(AND(AI22&gt;0,AI22&lt;=1700,CZ22="Zone 3"),"Vulnerable",IF(AND(OR(AI22=0,AI22=""),AI22&lt;=3500,CZ22="Zone 1"),"Vulnerable",IF(AND(OR(AI22=0,AI22=""),AI22&lt;=2200,CZ22="Zone 2"),"Vulnerable",IF(AND(OR(AI22=0,AI22=""),AI22&lt;=1700,CZ22="Zone 3"),"Vulnerable","Non-vulnerable"))))))</f>
        <v>Non-vulnerable</v>
      </c>
      <c r="DB22" s="113">
        <f ca="1">IF(DA22="Vulnerable",AJ22-CK22-BA22-BB22-CU22,0)</f>
        <v>0</v>
      </c>
      <c r="DC22" s="113">
        <f>IF(AND(DA22="Vulnerable",CZ22="Zone 1"),1300,IF(AND(DA22="Vulnerable",CZ22="Zone 2"),900,IF(AND(DA22="Vulnerable",CZ22="Zone 3"),700,)))</f>
        <v>0</v>
      </c>
      <c r="DD22" s="111">
        <f ca="1">DK22/AP22</f>
        <v>0.6736</v>
      </c>
      <c r="DE22" s="67">
        <f ca="1">IF(OR(CV22&gt;CW22,DB22&lt;DC22),(TRUNC(PV(DL22/12,DM22*12,-CY22,,0),0)),CP22+CO22*AP22)</f>
        <v>374287</v>
      </c>
      <c r="DF22" s="28">
        <f>IF(OR(AO22="EIGHTY FIVE AVENUE Type A",AO22="EIGHTY FIVE AVENUE Type B"),24,IF(AO22="5M Boulevard Type A",12,0))</f>
        <v>24</v>
      </c>
      <c r="DG22" s="125">
        <f>MAX(DG18+7.65%,10%)/12</f>
        <v>0.00833333333333333</v>
      </c>
      <c r="DH22" s="126">
        <f ca="1">ROUND(DE22/((1-(1+DG22)^-(DM22*12))/(DG22)),8)</f>
        <v>4022.10725692</v>
      </c>
      <c r="DI22" s="130">
        <f ca="1">TRUNC(DH22*DM22*12,2)</f>
        <v>723979.3</v>
      </c>
      <c r="DJ22" s="130">
        <f ca="1">ROUND(DE22*DG22*DF22,2)</f>
        <v>74857.4</v>
      </c>
      <c r="DK22" s="67">
        <f ca="1">MIN(ROUNDDOWN(CN22/(CN22+CO22)*DE22/100,0)*100,CP22)</f>
        <v>336800</v>
      </c>
      <c r="DL22" s="116">
        <v>0.0325</v>
      </c>
      <c r="DM22" s="113">
        <f ca="1">IF(AND(CS22&gt;=AR22),AR22,IF(AND(CS22&lt;AR22,CS22&gt;CT22),CT22,CS22))</f>
        <v>15</v>
      </c>
      <c r="DN22" s="113">
        <f ca="1">ROUNDUP(PMT(DL22/12,DM22*12,-DE22,,0),0)</f>
        <v>2630</v>
      </c>
      <c r="DO22" s="113">
        <f ca="1">AP22-DK22</f>
        <v>163200</v>
      </c>
      <c r="DP22" s="67">
        <f ca="1">DI22+DJ22</f>
        <v>798836.7</v>
      </c>
      <c r="DQ22" s="29" t="s">
        <v>1317</v>
      </c>
      <c r="DR22" s="72" t="s">
        <v>1318</v>
      </c>
      <c r="DS22" s="72" t="s">
        <v>800</v>
      </c>
      <c r="DT22" s="29" t="s">
        <v>1260</v>
      </c>
      <c r="DU22" s="28"/>
      <c r="DV22" s="28"/>
      <c r="DW22" s="28"/>
      <c r="DX22" s="28"/>
      <c r="DY22" s="28"/>
      <c r="DZ22" s="28"/>
      <c r="EA22" s="28"/>
      <c r="EB22" s="28"/>
      <c r="EC22" s="28"/>
      <c r="ED22" s="28"/>
      <c r="EE22" s="67">
        <f ca="1">ROUNDUP(PMT(DL22/12,DM22*12,-SUM(DZ22:EC22),,0),0)</f>
        <v>0</v>
      </c>
      <c r="EF22" s="67">
        <f ca="1">ROUND((DZ22+EA22+EB22+EC22)/((1-(1+DG22)^-(DM22*12))/(DG22)),8)</f>
        <v>0</v>
      </c>
      <c r="EG22" s="67">
        <f ca="1">TRUNC((DZ22+EA22+EB22+EC22)*DM22*12,2)</f>
        <v>0</v>
      </c>
      <c r="EH22" s="67">
        <f>ROUND((DZ22+EA22+EB22+EC22)*DG22*DF22,2)</f>
        <v>0</v>
      </c>
      <c r="EI22" s="72">
        <f ca="1">EG22+EH22</f>
        <v>0</v>
      </c>
    </row>
    <row r="23" s="2" customFormat="1" ht="25.5" customHeight="1" spans="1:139">
      <c r="A23" s="28">
        <v>19</v>
      </c>
      <c r="B23" s="29" t="s">
        <v>1002</v>
      </c>
      <c r="C23" s="28" t="s">
        <v>1001</v>
      </c>
      <c r="D23" s="28" t="s">
        <v>980</v>
      </c>
      <c r="E23" s="35" t="s">
        <v>1319</v>
      </c>
      <c r="F23" s="35" t="s">
        <v>1320</v>
      </c>
      <c r="G23" s="36" t="s">
        <v>980</v>
      </c>
      <c r="H23" s="37" t="s">
        <v>1313</v>
      </c>
      <c r="I23" s="38" t="s">
        <v>1321</v>
      </c>
      <c r="J23" s="45"/>
      <c r="K23" s="28"/>
      <c r="L23" s="46"/>
      <c r="M23" s="28"/>
      <c r="N23" s="59" t="s">
        <v>1322</v>
      </c>
      <c r="O23" s="28" t="s">
        <v>982</v>
      </c>
      <c r="P23" s="60">
        <f t="shared" si="0"/>
        <v>28044</v>
      </c>
      <c r="Q23" s="28">
        <f ca="1" t="shared" si="1"/>
        <v>47</v>
      </c>
      <c r="R23" s="28"/>
      <c r="S23" s="28"/>
      <c r="T23" s="28"/>
      <c r="U23" s="28"/>
      <c r="V23" s="28"/>
      <c r="W23" s="37"/>
      <c r="X23" s="38"/>
      <c r="Y23" s="38"/>
      <c r="Z23" s="38"/>
      <c r="AA23" s="28"/>
      <c r="AB23" s="28"/>
      <c r="AC23" s="28"/>
      <c r="AD23" s="28"/>
      <c r="AE23" s="28"/>
      <c r="AF23" s="28"/>
      <c r="AG23" s="28"/>
      <c r="AH23" s="28"/>
      <c r="AI23" s="67"/>
      <c r="AJ23" s="67"/>
      <c r="AK23" s="28"/>
      <c r="AL23" s="28"/>
      <c r="AM23" s="28"/>
      <c r="AN23" s="28"/>
      <c r="AO23" s="28"/>
      <c r="AP23" s="67"/>
      <c r="AQ23" s="67"/>
      <c r="AR23" s="78"/>
      <c r="AS23" s="29"/>
      <c r="AT23" s="29"/>
      <c r="AU23" s="28"/>
      <c r="AV23" s="83"/>
      <c r="AW23" s="37"/>
      <c r="AX23" s="38"/>
      <c r="AY23" s="70"/>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70"/>
      <c r="CK23" s="67"/>
      <c r="CL23" s="67"/>
      <c r="CM23" s="67"/>
      <c r="CN23" s="111"/>
      <c r="CO23" s="111"/>
      <c r="CP23" s="67"/>
      <c r="CQ23" s="113"/>
      <c r="CR23" s="113"/>
      <c r="CS23" s="113"/>
      <c r="CT23" s="113"/>
      <c r="CU23" s="113"/>
      <c r="CV23" s="116"/>
      <c r="CW23" s="111"/>
      <c r="CX23" s="111"/>
      <c r="CY23" s="67"/>
      <c r="CZ23" s="28"/>
      <c r="DA23" s="28"/>
      <c r="DB23" s="113"/>
      <c r="DC23" s="113"/>
      <c r="DD23" s="111"/>
      <c r="DE23" s="67"/>
      <c r="DF23" s="28"/>
      <c r="DG23" s="125"/>
      <c r="DH23" s="126"/>
      <c r="DI23" s="130"/>
      <c r="DJ23" s="130"/>
      <c r="DK23" s="67"/>
      <c r="DL23" s="116"/>
      <c r="DM23" s="113"/>
      <c r="DN23" s="113"/>
      <c r="DO23" s="113"/>
      <c r="DP23" s="67"/>
      <c r="DQ23" s="29"/>
      <c r="DR23" s="72"/>
      <c r="DS23" s="28"/>
      <c r="DT23" s="28"/>
      <c r="DU23" s="28"/>
      <c r="DV23" s="28"/>
      <c r="DW23" s="28"/>
      <c r="DX23" s="28"/>
      <c r="DY23" s="28"/>
      <c r="DZ23" s="28"/>
      <c r="EA23" s="28"/>
      <c r="EB23" s="28"/>
      <c r="EC23" s="28"/>
      <c r="ED23" s="28"/>
      <c r="EE23" s="67"/>
      <c r="EF23" s="67"/>
      <c r="EG23" s="67"/>
      <c r="EH23" s="67"/>
      <c r="EI23" s="72"/>
    </row>
    <row r="24" s="2" customFormat="1" ht="25.5" customHeight="1" spans="1:139">
      <c r="A24" s="28">
        <v>20</v>
      </c>
      <c r="B24" s="29" t="s">
        <v>1002</v>
      </c>
      <c r="C24" s="28" t="s">
        <v>1001</v>
      </c>
      <c r="D24" s="28" t="s">
        <v>980</v>
      </c>
      <c r="E24" s="35" t="s">
        <v>1323</v>
      </c>
      <c r="F24" s="35" t="s">
        <v>1324</v>
      </c>
      <c r="G24" s="36" t="s">
        <v>980</v>
      </c>
      <c r="H24" s="37" t="s">
        <v>1313</v>
      </c>
      <c r="I24" s="38" t="s">
        <v>1325</v>
      </c>
      <c r="J24" s="45"/>
      <c r="K24" s="28"/>
      <c r="L24" s="46"/>
      <c r="M24" s="28"/>
      <c r="N24" s="59" t="s">
        <v>1326</v>
      </c>
      <c r="O24" s="28" t="s">
        <v>982</v>
      </c>
      <c r="P24" s="60">
        <f t="shared" si="0"/>
        <v>29465</v>
      </c>
      <c r="Q24" s="28">
        <f ca="1" t="shared" si="1"/>
        <v>43</v>
      </c>
      <c r="R24" s="28"/>
      <c r="S24" s="28"/>
      <c r="T24" s="28"/>
      <c r="U24" s="28"/>
      <c r="V24" s="28"/>
      <c r="W24" s="37"/>
      <c r="X24" s="38"/>
      <c r="Y24" s="38"/>
      <c r="Z24" s="38"/>
      <c r="AA24" s="28"/>
      <c r="AB24" s="28"/>
      <c r="AC24" s="28"/>
      <c r="AD24" s="28"/>
      <c r="AE24" s="28"/>
      <c r="AF24" s="28"/>
      <c r="AG24" s="28"/>
      <c r="AH24" s="28"/>
      <c r="AI24" s="67"/>
      <c r="AJ24" s="67"/>
      <c r="AK24" s="28"/>
      <c r="AL24" s="28"/>
      <c r="AM24" s="28"/>
      <c r="AN24" s="28"/>
      <c r="AO24" s="28"/>
      <c r="AP24" s="67"/>
      <c r="AQ24" s="67"/>
      <c r="AR24" s="78"/>
      <c r="AS24" s="29"/>
      <c r="AT24" s="29"/>
      <c r="AU24" s="28"/>
      <c r="AV24" s="83"/>
      <c r="AW24" s="37"/>
      <c r="AX24" s="38"/>
      <c r="AY24" s="70"/>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70"/>
      <c r="CK24" s="67"/>
      <c r="CL24" s="67"/>
      <c r="CM24" s="67"/>
      <c r="CN24" s="111"/>
      <c r="CO24" s="111"/>
      <c r="CP24" s="67"/>
      <c r="CQ24" s="113"/>
      <c r="CR24" s="113"/>
      <c r="CS24" s="113"/>
      <c r="CT24" s="113"/>
      <c r="CU24" s="113"/>
      <c r="CV24" s="116"/>
      <c r="CW24" s="111"/>
      <c r="CX24" s="111"/>
      <c r="CY24" s="67"/>
      <c r="CZ24" s="28"/>
      <c r="DA24" s="28"/>
      <c r="DB24" s="113"/>
      <c r="DC24" s="113"/>
      <c r="DD24" s="111"/>
      <c r="DE24" s="67"/>
      <c r="DF24" s="28"/>
      <c r="DG24" s="125"/>
      <c r="DH24" s="126"/>
      <c r="DI24" s="130"/>
      <c r="DJ24" s="130"/>
      <c r="DK24" s="67"/>
      <c r="DL24" s="116"/>
      <c r="DM24" s="113"/>
      <c r="DN24" s="113"/>
      <c r="DO24" s="113"/>
      <c r="DP24" s="67"/>
      <c r="DQ24" s="29"/>
      <c r="DR24" s="72"/>
      <c r="DS24" s="28"/>
      <c r="DT24" s="28"/>
      <c r="DU24" s="28"/>
      <c r="DV24" s="28"/>
      <c r="DW24" s="28"/>
      <c r="DX24" s="28"/>
      <c r="DY24" s="28"/>
      <c r="DZ24" s="28"/>
      <c r="EA24" s="28"/>
      <c r="EB24" s="28"/>
      <c r="EC24" s="28"/>
      <c r="ED24" s="28"/>
      <c r="EE24" s="67"/>
      <c r="EF24" s="67"/>
      <c r="EG24" s="67"/>
      <c r="EH24" s="67"/>
      <c r="EI24" s="72"/>
    </row>
    <row r="25" s="2" customFormat="1" ht="25" spans="1:139">
      <c r="A25" s="28">
        <v>21</v>
      </c>
      <c r="B25" s="29" t="s">
        <v>1028</v>
      </c>
      <c r="C25" s="28" t="s">
        <v>1027</v>
      </c>
      <c r="D25" s="28" t="s">
        <v>980</v>
      </c>
      <c r="E25" s="35" t="s">
        <v>1327</v>
      </c>
      <c r="F25" s="35" t="s">
        <v>1328</v>
      </c>
      <c r="G25" s="36" t="s">
        <v>980</v>
      </c>
      <c r="H25" s="37" t="s">
        <v>1329</v>
      </c>
      <c r="I25" s="37"/>
      <c r="J25" s="45">
        <v>960606065854</v>
      </c>
      <c r="K25" s="28" t="s">
        <v>982</v>
      </c>
      <c r="L25" s="46">
        <v>35222</v>
      </c>
      <c r="M25" s="28">
        <f ca="1">ROUNDDOWN(YEARFRAC(L25,TODAY(),3),0)</f>
        <v>27</v>
      </c>
      <c r="N25" s="59" t="s">
        <v>1330</v>
      </c>
      <c r="O25" s="28" t="s">
        <v>982</v>
      </c>
      <c r="P25" s="60">
        <f t="shared" si="0"/>
        <v>30915</v>
      </c>
      <c r="Q25" s="28">
        <f ca="1" t="shared" si="1"/>
        <v>39</v>
      </c>
      <c r="R25" s="28" t="s">
        <v>1222</v>
      </c>
      <c r="S25" s="28" t="s">
        <v>1223</v>
      </c>
      <c r="T25" s="28">
        <v>55300</v>
      </c>
      <c r="U25" s="28"/>
      <c r="V25" s="28"/>
      <c r="W25" s="37"/>
      <c r="X25" s="38"/>
      <c r="Y25" s="38"/>
      <c r="Z25" s="38"/>
      <c r="AA25" s="28"/>
      <c r="AB25" s="28"/>
      <c r="AC25" s="28"/>
      <c r="AD25" s="28"/>
      <c r="AE25" s="28"/>
      <c r="AF25" s="28"/>
      <c r="AG25" s="28"/>
      <c r="AH25" s="28"/>
      <c r="AI25" s="68">
        <v>12500</v>
      </c>
      <c r="AJ25" s="69">
        <v>10418.57</v>
      </c>
      <c r="AK25" s="28" t="s">
        <v>991</v>
      </c>
      <c r="AL25" s="28"/>
      <c r="AM25" s="28"/>
      <c r="AN25" s="28"/>
      <c r="AO25" s="67" t="s">
        <v>1240</v>
      </c>
      <c r="AP25" s="69">
        <v>480000</v>
      </c>
      <c r="AQ25" s="69">
        <v>432000</v>
      </c>
      <c r="AR25" s="78">
        <v>27</v>
      </c>
      <c r="AS25" s="29" t="s">
        <v>824</v>
      </c>
      <c r="AT25" s="29" t="s">
        <v>1331</v>
      </c>
      <c r="AU25" s="28" t="s">
        <v>284</v>
      </c>
      <c r="AV25" s="83">
        <v>0</v>
      </c>
      <c r="AW25" s="37" t="s">
        <v>136</v>
      </c>
      <c r="AX25" s="38"/>
      <c r="AY25" s="70">
        <f t="shared" ref="AY25:AY32" si="3">AI25</f>
        <v>12500</v>
      </c>
      <c r="AZ25" s="28">
        <v>1</v>
      </c>
      <c r="BA25" s="64"/>
      <c r="BB25" s="64"/>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70" t="s">
        <v>800</v>
      </c>
      <c r="CK25" s="67">
        <f ca="1">CW25*AJ25-CU25</f>
        <v>5064.999</v>
      </c>
      <c r="CL25" s="67"/>
      <c r="CM25" s="67">
        <f ca="1" t="shared" ref="CM25:CM44" si="4">CW25*AJ25-CU25</f>
        <v>5064.999</v>
      </c>
      <c r="CN25" s="111">
        <f>IF(OR(AO25="EIGHTY FIVE AVENUE Type A",AO25="5M Boulevard Type A"),85%,IF(AND(AO25&lt;&gt;"EIGHTY FIVE AVENUE Type A",CJ25="My First Home Sch/-i"),100%,90%))</f>
        <v>0.9</v>
      </c>
      <c r="CO25" s="111">
        <v>0.1</v>
      </c>
      <c r="CP25" s="67">
        <f t="shared" ref="CP25:CP64" si="5">MIN(CN25*AP25,AQ25)</f>
        <v>432000</v>
      </c>
      <c r="CQ25" s="113">
        <f t="shared" ref="CQ25:CQ64" si="6">IF(AND(OR(AS25="Primary",AS25="Secondary",AS25="Vocational/Certificate",AS25=""),OR(CJ25="MaxiHome/CM Home",CJ25="")),30,35)</f>
        <v>35</v>
      </c>
      <c r="CR25" s="113">
        <f t="shared" ref="CR25:CR64" si="7">IF(AND(OR(AS25="Primary",AS25="Secondary",AS25="Vocational/Certificate",AS25=""),OR(CJ25="MaxiHome/CM Home",CJ25="")),60,70)</f>
        <v>70</v>
      </c>
      <c r="CS25" s="113">
        <f ca="1" t="shared" ref="CS25:CS64" si="8">MIN(CR25-Q25,CQ25)</f>
        <v>31</v>
      </c>
      <c r="CT25" s="113">
        <f ca="1" t="shared" ref="CT25:CT64" si="9">ROUND(NPER(DL25/12,-CY25,CP25+CO25*AP25,,0)/12,0)</f>
        <v>27</v>
      </c>
      <c r="CU25" s="113">
        <f ca="1" t="shared" ref="CU25:CU64" si="10">ROUNDUP(PMT(DL25/12,DM25*12,-CP25-AP25*CO25,,0),0)</f>
        <v>2228</v>
      </c>
      <c r="CV25" s="116">
        <f ca="1" t="shared" ref="CV25:CV32" si="11">(CU25+CK25+BA25+BB25)/AJ25</f>
        <v>0.7</v>
      </c>
      <c r="CW25" s="111">
        <f t="shared" ref="CW25:CW64" si="12">IF(CJ25="My First Home Sch/-i",60%,IF(AND(CJ25="MaxiHome/CM Home",AI25&gt;3500),70%,IF(AND(CJ25="MaxiHome/CM Home",AI25&lt;=3500,OR(AS25="Degree",AS25="Masters",AS25="Doctorate",AS25="Professional")),60%,40%)))</f>
        <v>0.7</v>
      </c>
      <c r="CX25" s="111"/>
      <c r="CY25" s="67">
        <f ca="1" t="shared" ref="CY25:CY64" si="13">IF(DA25="Vulnerable",TRUNC(MIN(CW25*AJ25-BA25-BB25-CK25,AJ25-BA25-BB25-CK25-DC25),0),IF(DA25="Non-vulnerable",TRUNC(CW25*AJ25-BA25-BB25-CK25,0),""))</f>
        <v>2228</v>
      </c>
      <c r="CZ25" s="28" t="s">
        <v>1224</v>
      </c>
      <c r="DA25" s="28" t="str">
        <f t="shared" ref="DA25:DA35" si="14">IF(AND(AI25&gt;0,AI25&lt;=3500,CZ25="Zone 1"),"Vulnerable",IF(AND(AI25&gt;0,AI25&lt;=2200,CZ25="Zone 2"),"Vulnerable",IF(AND(AI25&gt;0,AI25&lt;=1700,CZ25="Zone 3"),"Vulnerable",IF(AND(OR(AI25=0,AI25=""),AI25&lt;=3500,CZ25="Zone 1"),"Vulnerable",IF(AND(OR(AI25=0,AI25=""),AI25&lt;=2200,CZ25="Zone 2"),"Vulnerable",IF(AND(OR(AI25=0,AI25=""),AI25&lt;=1700,CZ25="Zone 3"),"Vulnerable","Non-vulnerable"))))))</f>
        <v>Non-vulnerable</v>
      </c>
      <c r="DB25" s="113">
        <f ca="1" t="shared" ref="DB25:DB64" si="15">IF(DA25="Vulnerable",AJ25-CK25-BA25-BB25-CU25,0)</f>
        <v>0</v>
      </c>
      <c r="DC25" s="113">
        <f t="shared" ref="DC25:DC64" si="16">IF(AND(DA25="Vulnerable",CZ25="Zone 1"),1300,IF(AND(DA25="Vulnerable",CZ25="Zone 2"),900,IF(AND(DA25="Vulnerable",CZ25="Zone 3"),700,)))</f>
        <v>0</v>
      </c>
      <c r="DD25" s="111">
        <f ca="1" t="shared" ref="DD25:DD64" si="17">DK25/AP25</f>
        <v>0.9</v>
      </c>
      <c r="DE25" s="66">
        <f ca="1" t="shared" ref="DE25:DE64" si="18">IF(OR(CV25&gt;CW25,DB25&lt;DC25),(TRUNC(PV(DL25/12,DM25*12,-CY25,,0),0)),CP25+CO25*AP25)</f>
        <v>480000</v>
      </c>
      <c r="DF25" s="28">
        <f t="shared" ref="DF25:DF64" si="19">IF(OR(AO25="EIGHTY FIVE AVENUE Type A",AO25="EIGHTY FIVE AVENUE Type B"),24,IF(AO25="5M Boulevard Type A",12,0))</f>
        <v>24</v>
      </c>
      <c r="DG25" s="125">
        <f>MAX(DG21+7.65%,10%)/12</f>
        <v>0.00833333333333333</v>
      </c>
      <c r="DH25" s="126">
        <f ca="1" t="shared" ref="DH25:DH64" si="20">ROUND(DE25/((1-(1+DG25)^-(DM25*12))/(DG25)),8)</f>
        <v>4291.66877185</v>
      </c>
      <c r="DI25" s="130">
        <f ca="1" t="shared" ref="DI25:DI64" si="21">TRUNC(DH25*DM25*12,2)</f>
        <v>1390500.68</v>
      </c>
      <c r="DJ25" s="130">
        <f ca="1">ROUND(DE25*DG25*DF25,2)</f>
        <v>96000</v>
      </c>
      <c r="DK25" s="67">
        <f ca="1" t="shared" ref="DK25:DK64" si="22">MIN(ROUNDDOWN(CN25/(CN25+CO25)*DE25/100,0)*100,CP25)</f>
        <v>432000</v>
      </c>
      <c r="DL25" s="116">
        <v>0.0325</v>
      </c>
      <c r="DM25" s="78">
        <f ca="1" t="shared" ref="DM25:DM64" si="23">IF(AND(CS25&gt;=AR25),AR25,IF(AND(CS25&lt;AR25,CS25&gt;CT25),CT25,CS25))</f>
        <v>27</v>
      </c>
      <c r="DN25" s="78">
        <f ca="1" t="shared" ref="DN25:DN64" si="24">ROUNDUP(PMT(DL25/12,DM25*12,-DE25,,0),0)</f>
        <v>2228</v>
      </c>
      <c r="DO25" s="78">
        <f ca="1" t="shared" ref="DO25:DO64" si="25">AP25-DK25</f>
        <v>48000</v>
      </c>
      <c r="DP25" s="83">
        <f ca="1">DI25+DJ25</f>
        <v>1486500.68</v>
      </c>
      <c r="DQ25" s="29" t="s">
        <v>1242</v>
      </c>
      <c r="DR25" s="72"/>
      <c r="DS25" s="72" t="str">
        <f t="shared" ref="DS25:DS42" si="26">CJ25</f>
        <v>MaxiHome/CM Home</v>
      </c>
      <c r="DT25" s="28"/>
      <c r="DU25" s="28"/>
      <c r="DV25" s="28"/>
      <c r="DW25" s="28"/>
      <c r="DX25" s="113"/>
      <c r="DY25" s="28"/>
      <c r="DZ25" s="64"/>
      <c r="EA25" s="64"/>
      <c r="EB25" s="64"/>
      <c r="EC25" s="64"/>
      <c r="ED25" s="64"/>
      <c r="EE25" s="66">
        <f ca="1" t="shared" ref="EE25:EE64" si="27">ROUNDUP(PMT(DL25/12,DM25*12,-SUM(DZ25:EC25),,0),0)</f>
        <v>0</v>
      </c>
      <c r="EF25" s="66">
        <f ca="1" t="shared" ref="EF25:EF64" si="28">ROUND((DZ25+EA25+EB25+EC25)/((1-(1+DG25)^-(DM25*12))/(DG25)),8)</f>
        <v>0</v>
      </c>
      <c r="EG25" s="66">
        <f ca="1" t="shared" ref="EG25:EG64" si="29">TRUNC((DZ25+EA25+EB25+EC25)*DM25*12,2)</f>
        <v>0</v>
      </c>
      <c r="EH25" s="66">
        <f t="shared" ref="EH25:EH64" si="30">ROUND((DZ25+EA25+EB25+EC25)*DG25*DF25,2)</f>
        <v>0</v>
      </c>
      <c r="EI25" s="79">
        <f ca="1">EG25+EH25</f>
        <v>0</v>
      </c>
    </row>
    <row r="26" s="2" customFormat="1" ht="25" spans="1:139">
      <c r="A26" s="28">
        <v>22</v>
      </c>
      <c r="B26" s="29" t="s">
        <v>1032</v>
      </c>
      <c r="C26" s="28" t="s">
        <v>1031</v>
      </c>
      <c r="D26" s="28" t="s">
        <v>980</v>
      </c>
      <c r="E26" s="35" t="s">
        <v>1332</v>
      </c>
      <c r="F26" s="35" t="s">
        <v>1333</v>
      </c>
      <c r="G26" s="36" t="s">
        <v>980</v>
      </c>
      <c r="H26" s="37" t="s">
        <v>1334</v>
      </c>
      <c r="I26" s="38"/>
      <c r="J26" s="45">
        <v>910901065645</v>
      </c>
      <c r="K26" s="28" t="s">
        <v>982</v>
      </c>
      <c r="L26" s="46">
        <v>33482</v>
      </c>
      <c r="M26" s="28">
        <f ca="1" t="shared" ref="M26:M66" si="31">ROUNDDOWN(YEARFRAC(L26,TODAY(),3),0)</f>
        <v>32</v>
      </c>
      <c r="N26" s="59" t="s">
        <v>1335</v>
      </c>
      <c r="O26" s="28" t="s">
        <v>982</v>
      </c>
      <c r="P26" s="60">
        <f t="shared" si="0"/>
        <v>28918</v>
      </c>
      <c r="Q26" s="28">
        <f ca="1" t="shared" si="1"/>
        <v>45</v>
      </c>
      <c r="R26" s="28" t="s">
        <v>1222</v>
      </c>
      <c r="S26" s="28" t="s">
        <v>796</v>
      </c>
      <c r="T26" s="28">
        <v>47100</v>
      </c>
      <c r="U26" s="28"/>
      <c r="V26" s="28"/>
      <c r="W26" s="37"/>
      <c r="X26" s="38"/>
      <c r="Y26" s="38"/>
      <c r="Z26" s="38"/>
      <c r="AA26" s="28"/>
      <c r="AB26" s="28"/>
      <c r="AC26" s="28"/>
      <c r="AD26" s="28"/>
      <c r="AE26" s="28"/>
      <c r="AF26" s="28"/>
      <c r="AG26" s="28"/>
      <c r="AH26" s="28"/>
      <c r="AI26" s="71">
        <v>8000</v>
      </c>
      <c r="AJ26" s="71">
        <v>7931.43</v>
      </c>
      <c r="AK26" s="28" t="s">
        <v>991</v>
      </c>
      <c r="AL26" s="28"/>
      <c r="AM26" s="28"/>
      <c r="AN26" s="28"/>
      <c r="AO26" s="67" t="s">
        <v>1240</v>
      </c>
      <c r="AP26" s="69">
        <v>280000</v>
      </c>
      <c r="AQ26" s="69">
        <v>252000</v>
      </c>
      <c r="AR26" s="78">
        <v>24</v>
      </c>
      <c r="AS26" s="29" t="s">
        <v>811</v>
      </c>
      <c r="AT26" s="29" t="s">
        <v>1336</v>
      </c>
      <c r="AU26" s="28" t="s">
        <v>815</v>
      </c>
      <c r="AV26" s="83"/>
      <c r="AW26" s="37" t="s">
        <v>136</v>
      </c>
      <c r="AX26" s="38"/>
      <c r="AY26" s="70">
        <f t="shared" si="3"/>
        <v>8000</v>
      </c>
      <c r="AZ26" s="28">
        <v>0</v>
      </c>
      <c r="BA26" s="64"/>
      <c r="BB26" s="64"/>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70" t="s">
        <v>800</v>
      </c>
      <c r="CK26" s="67">
        <v>400</v>
      </c>
      <c r="CL26" s="67"/>
      <c r="CM26" s="67">
        <f ca="1" t="shared" si="4"/>
        <v>489.001</v>
      </c>
      <c r="CN26" s="111">
        <f>IF(OR(AO26="EIGHTY FIVE AVENUE Type A",AO26="5M Boulevard Type A"),85%,IF(AND(AO26&lt;&gt;"EIGHTY FIVE AVENUE Type A",CJ26="My First Home Sch/-i"),100%,90%))</f>
        <v>0.9</v>
      </c>
      <c r="CO26" s="111">
        <v>0.1</v>
      </c>
      <c r="CP26" s="67">
        <f t="shared" si="5"/>
        <v>252000</v>
      </c>
      <c r="CQ26" s="113">
        <f t="shared" si="6"/>
        <v>30</v>
      </c>
      <c r="CR26" s="113">
        <f t="shared" si="7"/>
        <v>60</v>
      </c>
      <c r="CS26" s="113">
        <f ca="1" t="shared" si="8"/>
        <v>15</v>
      </c>
      <c r="CT26" s="113">
        <f t="shared" si="9"/>
        <v>5</v>
      </c>
      <c r="CU26" s="113">
        <f ca="1" t="shared" si="10"/>
        <v>5063</v>
      </c>
      <c r="CV26" s="116">
        <f ca="1" t="shared" si="11"/>
        <v>0.688778694384241</v>
      </c>
      <c r="CW26" s="111">
        <f t="shared" si="12"/>
        <v>0.7</v>
      </c>
      <c r="CX26" s="111"/>
      <c r="CY26" s="67">
        <f t="shared" si="13"/>
        <v>5152</v>
      </c>
      <c r="CZ26" s="28" t="s">
        <v>1224</v>
      </c>
      <c r="DA26" s="28" t="str">
        <f t="shared" si="14"/>
        <v>Non-vulnerable</v>
      </c>
      <c r="DB26" s="113">
        <f ca="1" t="shared" si="15"/>
        <v>0</v>
      </c>
      <c r="DC26" s="113">
        <f t="shared" si="16"/>
        <v>0</v>
      </c>
      <c r="DD26" s="111">
        <f ca="1" t="shared" si="17"/>
        <v>0.9</v>
      </c>
      <c r="DE26" s="66">
        <f ca="1" t="shared" si="18"/>
        <v>280000</v>
      </c>
      <c r="DF26" s="28">
        <f t="shared" si="19"/>
        <v>24</v>
      </c>
      <c r="DG26" s="125">
        <f t="shared" ref="DG26:DG64" si="32">MAX(DG22+7.65%,10%)/12</f>
        <v>0.00833333333333333</v>
      </c>
      <c r="DH26" s="126">
        <f ca="1" t="shared" si="20"/>
        <v>5949.17251916</v>
      </c>
      <c r="DI26" s="130">
        <f ca="1" t="shared" si="21"/>
        <v>356950.35</v>
      </c>
      <c r="DJ26" s="130">
        <f ca="1" t="shared" ref="DJ26:DJ64" si="33">ROUND(DE26*DG26*DF26,2)</f>
        <v>56000</v>
      </c>
      <c r="DK26" s="67">
        <f ca="1" t="shared" si="22"/>
        <v>252000</v>
      </c>
      <c r="DL26" s="116">
        <v>0.0325</v>
      </c>
      <c r="DM26" s="78">
        <f ca="1" t="shared" si="23"/>
        <v>5</v>
      </c>
      <c r="DN26" s="78">
        <f ca="1" t="shared" si="24"/>
        <v>5063</v>
      </c>
      <c r="DO26" s="78">
        <f ca="1" t="shared" si="25"/>
        <v>28000</v>
      </c>
      <c r="DP26" s="83">
        <f ca="1">DI26+DJ26</f>
        <v>412950.35</v>
      </c>
      <c r="DQ26" s="29" t="s">
        <v>1317</v>
      </c>
      <c r="DR26" s="72"/>
      <c r="DS26" s="72" t="str">
        <f t="shared" si="26"/>
        <v>MaxiHome/CM Home</v>
      </c>
      <c r="DT26" s="28"/>
      <c r="DU26" s="28"/>
      <c r="DV26" s="28"/>
      <c r="DW26" s="28"/>
      <c r="DX26" s="113"/>
      <c r="DY26" s="28"/>
      <c r="DZ26" s="64"/>
      <c r="EA26" s="64"/>
      <c r="EB26" s="64"/>
      <c r="EC26" s="64"/>
      <c r="ED26" s="64"/>
      <c r="EE26" s="66">
        <f ca="1" t="shared" si="27"/>
        <v>0</v>
      </c>
      <c r="EF26" s="66">
        <f ca="1" t="shared" si="28"/>
        <v>0</v>
      </c>
      <c r="EG26" s="66">
        <f ca="1" t="shared" si="29"/>
        <v>0</v>
      </c>
      <c r="EH26" s="66">
        <f t="shared" si="30"/>
        <v>0</v>
      </c>
      <c r="EI26" s="79">
        <f ca="1" t="shared" ref="EI26:EI64" si="34">EG26+EH26</f>
        <v>0</v>
      </c>
    </row>
    <row r="27" s="2" customFormat="1" ht="25" spans="1:139">
      <c r="A27" s="28">
        <v>23</v>
      </c>
      <c r="B27" s="29" t="s">
        <v>988</v>
      </c>
      <c r="C27" s="28" t="s">
        <v>987</v>
      </c>
      <c r="D27" s="28" t="s">
        <v>980</v>
      </c>
      <c r="E27" s="35" t="s">
        <v>1337</v>
      </c>
      <c r="F27" s="35" t="s">
        <v>1338</v>
      </c>
      <c r="G27" s="36" t="s">
        <v>980</v>
      </c>
      <c r="H27" s="37" t="s">
        <v>1339</v>
      </c>
      <c r="I27" s="37"/>
      <c r="J27" s="45">
        <v>870808135648</v>
      </c>
      <c r="K27" s="28" t="s">
        <v>982</v>
      </c>
      <c r="L27" s="46">
        <v>28710</v>
      </c>
      <c r="M27" s="28">
        <f ca="1" t="shared" si="31"/>
        <v>45</v>
      </c>
      <c r="N27" s="59">
        <v>750130025432</v>
      </c>
      <c r="O27" s="28" t="s">
        <v>982</v>
      </c>
      <c r="P27" s="60">
        <f t="shared" si="0"/>
        <v>27424</v>
      </c>
      <c r="Q27" s="28">
        <f ca="1" t="shared" si="1"/>
        <v>49</v>
      </c>
      <c r="R27" s="28" t="s">
        <v>1222</v>
      </c>
      <c r="S27" s="28" t="s">
        <v>1289</v>
      </c>
      <c r="T27" s="28">
        <v>93250</v>
      </c>
      <c r="U27" s="28"/>
      <c r="V27" s="28">
        <v>3</v>
      </c>
      <c r="W27" s="37"/>
      <c r="X27" s="38"/>
      <c r="Y27" s="38"/>
      <c r="Z27" s="38"/>
      <c r="AA27" s="28"/>
      <c r="AB27" s="28"/>
      <c r="AC27" s="28"/>
      <c r="AD27" s="28"/>
      <c r="AE27" s="28"/>
      <c r="AF27" s="28"/>
      <c r="AG27" s="28"/>
      <c r="AH27" s="28"/>
      <c r="AI27" s="71">
        <v>7000</v>
      </c>
      <c r="AJ27" s="71">
        <v>6637.5</v>
      </c>
      <c r="AK27" s="28" t="s">
        <v>991</v>
      </c>
      <c r="AL27" s="28"/>
      <c r="AM27" s="28"/>
      <c r="AN27" s="28"/>
      <c r="AO27" s="67" t="s">
        <v>1240</v>
      </c>
      <c r="AP27" s="69">
        <v>800000</v>
      </c>
      <c r="AQ27" s="69">
        <v>720000</v>
      </c>
      <c r="AR27" s="78">
        <v>27</v>
      </c>
      <c r="AS27" s="29" t="s">
        <v>817</v>
      </c>
      <c r="AT27" s="29" t="s">
        <v>1340</v>
      </c>
      <c r="AU27" s="28" t="s">
        <v>284</v>
      </c>
      <c r="AV27" s="83">
        <v>3000</v>
      </c>
      <c r="AW27" s="37" t="s">
        <v>1231</v>
      </c>
      <c r="AX27" s="38"/>
      <c r="AY27" s="70">
        <f t="shared" si="3"/>
        <v>7000</v>
      </c>
      <c r="AZ27" s="28">
        <v>0</v>
      </c>
      <c r="BA27" s="64"/>
      <c r="BB27" s="64"/>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70" t="s">
        <v>800</v>
      </c>
      <c r="CK27" s="67">
        <f ca="1">CW27*AJ27-CU27</f>
        <v>526.25</v>
      </c>
      <c r="CL27" s="67"/>
      <c r="CM27" s="67">
        <f ca="1" t="shared" si="4"/>
        <v>526.25</v>
      </c>
      <c r="CN27" s="111">
        <f>IF(OR(AO27="EIGHTY FIVE AVENUE Type A",AO27="5M Boulevard Type A"),85%,IF(AND(AO27&lt;&gt;"EIGHTY FIVE AVENUE Type A",CJ27="My First Home Sch/-i"),100%,90%))</f>
        <v>0.9</v>
      </c>
      <c r="CO27" s="111">
        <v>0.1</v>
      </c>
      <c r="CP27" s="67">
        <f t="shared" si="5"/>
        <v>720000</v>
      </c>
      <c r="CQ27" s="113">
        <f t="shared" si="6"/>
        <v>35</v>
      </c>
      <c r="CR27" s="113">
        <f t="shared" si="7"/>
        <v>70</v>
      </c>
      <c r="CS27" s="113">
        <f ca="1" t="shared" si="8"/>
        <v>21</v>
      </c>
      <c r="CT27" s="113">
        <f ca="1" t="shared" si="9"/>
        <v>23</v>
      </c>
      <c r="CU27" s="113">
        <f ca="1" t="shared" si="10"/>
        <v>4120</v>
      </c>
      <c r="CV27" s="116">
        <f ca="1" t="shared" si="11"/>
        <v>0.7</v>
      </c>
      <c r="CW27" s="111">
        <f t="shared" si="12"/>
        <v>0.7</v>
      </c>
      <c r="CX27" s="111"/>
      <c r="CY27" s="67">
        <f ca="1" t="shared" si="13"/>
        <v>4120</v>
      </c>
      <c r="CZ27" s="28" t="s">
        <v>1291</v>
      </c>
      <c r="DA27" s="28" t="str">
        <f t="shared" si="14"/>
        <v>Non-vulnerable</v>
      </c>
      <c r="DB27" s="113">
        <f ca="1" t="shared" si="15"/>
        <v>0</v>
      </c>
      <c r="DC27" s="113">
        <f t="shared" si="16"/>
        <v>0</v>
      </c>
      <c r="DD27" s="111">
        <f ca="1" t="shared" si="17"/>
        <v>0.9</v>
      </c>
      <c r="DE27" s="66">
        <f ca="1" t="shared" si="18"/>
        <v>800000</v>
      </c>
      <c r="DF27" s="28">
        <f t="shared" si="19"/>
        <v>24</v>
      </c>
      <c r="DG27" s="125">
        <f t="shared" si="32"/>
        <v>0.00833333333333333</v>
      </c>
      <c r="DH27" s="126">
        <f ca="1" t="shared" si="20"/>
        <v>7417.45328166</v>
      </c>
      <c r="DI27" s="130">
        <f ca="1" t="shared" si="21"/>
        <v>2047217.1</v>
      </c>
      <c r="DJ27" s="130">
        <f ca="1" t="shared" si="33"/>
        <v>160000</v>
      </c>
      <c r="DK27" s="67">
        <f ca="1" t="shared" si="22"/>
        <v>720000</v>
      </c>
      <c r="DL27" s="116">
        <v>0.0325</v>
      </c>
      <c r="DM27" s="78">
        <f ca="1" t="shared" si="23"/>
        <v>23</v>
      </c>
      <c r="DN27" s="78">
        <f ca="1" t="shared" si="24"/>
        <v>4120</v>
      </c>
      <c r="DO27" s="78">
        <f ca="1" t="shared" si="25"/>
        <v>80000</v>
      </c>
      <c r="DP27" s="83">
        <f ca="1">DI27+DJ27</f>
        <v>2207217.1</v>
      </c>
      <c r="DQ27" s="29" t="s">
        <v>1242</v>
      </c>
      <c r="DR27" s="72"/>
      <c r="DS27" s="72" t="str">
        <f t="shared" si="26"/>
        <v>MaxiHome/CM Home</v>
      </c>
      <c r="DT27" s="28"/>
      <c r="DU27" s="28"/>
      <c r="DV27" s="28"/>
      <c r="DW27" s="28"/>
      <c r="DX27" s="113"/>
      <c r="DY27" s="28"/>
      <c r="DZ27" s="64"/>
      <c r="EA27" s="64"/>
      <c r="EB27" s="64"/>
      <c r="EC27" s="64"/>
      <c r="ED27" s="64"/>
      <c r="EE27" s="66">
        <f ca="1" t="shared" si="27"/>
        <v>0</v>
      </c>
      <c r="EF27" s="66">
        <f ca="1" t="shared" si="28"/>
        <v>0</v>
      </c>
      <c r="EG27" s="66">
        <f ca="1" t="shared" si="29"/>
        <v>0</v>
      </c>
      <c r="EH27" s="66">
        <f t="shared" si="30"/>
        <v>0</v>
      </c>
      <c r="EI27" s="79">
        <f ca="1" t="shared" si="34"/>
        <v>0</v>
      </c>
    </row>
    <row r="28" s="2" customFormat="1" ht="42.5" customHeight="1" spans="1:139">
      <c r="A28" s="28">
        <v>24</v>
      </c>
      <c r="B28" s="29" t="s">
        <v>993</v>
      </c>
      <c r="C28" s="28" t="s">
        <v>992</v>
      </c>
      <c r="D28" s="28" t="s">
        <v>980</v>
      </c>
      <c r="E28" s="35" t="s">
        <v>1341</v>
      </c>
      <c r="F28" s="35" t="s">
        <v>1342</v>
      </c>
      <c r="G28" s="36" t="s">
        <v>980</v>
      </c>
      <c r="H28" s="37" t="s">
        <v>1343</v>
      </c>
      <c r="I28" s="37" t="s">
        <v>1344</v>
      </c>
      <c r="J28" s="300" t="s">
        <v>994</v>
      </c>
      <c r="K28" s="28" t="s">
        <v>982</v>
      </c>
      <c r="L28" s="46">
        <v>32275</v>
      </c>
      <c r="M28" s="28">
        <f ca="1" t="shared" si="31"/>
        <v>35</v>
      </c>
      <c r="N28" s="59">
        <v>861117146789</v>
      </c>
      <c r="O28" s="28" t="s">
        <v>982</v>
      </c>
      <c r="P28" s="60">
        <f t="shared" si="0"/>
        <v>31733</v>
      </c>
      <c r="Q28" s="28">
        <f ca="1" t="shared" si="1"/>
        <v>37</v>
      </c>
      <c r="R28" s="28" t="s">
        <v>1288</v>
      </c>
      <c r="S28" s="28" t="s">
        <v>1223</v>
      </c>
      <c r="T28" s="28">
        <v>54200</v>
      </c>
      <c r="U28" s="28"/>
      <c r="V28" s="28"/>
      <c r="W28" s="37"/>
      <c r="X28" s="38"/>
      <c r="Y28" s="38"/>
      <c r="Z28" s="38"/>
      <c r="AA28" s="28"/>
      <c r="AB28" s="28"/>
      <c r="AC28" s="28"/>
      <c r="AD28" s="28"/>
      <c r="AE28" s="28"/>
      <c r="AF28" s="28"/>
      <c r="AG28" s="28"/>
      <c r="AH28" s="28"/>
      <c r="AI28" s="68">
        <v>3584.25</v>
      </c>
      <c r="AJ28" s="69">
        <v>3545.71</v>
      </c>
      <c r="AK28" s="28" t="s">
        <v>991</v>
      </c>
      <c r="AL28" s="28"/>
      <c r="AM28" s="28"/>
      <c r="AN28" s="28"/>
      <c r="AO28" s="67" t="s">
        <v>1240</v>
      </c>
      <c r="AP28" s="69">
        <v>420000</v>
      </c>
      <c r="AQ28" s="69">
        <v>377500</v>
      </c>
      <c r="AR28" s="78">
        <v>20</v>
      </c>
      <c r="AS28" s="29" t="s">
        <v>814</v>
      </c>
      <c r="AT28" s="29" t="s">
        <v>1230</v>
      </c>
      <c r="AU28" s="28" t="s">
        <v>815</v>
      </c>
      <c r="AV28" s="83"/>
      <c r="AW28" s="37" t="s">
        <v>136</v>
      </c>
      <c r="AX28" s="38"/>
      <c r="AY28" s="70">
        <f t="shared" si="3"/>
        <v>3584.25</v>
      </c>
      <c r="AZ28" s="28">
        <v>0</v>
      </c>
      <c r="BA28" s="64"/>
      <c r="BB28" s="64"/>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70" t="s">
        <v>800</v>
      </c>
      <c r="CK28" s="67">
        <f ca="1">CW28*AJ28-CU28</f>
        <v>101.997</v>
      </c>
      <c r="CL28" s="67"/>
      <c r="CM28" s="67">
        <f ca="1" t="shared" si="4"/>
        <v>101.997</v>
      </c>
      <c r="CN28" s="111">
        <f>IF(OR(AO28="EIGHTY FIVE AVENUE Type A",AO28="5M Boulevard Type A"),85%,IF(AND(AO28&lt;&gt;"EIGHTY FIVE AVENUE Type A",CJ28="My First Home Sch/-i"),100%,90%))</f>
        <v>0.9</v>
      </c>
      <c r="CO28" s="111">
        <v>0.1</v>
      </c>
      <c r="CP28" s="67">
        <f t="shared" si="5"/>
        <v>377500</v>
      </c>
      <c r="CQ28" s="113">
        <f t="shared" si="6"/>
        <v>35</v>
      </c>
      <c r="CR28" s="113">
        <f t="shared" si="7"/>
        <v>70</v>
      </c>
      <c r="CS28" s="113">
        <f ca="1" t="shared" si="8"/>
        <v>33</v>
      </c>
      <c r="CT28" s="113">
        <f ca="1" t="shared" si="9"/>
        <v>20</v>
      </c>
      <c r="CU28" s="113">
        <f ca="1" t="shared" si="10"/>
        <v>2380</v>
      </c>
      <c r="CV28" s="116">
        <f ca="1" t="shared" si="11"/>
        <v>0.7</v>
      </c>
      <c r="CW28" s="111">
        <f t="shared" si="12"/>
        <v>0.7</v>
      </c>
      <c r="CX28" s="111"/>
      <c r="CY28" s="67">
        <f ca="1" t="shared" si="13"/>
        <v>2380</v>
      </c>
      <c r="CZ28" s="28" t="s">
        <v>1224</v>
      </c>
      <c r="DA28" s="28" t="str">
        <f t="shared" si="14"/>
        <v>Non-vulnerable</v>
      </c>
      <c r="DB28" s="113">
        <f ca="1" t="shared" si="15"/>
        <v>0</v>
      </c>
      <c r="DC28" s="113">
        <f t="shared" si="16"/>
        <v>0</v>
      </c>
      <c r="DD28" s="111">
        <f ca="1" t="shared" si="17"/>
        <v>0.898809523809524</v>
      </c>
      <c r="DE28" s="66">
        <f ca="1" t="shared" si="18"/>
        <v>419500</v>
      </c>
      <c r="DF28" s="28">
        <f t="shared" si="19"/>
        <v>24</v>
      </c>
      <c r="DG28" s="125">
        <f t="shared" si="32"/>
        <v>0.00833333333333333</v>
      </c>
      <c r="DH28" s="126">
        <f ca="1" t="shared" si="20"/>
        <v>4048.26580109</v>
      </c>
      <c r="DI28" s="130">
        <f ca="1" t="shared" si="21"/>
        <v>971583.79</v>
      </c>
      <c r="DJ28" s="130">
        <f ca="1" t="shared" si="33"/>
        <v>83900</v>
      </c>
      <c r="DK28" s="67">
        <f ca="1" t="shared" si="22"/>
        <v>377500</v>
      </c>
      <c r="DL28" s="116">
        <v>0.0325</v>
      </c>
      <c r="DM28" s="78">
        <f ca="1" t="shared" si="23"/>
        <v>20</v>
      </c>
      <c r="DN28" s="78">
        <f ca="1" t="shared" si="24"/>
        <v>2380</v>
      </c>
      <c r="DO28" s="78">
        <f ca="1" t="shared" si="25"/>
        <v>42500</v>
      </c>
      <c r="DP28" s="83">
        <f ca="1" t="shared" ref="DP28:DP64" si="35">DI28+DJ28</f>
        <v>1055483.79</v>
      </c>
      <c r="DQ28" s="29" t="s">
        <v>1345</v>
      </c>
      <c r="DR28" s="72" t="s">
        <v>1259</v>
      </c>
      <c r="DS28" s="72" t="str">
        <f t="shared" si="26"/>
        <v>MaxiHome/CM Home</v>
      </c>
      <c r="DT28" s="29" t="s">
        <v>1260</v>
      </c>
      <c r="DU28" s="28"/>
      <c r="DV28" s="28"/>
      <c r="DW28" s="28"/>
      <c r="DX28" s="113"/>
      <c r="DY28" s="28"/>
      <c r="DZ28" s="64"/>
      <c r="EA28" s="64"/>
      <c r="EB28" s="64"/>
      <c r="EC28" s="64"/>
      <c r="ED28" s="64"/>
      <c r="EE28" s="66">
        <f ca="1" t="shared" si="27"/>
        <v>0</v>
      </c>
      <c r="EF28" s="66">
        <f ca="1" t="shared" si="28"/>
        <v>0</v>
      </c>
      <c r="EG28" s="66">
        <f ca="1" t="shared" si="29"/>
        <v>0</v>
      </c>
      <c r="EH28" s="66">
        <f t="shared" si="30"/>
        <v>0</v>
      </c>
      <c r="EI28" s="79">
        <f ca="1" t="shared" si="34"/>
        <v>0</v>
      </c>
    </row>
    <row r="29" s="2" customFormat="1" ht="25" spans="1:139">
      <c r="A29" s="28">
        <v>25</v>
      </c>
      <c r="B29" s="29" t="s">
        <v>1006</v>
      </c>
      <c r="C29" s="28" t="s">
        <v>1005</v>
      </c>
      <c r="D29" s="28" t="s">
        <v>980</v>
      </c>
      <c r="E29" s="35" t="s">
        <v>1346</v>
      </c>
      <c r="F29" s="35" t="s">
        <v>1347</v>
      </c>
      <c r="G29" s="36" t="s">
        <v>980</v>
      </c>
      <c r="H29" s="37" t="s">
        <v>1294</v>
      </c>
      <c r="I29" s="38" t="s">
        <v>1348</v>
      </c>
      <c r="J29" s="45">
        <v>890101145201</v>
      </c>
      <c r="K29" s="28" t="s">
        <v>982</v>
      </c>
      <c r="L29" s="46">
        <v>32509</v>
      </c>
      <c r="M29" s="28">
        <f ca="1" t="shared" si="31"/>
        <v>35</v>
      </c>
      <c r="N29" s="59">
        <v>850610134489</v>
      </c>
      <c r="O29" s="28" t="s">
        <v>982</v>
      </c>
      <c r="P29" s="60">
        <f t="shared" si="0"/>
        <v>31208</v>
      </c>
      <c r="Q29" s="28">
        <f ca="1" t="shared" si="1"/>
        <v>38</v>
      </c>
      <c r="R29" s="28" t="s">
        <v>1222</v>
      </c>
      <c r="S29" s="28" t="s">
        <v>1223</v>
      </c>
      <c r="T29" s="28">
        <v>50400</v>
      </c>
      <c r="U29" s="28"/>
      <c r="V29" s="28"/>
      <c r="W29" s="37"/>
      <c r="X29" s="38"/>
      <c r="Y29" s="38"/>
      <c r="Z29" s="38"/>
      <c r="AA29" s="28"/>
      <c r="AB29" s="28"/>
      <c r="AC29" s="28"/>
      <c r="AD29" s="28"/>
      <c r="AE29" s="28"/>
      <c r="AF29" s="28"/>
      <c r="AG29" s="28"/>
      <c r="AH29" s="28"/>
      <c r="AI29" s="69">
        <v>9899</v>
      </c>
      <c r="AJ29" s="69">
        <v>2825.71</v>
      </c>
      <c r="AK29" s="28" t="s">
        <v>991</v>
      </c>
      <c r="AL29" s="28"/>
      <c r="AM29" s="28"/>
      <c r="AN29" s="28"/>
      <c r="AO29" s="28" t="s">
        <v>1240</v>
      </c>
      <c r="AP29" s="69">
        <v>350000</v>
      </c>
      <c r="AQ29" s="69">
        <v>310000</v>
      </c>
      <c r="AR29" s="78">
        <v>35</v>
      </c>
      <c r="AS29" s="29" t="s">
        <v>817</v>
      </c>
      <c r="AT29" s="29" t="s">
        <v>1349</v>
      </c>
      <c r="AU29" s="28" t="s">
        <v>815</v>
      </c>
      <c r="AV29" s="83"/>
      <c r="AW29" s="37" t="s">
        <v>136</v>
      </c>
      <c r="AX29" s="38"/>
      <c r="AY29" s="70">
        <f t="shared" si="3"/>
        <v>9899</v>
      </c>
      <c r="AZ29" s="28">
        <v>2</v>
      </c>
      <c r="BA29" s="64"/>
      <c r="BB29" s="64"/>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70" t="s">
        <v>800</v>
      </c>
      <c r="CK29" s="67">
        <f ca="1">CW29*AJ29-CU29</f>
        <v>823.997</v>
      </c>
      <c r="CL29" s="67"/>
      <c r="CM29" s="67">
        <f ca="1" t="shared" si="4"/>
        <v>823.997</v>
      </c>
      <c r="CN29" s="111">
        <v>0.7</v>
      </c>
      <c r="CO29" s="111">
        <v>0.1</v>
      </c>
      <c r="CP29" s="67">
        <f t="shared" si="5"/>
        <v>245000</v>
      </c>
      <c r="CQ29" s="113">
        <f t="shared" si="6"/>
        <v>35</v>
      </c>
      <c r="CR29" s="113">
        <f t="shared" si="7"/>
        <v>70</v>
      </c>
      <c r="CS29" s="113">
        <f ca="1" t="shared" si="8"/>
        <v>32</v>
      </c>
      <c r="CT29" s="113">
        <f ca="1" t="shared" si="9"/>
        <v>33</v>
      </c>
      <c r="CU29" s="113">
        <f ca="1" t="shared" si="10"/>
        <v>1154</v>
      </c>
      <c r="CV29" s="116">
        <f ca="1" t="shared" si="11"/>
        <v>0.7</v>
      </c>
      <c r="CW29" s="111">
        <f t="shared" si="12"/>
        <v>0.7</v>
      </c>
      <c r="CX29" s="111"/>
      <c r="CY29" s="67">
        <f ca="1" t="shared" si="13"/>
        <v>1154</v>
      </c>
      <c r="CZ29" s="28" t="s">
        <v>1224</v>
      </c>
      <c r="DA29" s="28" t="str">
        <f t="shared" si="14"/>
        <v>Non-vulnerable</v>
      </c>
      <c r="DB29" s="113">
        <f ca="1" t="shared" si="15"/>
        <v>0</v>
      </c>
      <c r="DC29" s="113">
        <f t="shared" si="16"/>
        <v>0</v>
      </c>
      <c r="DD29" s="111">
        <f ca="1" t="shared" si="17"/>
        <v>0.7</v>
      </c>
      <c r="DE29" s="66">
        <f ca="1" t="shared" si="18"/>
        <v>280000</v>
      </c>
      <c r="DF29" s="28">
        <f t="shared" si="19"/>
        <v>24</v>
      </c>
      <c r="DG29" s="125">
        <f t="shared" si="32"/>
        <v>0.00833333333333333</v>
      </c>
      <c r="DH29" s="126">
        <f ca="1" t="shared" si="20"/>
        <v>2423.96785472</v>
      </c>
      <c r="DI29" s="130">
        <f ca="1" t="shared" si="21"/>
        <v>959891.27</v>
      </c>
      <c r="DJ29" s="130">
        <f ca="1" t="shared" si="33"/>
        <v>56000</v>
      </c>
      <c r="DK29" s="67">
        <f ca="1" t="shared" si="22"/>
        <v>245000</v>
      </c>
      <c r="DL29" s="116">
        <v>0.0325</v>
      </c>
      <c r="DM29" s="78">
        <f ca="1" t="shared" si="23"/>
        <v>33</v>
      </c>
      <c r="DN29" s="78">
        <f ca="1" t="shared" si="24"/>
        <v>1154</v>
      </c>
      <c r="DO29" s="78">
        <f ca="1" t="shared" si="25"/>
        <v>105000</v>
      </c>
      <c r="DP29" s="83">
        <f ca="1" t="shared" si="35"/>
        <v>1015891.27</v>
      </c>
      <c r="DQ29" s="29" t="s">
        <v>1258</v>
      </c>
      <c r="DR29" s="72" t="s">
        <v>1318</v>
      </c>
      <c r="DS29" s="72" t="str">
        <f t="shared" si="26"/>
        <v>MaxiHome/CM Home</v>
      </c>
      <c r="DT29" s="29" t="s">
        <v>1260</v>
      </c>
      <c r="DU29" s="28"/>
      <c r="DV29" s="28"/>
      <c r="DW29" s="28"/>
      <c r="DX29" s="113"/>
      <c r="DY29" s="28"/>
      <c r="DZ29" s="64"/>
      <c r="EA29" s="64"/>
      <c r="EB29" s="64"/>
      <c r="EC29" s="64"/>
      <c r="ED29" s="64"/>
      <c r="EE29" s="66">
        <f ca="1" t="shared" si="27"/>
        <v>0</v>
      </c>
      <c r="EF29" s="66">
        <f ca="1" t="shared" si="28"/>
        <v>0</v>
      </c>
      <c r="EG29" s="66">
        <f ca="1" t="shared" si="29"/>
        <v>0</v>
      </c>
      <c r="EH29" s="66">
        <f t="shared" si="30"/>
        <v>0</v>
      </c>
      <c r="EI29" s="79">
        <f ca="1" t="shared" si="34"/>
        <v>0</v>
      </c>
    </row>
    <row r="30" s="2" customFormat="1" ht="25" spans="1:139">
      <c r="A30" s="28">
        <v>26</v>
      </c>
      <c r="B30" s="29" t="s">
        <v>1060</v>
      </c>
      <c r="C30" s="28" t="s">
        <v>1059</v>
      </c>
      <c r="D30" s="28" t="s">
        <v>980</v>
      </c>
      <c r="E30" s="35" t="s">
        <v>1350</v>
      </c>
      <c r="F30" s="35" t="s">
        <v>1351</v>
      </c>
      <c r="G30" s="36" t="s">
        <v>980</v>
      </c>
      <c r="H30" s="37" t="s">
        <v>1300</v>
      </c>
      <c r="I30" s="38" t="s">
        <v>1352</v>
      </c>
      <c r="J30" s="45">
        <v>780102052041</v>
      </c>
      <c r="K30" s="28" t="s">
        <v>982</v>
      </c>
      <c r="L30" s="46">
        <v>28492</v>
      </c>
      <c r="M30" s="28">
        <f ca="1" t="shared" si="31"/>
        <v>46</v>
      </c>
      <c r="N30" s="59" t="s">
        <v>1353</v>
      </c>
      <c r="O30" s="28" t="s">
        <v>982</v>
      </c>
      <c r="P30" s="60">
        <f t="shared" si="0"/>
        <v>45</v>
      </c>
      <c r="Q30" s="28">
        <f ca="1" t="shared" si="1"/>
        <v>124</v>
      </c>
      <c r="R30" s="28" t="s">
        <v>1222</v>
      </c>
      <c r="S30" s="28" t="s">
        <v>1223</v>
      </c>
      <c r="T30" s="28">
        <v>50700</v>
      </c>
      <c r="U30" s="28"/>
      <c r="V30" s="28"/>
      <c r="W30" s="37"/>
      <c r="X30" s="38"/>
      <c r="Y30" s="38"/>
      <c r="Z30" s="38"/>
      <c r="AA30" s="28"/>
      <c r="AB30" s="28"/>
      <c r="AC30" s="28"/>
      <c r="AD30" s="28"/>
      <c r="AE30" s="28"/>
      <c r="AF30" s="28"/>
      <c r="AG30" s="28"/>
      <c r="AH30" s="28"/>
      <c r="AI30" s="69">
        <v>6800</v>
      </c>
      <c r="AJ30" s="69">
        <v>5924.29</v>
      </c>
      <c r="AK30" s="28" t="s">
        <v>991</v>
      </c>
      <c r="AL30" s="28"/>
      <c r="AM30" s="28"/>
      <c r="AN30" s="28"/>
      <c r="AO30" s="67" t="s">
        <v>1240</v>
      </c>
      <c r="AP30" s="69">
        <v>630000</v>
      </c>
      <c r="AQ30" s="69">
        <v>441000</v>
      </c>
      <c r="AR30" s="78">
        <v>27</v>
      </c>
      <c r="AS30" s="29" t="s">
        <v>814</v>
      </c>
      <c r="AT30" s="29" t="s">
        <v>1282</v>
      </c>
      <c r="AU30" s="28" t="s">
        <v>284</v>
      </c>
      <c r="AV30" s="83">
        <v>0</v>
      </c>
      <c r="AW30" s="37" t="s">
        <v>136</v>
      </c>
      <c r="AX30" s="38"/>
      <c r="AY30" s="70">
        <f t="shared" si="3"/>
        <v>6800</v>
      </c>
      <c r="AZ30" s="28">
        <v>1</v>
      </c>
      <c r="BA30" s="64"/>
      <c r="BB30" s="64"/>
      <c r="BC30" s="28" t="s">
        <v>85</v>
      </c>
      <c r="BD30" s="28" t="s">
        <v>85</v>
      </c>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70" t="s">
        <v>800</v>
      </c>
      <c r="CK30" s="67">
        <v>1849.16</v>
      </c>
      <c r="CL30" s="67"/>
      <c r="CM30" s="67">
        <f ca="1" t="shared" si="4"/>
        <v>4434.003</v>
      </c>
      <c r="CN30" s="111">
        <v>0.7</v>
      </c>
      <c r="CO30" s="111">
        <v>0.1</v>
      </c>
      <c r="CP30" s="67">
        <f t="shared" si="5"/>
        <v>441000</v>
      </c>
      <c r="CQ30" s="113">
        <f t="shared" si="6"/>
        <v>35</v>
      </c>
      <c r="CR30" s="113">
        <f t="shared" si="7"/>
        <v>70</v>
      </c>
      <c r="CS30" s="113">
        <f ca="1" t="shared" si="8"/>
        <v>-54</v>
      </c>
      <c r="CT30" s="113">
        <f t="shared" si="9"/>
        <v>28</v>
      </c>
      <c r="CU30" s="113">
        <f ca="1" t="shared" si="10"/>
        <v>-287</v>
      </c>
      <c r="CV30" s="116">
        <f ca="1" t="shared" si="11"/>
        <v>0.263687294173648</v>
      </c>
      <c r="CW30" s="111">
        <f t="shared" si="12"/>
        <v>0.7</v>
      </c>
      <c r="CX30" s="111"/>
      <c r="CY30" s="67">
        <f t="shared" si="13"/>
        <v>2297</v>
      </c>
      <c r="CZ30" s="28" t="s">
        <v>1224</v>
      </c>
      <c r="DA30" s="28" t="str">
        <f t="shared" si="14"/>
        <v>Non-vulnerable</v>
      </c>
      <c r="DB30" s="113">
        <f ca="1" t="shared" si="15"/>
        <v>0</v>
      </c>
      <c r="DC30" s="113">
        <f t="shared" si="16"/>
        <v>0</v>
      </c>
      <c r="DD30" s="111">
        <f ca="1" t="shared" si="17"/>
        <v>0.7</v>
      </c>
      <c r="DE30" s="66">
        <f ca="1" t="shared" si="18"/>
        <v>504000</v>
      </c>
      <c r="DF30" s="28">
        <f t="shared" si="19"/>
        <v>24</v>
      </c>
      <c r="DG30" s="125">
        <f t="shared" si="32"/>
        <v>0.00833333333333333</v>
      </c>
      <c r="DH30" s="126">
        <f ca="1" t="shared" si="20"/>
        <v>-19.48889979</v>
      </c>
      <c r="DI30" s="130">
        <f ca="1" t="shared" si="21"/>
        <v>12628.8</v>
      </c>
      <c r="DJ30" s="130">
        <f ca="1" t="shared" si="33"/>
        <v>100800</v>
      </c>
      <c r="DK30" s="67">
        <f ca="1" t="shared" si="22"/>
        <v>441000</v>
      </c>
      <c r="DL30" s="116">
        <v>0.0325</v>
      </c>
      <c r="DM30" s="78">
        <f ca="1" t="shared" si="23"/>
        <v>-54</v>
      </c>
      <c r="DN30" s="78">
        <f ca="1" t="shared" si="24"/>
        <v>-287</v>
      </c>
      <c r="DO30" s="78">
        <f ca="1" t="shared" si="25"/>
        <v>189000</v>
      </c>
      <c r="DP30" s="83">
        <f ca="1" t="shared" si="35"/>
        <v>113428.8</v>
      </c>
      <c r="DQ30" s="29" t="s">
        <v>1258</v>
      </c>
      <c r="DR30" s="72" t="s">
        <v>1318</v>
      </c>
      <c r="DS30" s="72" t="str">
        <f t="shared" si="26"/>
        <v>MaxiHome/CM Home</v>
      </c>
      <c r="DT30" s="29" t="s">
        <v>1260</v>
      </c>
      <c r="DU30" s="28"/>
      <c r="DV30" s="28"/>
      <c r="DW30" s="28"/>
      <c r="DX30" s="113"/>
      <c r="DY30" s="28"/>
      <c r="DZ30" s="64"/>
      <c r="EA30" s="64"/>
      <c r="EB30" s="64"/>
      <c r="EC30" s="64"/>
      <c r="ED30" s="64"/>
      <c r="EE30" s="66">
        <f ca="1" t="shared" si="27"/>
        <v>0</v>
      </c>
      <c r="EF30" s="66">
        <f ca="1" t="shared" si="28"/>
        <v>0</v>
      </c>
      <c r="EG30" s="66">
        <f ca="1" t="shared" si="29"/>
        <v>0</v>
      </c>
      <c r="EH30" s="66">
        <f t="shared" si="30"/>
        <v>0</v>
      </c>
      <c r="EI30" s="79">
        <f ca="1" t="shared" si="34"/>
        <v>0</v>
      </c>
    </row>
    <row r="31" s="2" customFormat="1" ht="30.5" customHeight="1" spans="1:139">
      <c r="A31" s="28">
        <v>27</v>
      </c>
      <c r="B31" s="29" t="s">
        <v>1056</v>
      </c>
      <c r="C31" s="28" t="s">
        <v>1055</v>
      </c>
      <c r="D31" s="28" t="s">
        <v>980</v>
      </c>
      <c r="E31" s="35" t="s">
        <v>1354</v>
      </c>
      <c r="F31" s="35" t="s">
        <v>1355</v>
      </c>
      <c r="G31" s="36" t="s">
        <v>980</v>
      </c>
      <c r="H31" s="37" t="s">
        <v>1356</v>
      </c>
      <c r="I31" s="37" t="s">
        <v>1357</v>
      </c>
      <c r="J31" s="45">
        <v>641106055342</v>
      </c>
      <c r="K31" s="28" t="s">
        <v>982</v>
      </c>
      <c r="L31" s="46">
        <v>23687</v>
      </c>
      <c r="M31" s="28">
        <f ca="1" t="shared" si="31"/>
        <v>59</v>
      </c>
      <c r="N31" s="59">
        <v>750130043456</v>
      </c>
      <c r="O31" s="28" t="s">
        <v>982</v>
      </c>
      <c r="P31" s="60">
        <f t="shared" si="0"/>
        <v>27424</v>
      </c>
      <c r="Q31" s="28">
        <f ca="1" t="shared" si="1"/>
        <v>49</v>
      </c>
      <c r="R31" s="28" t="s">
        <v>1222</v>
      </c>
      <c r="S31" s="28" t="s">
        <v>1223</v>
      </c>
      <c r="T31" s="28">
        <v>50700</v>
      </c>
      <c r="U31" s="28"/>
      <c r="V31" s="28"/>
      <c r="W31" s="37"/>
      <c r="X31" s="38"/>
      <c r="Y31" s="38"/>
      <c r="Z31" s="38"/>
      <c r="AA31" s="28"/>
      <c r="AB31" s="28"/>
      <c r="AC31" s="28"/>
      <c r="AD31" s="28"/>
      <c r="AE31" s="28"/>
      <c r="AF31" s="28"/>
      <c r="AG31" s="28"/>
      <c r="AH31" s="28"/>
      <c r="AI31" s="68">
        <v>7483.76</v>
      </c>
      <c r="AJ31" s="69">
        <v>2721.43</v>
      </c>
      <c r="AK31" s="28" t="s">
        <v>991</v>
      </c>
      <c r="AL31" s="28"/>
      <c r="AM31" s="28"/>
      <c r="AN31" s="28"/>
      <c r="AO31" s="67" t="s">
        <v>1240</v>
      </c>
      <c r="AP31" s="69">
        <v>380000</v>
      </c>
      <c r="AQ31" s="69">
        <v>342000</v>
      </c>
      <c r="AR31" s="78">
        <v>13</v>
      </c>
      <c r="AS31" s="29" t="s">
        <v>817</v>
      </c>
      <c r="AT31" s="29" t="s">
        <v>1235</v>
      </c>
      <c r="AU31" s="28" t="s">
        <v>284</v>
      </c>
      <c r="AV31" s="83">
        <v>0</v>
      </c>
      <c r="AW31" s="37" t="s">
        <v>136</v>
      </c>
      <c r="AX31" s="38"/>
      <c r="AY31" s="70">
        <f t="shared" si="3"/>
        <v>7483.76</v>
      </c>
      <c r="AZ31" s="28">
        <v>2</v>
      </c>
      <c r="BA31" s="64"/>
      <c r="BB31" s="64"/>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70" t="s">
        <v>800</v>
      </c>
      <c r="CK31" s="67">
        <v>50</v>
      </c>
      <c r="CL31" s="67"/>
      <c r="CM31" s="67">
        <f ca="1" t="shared" si="4"/>
        <v>-1084.999</v>
      </c>
      <c r="CN31" s="111">
        <f t="shared" ref="CN31:CN44" si="36">IF(OR(AO31="EIGHTY FIVE AVENUE Type A",AO31="5M Boulevard Type A"),85%,IF(AND(AO31&lt;&gt;"EIGHTY FIVE AVENUE Type A",CJ31="My First Home Sch/-i"),100%,90%))</f>
        <v>0.9</v>
      </c>
      <c r="CO31" s="111">
        <v>0.1</v>
      </c>
      <c r="CP31" s="67">
        <f t="shared" si="5"/>
        <v>342000</v>
      </c>
      <c r="CQ31" s="113">
        <f t="shared" si="6"/>
        <v>35</v>
      </c>
      <c r="CR31" s="113">
        <f t="shared" si="7"/>
        <v>70</v>
      </c>
      <c r="CS31" s="113">
        <f ca="1" t="shared" si="8"/>
        <v>21</v>
      </c>
      <c r="CT31" s="113">
        <f t="shared" si="9"/>
        <v>25</v>
      </c>
      <c r="CU31" s="113">
        <f ca="1" t="shared" si="10"/>
        <v>2990</v>
      </c>
      <c r="CV31" s="116">
        <f ca="1" t="shared" si="11"/>
        <v>1.11705978107098</v>
      </c>
      <c r="CW31" s="111">
        <f t="shared" si="12"/>
        <v>0.7</v>
      </c>
      <c r="CX31" s="111"/>
      <c r="CY31" s="67">
        <f t="shared" si="13"/>
        <v>1855</v>
      </c>
      <c r="CZ31" s="28" t="s">
        <v>1224</v>
      </c>
      <c r="DA31" s="28" t="str">
        <f t="shared" si="14"/>
        <v>Non-vulnerable</v>
      </c>
      <c r="DB31" s="113">
        <f ca="1" t="shared" si="15"/>
        <v>0</v>
      </c>
      <c r="DC31" s="113">
        <f t="shared" si="16"/>
        <v>0</v>
      </c>
      <c r="DD31" s="111">
        <f ca="1" t="shared" si="17"/>
        <v>0.558157894736842</v>
      </c>
      <c r="DE31" s="66">
        <f ca="1" t="shared" si="18"/>
        <v>235763</v>
      </c>
      <c r="DF31" s="28">
        <f t="shared" si="19"/>
        <v>24</v>
      </c>
      <c r="DG31" s="125">
        <f t="shared" si="32"/>
        <v>0.00833333333333333</v>
      </c>
      <c r="DH31" s="126">
        <f ca="1" t="shared" si="20"/>
        <v>2706.20109975</v>
      </c>
      <c r="DI31" s="130">
        <f ca="1" t="shared" si="21"/>
        <v>422167.37</v>
      </c>
      <c r="DJ31" s="130">
        <f ca="1" t="shared" si="33"/>
        <v>47152.6</v>
      </c>
      <c r="DK31" s="67">
        <f ca="1" t="shared" si="22"/>
        <v>212100</v>
      </c>
      <c r="DL31" s="116">
        <v>0.0325</v>
      </c>
      <c r="DM31" s="78">
        <f ca="1" t="shared" si="23"/>
        <v>13</v>
      </c>
      <c r="DN31" s="78">
        <f ca="1" t="shared" si="24"/>
        <v>1855</v>
      </c>
      <c r="DO31" s="78">
        <f ca="1" t="shared" si="25"/>
        <v>167900</v>
      </c>
      <c r="DP31" s="83">
        <f ca="1" t="shared" si="35"/>
        <v>469319.97</v>
      </c>
      <c r="DQ31" s="29" t="s">
        <v>1242</v>
      </c>
      <c r="DR31" s="72"/>
      <c r="DS31" s="72" t="str">
        <f t="shared" si="26"/>
        <v>MaxiHome/CM Home</v>
      </c>
      <c r="DT31" s="28"/>
      <c r="DU31" s="28"/>
      <c r="DV31" s="28"/>
      <c r="DW31" s="28"/>
      <c r="DX31" s="113"/>
      <c r="DY31" s="28"/>
      <c r="DZ31" s="64"/>
      <c r="EA31" s="64"/>
      <c r="EB31" s="64"/>
      <c r="EC31" s="64"/>
      <c r="ED31" s="64"/>
      <c r="EE31" s="66">
        <f ca="1" t="shared" si="27"/>
        <v>0</v>
      </c>
      <c r="EF31" s="66">
        <f ca="1" t="shared" si="28"/>
        <v>0</v>
      </c>
      <c r="EG31" s="66">
        <f ca="1" t="shared" si="29"/>
        <v>0</v>
      </c>
      <c r="EH31" s="66">
        <f t="shared" si="30"/>
        <v>0</v>
      </c>
      <c r="EI31" s="79">
        <f ca="1" t="shared" si="34"/>
        <v>0</v>
      </c>
    </row>
    <row r="32" s="2" customFormat="1" ht="62" spans="1:140">
      <c r="A32" s="28">
        <v>28</v>
      </c>
      <c r="B32" s="29" t="s">
        <v>1064</v>
      </c>
      <c r="C32" s="28" t="s">
        <v>1063</v>
      </c>
      <c r="D32" s="28" t="s">
        <v>980</v>
      </c>
      <c r="E32" s="35" t="s">
        <v>1358</v>
      </c>
      <c r="F32" s="35" t="s">
        <v>1359</v>
      </c>
      <c r="G32" s="36" t="s">
        <v>980</v>
      </c>
      <c r="H32" s="37" t="s">
        <v>1360</v>
      </c>
      <c r="I32" s="38"/>
      <c r="J32" s="45">
        <v>941021051231</v>
      </c>
      <c r="K32" s="28" t="s">
        <v>982</v>
      </c>
      <c r="L32" s="46">
        <v>34628</v>
      </c>
      <c r="M32" s="28">
        <f ca="1" t="shared" si="31"/>
        <v>29</v>
      </c>
      <c r="N32" s="59">
        <v>760516034567</v>
      </c>
      <c r="O32" s="28" t="s">
        <v>982</v>
      </c>
      <c r="P32" s="60">
        <f t="shared" si="0"/>
        <v>27896</v>
      </c>
      <c r="Q32" s="28">
        <f ca="1" t="shared" si="1"/>
        <v>47</v>
      </c>
      <c r="R32" s="28" t="s">
        <v>1222</v>
      </c>
      <c r="S32" s="28" t="s">
        <v>1223</v>
      </c>
      <c r="T32" s="28">
        <v>50050</v>
      </c>
      <c r="U32" s="28"/>
      <c r="V32" s="28"/>
      <c r="W32" s="37"/>
      <c r="X32" s="38"/>
      <c r="Y32" s="38"/>
      <c r="Z32" s="38"/>
      <c r="AA32" s="28"/>
      <c r="AB32" s="28"/>
      <c r="AC32" s="28"/>
      <c r="AD32" s="28"/>
      <c r="AE32" s="28"/>
      <c r="AF32" s="28"/>
      <c r="AG32" s="28"/>
      <c r="AH32" s="28"/>
      <c r="AI32" s="69">
        <v>9899</v>
      </c>
      <c r="AJ32" s="69">
        <v>2825.71</v>
      </c>
      <c r="AK32" s="28" t="s">
        <v>991</v>
      </c>
      <c r="AL32" s="28">
        <v>5000</v>
      </c>
      <c r="AM32" s="28">
        <v>4000</v>
      </c>
      <c r="AN32" s="28" t="s">
        <v>986</v>
      </c>
      <c r="AO32" s="28" t="s">
        <v>1240</v>
      </c>
      <c r="AP32" s="69">
        <v>350000</v>
      </c>
      <c r="AQ32" s="69">
        <v>310000</v>
      </c>
      <c r="AR32" s="78">
        <v>35</v>
      </c>
      <c r="AS32" s="29" t="s">
        <v>817</v>
      </c>
      <c r="AT32" s="29" t="s">
        <v>1235</v>
      </c>
      <c r="AU32" s="28" t="s">
        <v>815</v>
      </c>
      <c r="AV32" s="83"/>
      <c r="AW32" s="37" t="s">
        <v>136</v>
      </c>
      <c r="AX32" s="38"/>
      <c r="AY32" s="70">
        <f t="shared" si="3"/>
        <v>9899</v>
      </c>
      <c r="AZ32" s="28">
        <v>0</v>
      </c>
      <c r="BA32" s="64"/>
      <c r="BB32" s="64"/>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70" t="s">
        <v>800</v>
      </c>
      <c r="CK32" s="67">
        <v>1000</v>
      </c>
      <c r="CL32" s="67"/>
      <c r="CM32" s="67">
        <f ca="1" t="shared" si="4"/>
        <v>200.997</v>
      </c>
      <c r="CN32" s="111">
        <f t="shared" si="36"/>
        <v>0.9</v>
      </c>
      <c r="CO32" s="111">
        <v>0.1</v>
      </c>
      <c r="CP32" s="67">
        <f t="shared" si="5"/>
        <v>310000</v>
      </c>
      <c r="CQ32" s="113">
        <f t="shared" si="6"/>
        <v>35</v>
      </c>
      <c r="CR32" s="113">
        <f t="shared" si="7"/>
        <v>70</v>
      </c>
      <c r="CS32" s="113">
        <f ca="1" t="shared" si="8"/>
        <v>23</v>
      </c>
      <c r="CT32" s="113">
        <f t="shared" si="9"/>
        <v>97</v>
      </c>
      <c r="CU32" s="113">
        <f ca="1" t="shared" si="10"/>
        <v>1777</v>
      </c>
      <c r="CV32" s="116">
        <f ca="1" t="shared" si="11"/>
        <v>0.982761854542752</v>
      </c>
      <c r="CW32" s="111">
        <f t="shared" si="12"/>
        <v>0.7</v>
      </c>
      <c r="CX32" s="111"/>
      <c r="CY32" s="67">
        <f t="shared" si="13"/>
        <v>977</v>
      </c>
      <c r="CZ32" s="28" t="s">
        <v>1224</v>
      </c>
      <c r="DA32" s="28" t="str">
        <f t="shared" si="14"/>
        <v>Non-vulnerable</v>
      </c>
      <c r="DB32" s="113">
        <f ca="1" t="shared" si="15"/>
        <v>0</v>
      </c>
      <c r="DC32" s="113">
        <f t="shared" si="16"/>
        <v>0</v>
      </c>
      <c r="DD32" s="111">
        <f ca="1" t="shared" si="17"/>
        <v>0.487714285714286</v>
      </c>
      <c r="DE32" s="66">
        <f ca="1" t="shared" si="18"/>
        <v>189738</v>
      </c>
      <c r="DF32" s="28">
        <f t="shared" si="19"/>
        <v>24</v>
      </c>
      <c r="DG32" s="125">
        <f t="shared" si="32"/>
        <v>0.00833333333333333</v>
      </c>
      <c r="DH32" s="126">
        <f ca="1" t="shared" si="20"/>
        <v>1759.21593844</v>
      </c>
      <c r="DI32" s="130">
        <f ca="1" t="shared" si="21"/>
        <v>485543.59</v>
      </c>
      <c r="DJ32" s="130">
        <f ca="1" t="shared" si="33"/>
        <v>37947.6</v>
      </c>
      <c r="DK32" s="67">
        <f ca="1" t="shared" si="22"/>
        <v>170700</v>
      </c>
      <c r="DL32" s="116">
        <v>0.0325</v>
      </c>
      <c r="DM32" s="78">
        <f ca="1" t="shared" si="23"/>
        <v>23</v>
      </c>
      <c r="DN32" s="78">
        <f ca="1" t="shared" si="24"/>
        <v>977</v>
      </c>
      <c r="DO32" s="78">
        <f ca="1" t="shared" si="25"/>
        <v>179300</v>
      </c>
      <c r="DP32" s="83">
        <f ca="1" t="shared" si="35"/>
        <v>523491.19</v>
      </c>
      <c r="DQ32" s="29" t="s">
        <v>1258</v>
      </c>
      <c r="DR32" s="72" t="s">
        <v>1259</v>
      </c>
      <c r="DS32" s="72" t="str">
        <f t="shared" si="26"/>
        <v>MaxiHome/CM Home</v>
      </c>
      <c r="DT32" s="29" t="s">
        <v>1260</v>
      </c>
      <c r="DU32" s="28"/>
      <c r="DV32" s="28"/>
      <c r="DW32" s="28"/>
      <c r="DX32" s="113"/>
      <c r="DY32" s="28"/>
      <c r="DZ32" s="64"/>
      <c r="EA32" s="64"/>
      <c r="EB32" s="64"/>
      <c r="EC32" s="64"/>
      <c r="ED32" s="64"/>
      <c r="EE32" s="66">
        <f ca="1" t="shared" si="27"/>
        <v>0</v>
      </c>
      <c r="EF32" s="66">
        <f ca="1" t="shared" si="28"/>
        <v>0</v>
      </c>
      <c r="EG32" s="66">
        <f ca="1" t="shared" si="29"/>
        <v>0</v>
      </c>
      <c r="EH32" s="66">
        <f t="shared" si="30"/>
        <v>0</v>
      </c>
      <c r="EI32" s="79">
        <f ca="1" t="shared" si="34"/>
        <v>0</v>
      </c>
      <c r="EJ32" s="301" t="s">
        <v>1310</v>
      </c>
    </row>
    <row r="33" s="2" customFormat="1" ht="107.25" customHeight="1" spans="1:139">
      <c r="A33" s="28">
        <v>29</v>
      </c>
      <c r="B33" s="29" t="s">
        <v>1068</v>
      </c>
      <c r="C33" s="28" t="s">
        <v>1067</v>
      </c>
      <c r="D33" s="28" t="s">
        <v>980</v>
      </c>
      <c r="E33" s="35" t="s">
        <v>1361</v>
      </c>
      <c r="F33" s="35" t="s">
        <v>1362</v>
      </c>
      <c r="G33" s="36" t="s">
        <v>980</v>
      </c>
      <c r="H33" s="37" t="s">
        <v>1363</v>
      </c>
      <c r="I33" s="38"/>
      <c r="J33" s="45">
        <v>690803055067</v>
      </c>
      <c r="K33" s="28" t="s">
        <v>982</v>
      </c>
      <c r="L33" s="46">
        <v>25418</v>
      </c>
      <c r="M33" s="28">
        <f ca="1" t="shared" si="31"/>
        <v>54</v>
      </c>
      <c r="N33" s="59" t="s">
        <v>1364</v>
      </c>
      <c r="O33" s="28" t="s">
        <v>982</v>
      </c>
      <c r="P33" s="60">
        <f t="shared" si="0"/>
        <v>33061</v>
      </c>
      <c r="Q33" s="28">
        <f ca="1" t="shared" si="1"/>
        <v>33</v>
      </c>
      <c r="R33" s="28" t="s">
        <v>1222</v>
      </c>
      <c r="S33" s="28" t="s">
        <v>1223</v>
      </c>
      <c r="T33" s="28">
        <v>50700</v>
      </c>
      <c r="U33" s="28"/>
      <c r="V33" s="28"/>
      <c r="W33" s="37"/>
      <c r="X33" s="38"/>
      <c r="Y33" s="38"/>
      <c r="Z33" s="38"/>
      <c r="AA33" s="28"/>
      <c r="AB33" s="28"/>
      <c r="AC33" s="28"/>
      <c r="AD33" s="28"/>
      <c r="AE33" s="28"/>
      <c r="AF33" s="28"/>
      <c r="AG33" s="28"/>
      <c r="AH33" s="28"/>
      <c r="AI33" s="68">
        <v>3584.25</v>
      </c>
      <c r="AJ33" s="69">
        <v>3545.71</v>
      </c>
      <c r="AK33" s="28" t="s">
        <v>991</v>
      </c>
      <c r="AL33" s="28"/>
      <c r="AM33" s="28"/>
      <c r="AN33" s="28"/>
      <c r="AO33" s="67" t="s">
        <v>1240</v>
      </c>
      <c r="AP33" s="69">
        <v>420000</v>
      </c>
      <c r="AQ33" s="69">
        <v>377500</v>
      </c>
      <c r="AR33" s="78">
        <v>18</v>
      </c>
      <c r="AS33" s="29" t="s">
        <v>814</v>
      </c>
      <c r="AT33" s="29" t="s">
        <v>1235</v>
      </c>
      <c r="AU33" s="28" t="s">
        <v>815</v>
      </c>
      <c r="AV33" s="83"/>
      <c r="AW33" s="37" t="s">
        <v>136</v>
      </c>
      <c r="AX33" s="38"/>
      <c r="AY33" s="70">
        <v>4800</v>
      </c>
      <c r="AZ33" s="28">
        <v>0</v>
      </c>
      <c r="BA33" s="64"/>
      <c r="BB33" s="64"/>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70" t="s">
        <v>800</v>
      </c>
      <c r="CK33" s="67">
        <v>0</v>
      </c>
      <c r="CL33" s="67"/>
      <c r="CM33" s="67">
        <f ca="1" t="shared" si="4"/>
        <v>-86.0030000000002</v>
      </c>
      <c r="CN33" s="111">
        <f t="shared" si="36"/>
        <v>0.9</v>
      </c>
      <c r="CO33" s="111">
        <v>0.1</v>
      </c>
      <c r="CP33" s="67">
        <f t="shared" si="5"/>
        <v>377500</v>
      </c>
      <c r="CQ33" s="113">
        <f t="shared" si="6"/>
        <v>35</v>
      </c>
      <c r="CR33" s="113">
        <f t="shared" si="7"/>
        <v>70</v>
      </c>
      <c r="CS33" s="113">
        <f ca="1" t="shared" si="8"/>
        <v>35</v>
      </c>
      <c r="CT33" s="113">
        <f t="shared" si="9"/>
        <v>19</v>
      </c>
      <c r="CU33" s="113">
        <f ca="1" t="shared" si="10"/>
        <v>2568</v>
      </c>
      <c r="CV33" s="116">
        <f ca="1">(CU33+CK33+BA33+BB33)/4153.15</f>
        <v>0.618325849054332</v>
      </c>
      <c r="CW33" s="111">
        <f t="shared" si="12"/>
        <v>0.7</v>
      </c>
      <c r="CX33" s="111"/>
      <c r="CY33" s="67">
        <f t="shared" si="13"/>
        <v>2481</v>
      </c>
      <c r="CZ33" s="28" t="s">
        <v>1224</v>
      </c>
      <c r="DA33" s="28" t="str">
        <f t="shared" si="14"/>
        <v>Non-vulnerable</v>
      </c>
      <c r="DB33" s="113">
        <f ca="1" t="shared" si="15"/>
        <v>0</v>
      </c>
      <c r="DC33" s="113">
        <f t="shared" si="16"/>
        <v>0</v>
      </c>
      <c r="DD33" s="111">
        <f ca="1" t="shared" si="17"/>
        <v>0.898809523809524</v>
      </c>
      <c r="DE33" s="66">
        <f ca="1" t="shared" si="18"/>
        <v>419500</v>
      </c>
      <c r="DF33" s="28">
        <f t="shared" si="19"/>
        <v>24</v>
      </c>
      <c r="DG33" s="125">
        <f t="shared" si="32"/>
        <v>0.00833333333333333</v>
      </c>
      <c r="DH33" s="126">
        <f ca="1" t="shared" si="20"/>
        <v>4194.34431232</v>
      </c>
      <c r="DI33" s="130">
        <f ca="1" t="shared" si="21"/>
        <v>905978.37</v>
      </c>
      <c r="DJ33" s="130">
        <f ca="1" t="shared" si="33"/>
        <v>83900</v>
      </c>
      <c r="DK33" s="67">
        <f ca="1" t="shared" si="22"/>
        <v>377500</v>
      </c>
      <c r="DL33" s="116">
        <v>0.0325</v>
      </c>
      <c r="DM33" s="78">
        <f ca="1" t="shared" si="23"/>
        <v>18</v>
      </c>
      <c r="DN33" s="78">
        <f ca="1" t="shared" si="24"/>
        <v>2568</v>
      </c>
      <c r="DO33" s="78">
        <f ca="1" t="shared" si="25"/>
        <v>42500</v>
      </c>
      <c r="DP33" s="83">
        <f ca="1" t="shared" si="35"/>
        <v>989878.37</v>
      </c>
      <c r="DQ33" s="29" t="s">
        <v>1242</v>
      </c>
      <c r="DR33" s="72"/>
      <c r="DS33" s="72" t="str">
        <f t="shared" si="26"/>
        <v>MaxiHome/CM Home</v>
      </c>
      <c r="DT33" s="28"/>
      <c r="DU33" s="28"/>
      <c r="DV33" s="28"/>
      <c r="DW33" s="28"/>
      <c r="DX33" s="113"/>
      <c r="DY33" s="28"/>
      <c r="DZ33" s="64"/>
      <c r="EA33" s="64"/>
      <c r="EB33" s="64"/>
      <c r="EC33" s="64"/>
      <c r="ED33" s="64"/>
      <c r="EE33" s="66">
        <f ca="1" t="shared" si="27"/>
        <v>0</v>
      </c>
      <c r="EF33" s="66">
        <f ca="1" t="shared" si="28"/>
        <v>0</v>
      </c>
      <c r="EG33" s="66">
        <f ca="1" t="shared" si="29"/>
        <v>0</v>
      </c>
      <c r="EH33" s="66">
        <f t="shared" si="30"/>
        <v>0</v>
      </c>
      <c r="EI33" s="79">
        <f ca="1" t="shared" si="34"/>
        <v>0</v>
      </c>
    </row>
    <row r="34" s="2" customFormat="1" ht="38" spans="1:139">
      <c r="A34" s="28">
        <v>30</v>
      </c>
      <c r="B34" s="29" t="s">
        <v>1072</v>
      </c>
      <c r="C34" s="28" t="s">
        <v>1071</v>
      </c>
      <c r="D34" s="28" t="s">
        <v>980</v>
      </c>
      <c r="E34" s="35" t="s">
        <v>1365</v>
      </c>
      <c r="F34" s="35" t="s">
        <v>1366</v>
      </c>
      <c r="G34" s="36" t="s">
        <v>980</v>
      </c>
      <c r="H34" s="37" t="s">
        <v>1367</v>
      </c>
      <c r="I34" s="38"/>
      <c r="J34" s="45">
        <v>911212148123</v>
      </c>
      <c r="K34" s="28" t="s">
        <v>982</v>
      </c>
      <c r="L34" s="46">
        <v>33584</v>
      </c>
      <c r="M34" s="28">
        <f ca="1" t="shared" si="31"/>
        <v>32</v>
      </c>
      <c r="N34" s="59">
        <v>820308214322</v>
      </c>
      <c r="O34" s="28" t="s">
        <v>982</v>
      </c>
      <c r="P34" s="60">
        <f t="shared" si="0"/>
        <v>30018</v>
      </c>
      <c r="Q34" s="28">
        <f ca="1" t="shared" si="1"/>
        <v>42</v>
      </c>
      <c r="R34" s="28" t="s">
        <v>1222</v>
      </c>
      <c r="S34" s="28" t="s">
        <v>1223</v>
      </c>
      <c r="T34" s="28">
        <v>56000</v>
      </c>
      <c r="U34" s="28"/>
      <c r="V34" s="28"/>
      <c r="W34" s="37"/>
      <c r="X34" s="28"/>
      <c r="Y34" s="28"/>
      <c r="Z34" s="28"/>
      <c r="AA34" s="28"/>
      <c r="AB34" s="28"/>
      <c r="AC34" s="28"/>
      <c r="AD34" s="28"/>
      <c r="AE34" s="28"/>
      <c r="AF34" s="28"/>
      <c r="AG34" s="28"/>
      <c r="AH34" s="28"/>
      <c r="AI34" s="66">
        <v>3500</v>
      </c>
      <c r="AJ34" s="66">
        <v>3000</v>
      </c>
      <c r="AK34" s="28" t="s">
        <v>991</v>
      </c>
      <c r="AL34" s="28"/>
      <c r="AM34" s="28"/>
      <c r="AN34" s="28"/>
      <c r="AO34" s="67" t="s">
        <v>1240</v>
      </c>
      <c r="AP34" s="67">
        <v>167000</v>
      </c>
      <c r="AQ34" s="67">
        <v>150000</v>
      </c>
      <c r="AR34" s="78">
        <v>30</v>
      </c>
      <c r="AS34" s="29" t="s">
        <v>817</v>
      </c>
      <c r="AT34" s="29" t="s">
        <v>296</v>
      </c>
      <c r="AU34" s="28" t="s">
        <v>284</v>
      </c>
      <c r="AV34" s="83">
        <v>1500</v>
      </c>
      <c r="AW34" s="37" t="s">
        <v>136</v>
      </c>
      <c r="AX34" s="28"/>
      <c r="AY34" s="70">
        <f t="shared" ref="AY34:AY42" si="37">AI34</f>
        <v>3500</v>
      </c>
      <c r="AZ34" s="28">
        <v>0</v>
      </c>
      <c r="BA34" s="64"/>
      <c r="BB34" s="64"/>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70" t="s">
        <v>800</v>
      </c>
      <c r="CK34" s="67">
        <v>0</v>
      </c>
      <c r="CL34" s="67"/>
      <c r="CM34" s="67">
        <f ca="1" t="shared" si="4"/>
        <v>171</v>
      </c>
      <c r="CN34" s="111">
        <f t="shared" si="36"/>
        <v>0.9</v>
      </c>
      <c r="CO34" s="111">
        <v>0.1</v>
      </c>
      <c r="CP34" s="67">
        <f t="shared" si="5"/>
        <v>150000</v>
      </c>
      <c r="CQ34" s="113">
        <f t="shared" si="6"/>
        <v>35</v>
      </c>
      <c r="CR34" s="113">
        <f t="shared" si="7"/>
        <v>70</v>
      </c>
      <c r="CS34" s="113">
        <f ca="1" t="shared" si="8"/>
        <v>28</v>
      </c>
      <c r="CT34" s="113">
        <f t="shared" si="9"/>
        <v>10</v>
      </c>
      <c r="CU34" s="113">
        <f ca="1" t="shared" si="10"/>
        <v>1629</v>
      </c>
      <c r="CV34" s="116">
        <f ca="1" t="shared" ref="CV34:CV44" si="38">(CU34+CK34+BA34+BB34)/AJ34</f>
        <v>0.543</v>
      </c>
      <c r="CW34" s="111">
        <f t="shared" si="12"/>
        <v>0.6</v>
      </c>
      <c r="CX34" s="111"/>
      <c r="CY34" s="67">
        <f t="shared" si="13"/>
        <v>1700</v>
      </c>
      <c r="CZ34" s="28" t="s">
        <v>1224</v>
      </c>
      <c r="DA34" s="28" t="str">
        <f t="shared" si="14"/>
        <v>Vulnerable</v>
      </c>
      <c r="DB34" s="113">
        <f ca="1" t="shared" si="15"/>
        <v>1371</v>
      </c>
      <c r="DC34" s="113">
        <f t="shared" si="16"/>
        <v>1300</v>
      </c>
      <c r="DD34" s="111">
        <f ca="1" t="shared" si="17"/>
        <v>0.898203592814371</v>
      </c>
      <c r="DE34" s="66">
        <f ca="1" t="shared" si="18"/>
        <v>166700</v>
      </c>
      <c r="DF34" s="28">
        <f t="shared" si="19"/>
        <v>24</v>
      </c>
      <c r="DG34" s="125">
        <f t="shared" si="32"/>
        <v>0.00833333333333333</v>
      </c>
      <c r="DH34" s="126">
        <f ca="1" t="shared" si="20"/>
        <v>2202.95278382</v>
      </c>
      <c r="DI34" s="130">
        <f ca="1" t="shared" si="21"/>
        <v>264354.33</v>
      </c>
      <c r="DJ34" s="130">
        <f ca="1" t="shared" si="33"/>
        <v>33340</v>
      </c>
      <c r="DK34" s="67">
        <f ca="1" t="shared" si="22"/>
        <v>150000</v>
      </c>
      <c r="DL34" s="116">
        <v>0.0325</v>
      </c>
      <c r="DM34" s="78">
        <f ca="1" t="shared" si="23"/>
        <v>10</v>
      </c>
      <c r="DN34" s="78">
        <f ca="1" t="shared" si="24"/>
        <v>1629</v>
      </c>
      <c r="DO34" s="78">
        <f ca="1" t="shared" si="25"/>
        <v>17000</v>
      </c>
      <c r="DP34" s="83">
        <f ca="1" t="shared" si="35"/>
        <v>297694.33</v>
      </c>
      <c r="DQ34" s="29" t="s">
        <v>1258</v>
      </c>
      <c r="DR34" s="72" t="s">
        <v>1318</v>
      </c>
      <c r="DS34" s="72" t="str">
        <f t="shared" si="26"/>
        <v>MaxiHome/CM Home</v>
      </c>
      <c r="DT34" s="29" t="s">
        <v>1260</v>
      </c>
      <c r="DU34" s="28"/>
      <c r="DV34" s="28"/>
      <c r="DW34" s="28" t="s">
        <v>80</v>
      </c>
      <c r="DX34" s="113">
        <v>150000</v>
      </c>
      <c r="DY34" s="28" t="s">
        <v>1368</v>
      </c>
      <c r="DZ34" s="64"/>
      <c r="EA34" s="64"/>
      <c r="EB34" s="64"/>
      <c r="EC34" s="64"/>
      <c r="ED34" s="64"/>
      <c r="EE34" s="66">
        <f ca="1" t="shared" si="27"/>
        <v>0</v>
      </c>
      <c r="EF34" s="66">
        <f ca="1" t="shared" si="28"/>
        <v>0</v>
      </c>
      <c r="EG34" s="66">
        <f ca="1" t="shared" si="29"/>
        <v>0</v>
      </c>
      <c r="EH34" s="66">
        <f t="shared" si="30"/>
        <v>0</v>
      </c>
      <c r="EI34" s="79">
        <f ca="1" t="shared" si="34"/>
        <v>0</v>
      </c>
    </row>
    <row r="35" s="2" customFormat="1" ht="38" spans="1:139">
      <c r="A35" s="28">
        <v>31</v>
      </c>
      <c r="B35" s="29" t="s">
        <v>1074</v>
      </c>
      <c r="C35" s="28" t="s">
        <v>1073</v>
      </c>
      <c r="D35" s="28" t="s">
        <v>980</v>
      </c>
      <c r="E35" s="35" t="s">
        <v>1369</v>
      </c>
      <c r="F35" s="35" t="s">
        <v>1370</v>
      </c>
      <c r="G35" s="36" t="s">
        <v>980</v>
      </c>
      <c r="H35" s="37" t="s">
        <v>1371</v>
      </c>
      <c r="I35" s="37"/>
      <c r="J35" s="45">
        <v>851212146188</v>
      </c>
      <c r="K35" s="28" t="s">
        <v>982</v>
      </c>
      <c r="L35" s="46">
        <v>31393</v>
      </c>
      <c r="M35" s="28">
        <f ca="1" t="shared" si="31"/>
        <v>38</v>
      </c>
      <c r="N35" s="59">
        <v>800909091224</v>
      </c>
      <c r="O35" s="28" t="s">
        <v>982</v>
      </c>
      <c r="P35" s="60">
        <f t="shared" si="0"/>
        <v>29473</v>
      </c>
      <c r="Q35" s="28">
        <f ca="1" t="shared" si="1"/>
        <v>43</v>
      </c>
      <c r="R35" s="28" t="s">
        <v>1222</v>
      </c>
      <c r="S35" s="28" t="s">
        <v>1223</v>
      </c>
      <c r="T35" s="28">
        <v>56000</v>
      </c>
      <c r="U35" s="28"/>
      <c r="V35" s="28"/>
      <c r="W35" s="63"/>
      <c r="X35" s="28"/>
      <c r="Y35" s="28"/>
      <c r="Z35" s="28"/>
      <c r="AA35" s="28"/>
      <c r="AB35" s="28"/>
      <c r="AC35" s="28"/>
      <c r="AD35" s="28"/>
      <c r="AE35" s="28"/>
      <c r="AF35" s="28"/>
      <c r="AG35" s="28"/>
      <c r="AH35" s="28"/>
      <c r="AI35" s="66">
        <v>3870</v>
      </c>
      <c r="AJ35" s="66">
        <v>3670</v>
      </c>
      <c r="AK35" s="28" t="s">
        <v>991</v>
      </c>
      <c r="AL35" s="28"/>
      <c r="AM35" s="28"/>
      <c r="AN35" s="28"/>
      <c r="AO35" s="67" t="s">
        <v>1240</v>
      </c>
      <c r="AP35" s="67">
        <v>167000</v>
      </c>
      <c r="AQ35" s="67">
        <v>150000</v>
      </c>
      <c r="AR35" s="78">
        <f ca="1">CR35-Q35</f>
        <v>27</v>
      </c>
      <c r="AS35" s="29" t="s">
        <v>814</v>
      </c>
      <c r="AT35" s="29" t="s">
        <v>296</v>
      </c>
      <c r="AU35" s="28" t="s">
        <v>815</v>
      </c>
      <c r="AV35" s="83"/>
      <c r="AW35" s="37" t="s">
        <v>136</v>
      </c>
      <c r="AX35" s="28"/>
      <c r="AY35" s="70">
        <f t="shared" si="37"/>
        <v>3870</v>
      </c>
      <c r="AZ35" s="28">
        <v>0</v>
      </c>
      <c r="BA35" s="64"/>
      <c r="BB35" s="64"/>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70" t="s">
        <v>800</v>
      </c>
      <c r="CK35" s="67">
        <v>800</v>
      </c>
      <c r="CL35" s="67"/>
      <c r="CM35" s="67">
        <f ca="1" t="shared" si="4"/>
        <v>1795</v>
      </c>
      <c r="CN35" s="111">
        <f t="shared" si="36"/>
        <v>0.9</v>
      </c>
      <c r="CO35" s="111">
        <v>0.1</v>
      </c>
      <c r="CP35" s="67">
        <f t="shared" si="5"/>
        <v>150000</v>
      </c>
      <c r="CQ35" s="113">
        <f t="shared" si="6"/>
        <v>35</v>
      </c>
      <c r="CR35" s="113">
        <f t="shared" si="7"/>
        <v>70</v>
      </c>
      <c r="CS35" s="113">
        <f ca="1" t="shared" si="8"/>
        <v>27</v>
      </c>
      <c r="CT35" s="113">
        <f t="shared" si="9"/>
        <v>9</v>
      </c>
      <c r="CU35" s="113">
        <f ca="1" t="shared" si="10"/>
        <v>774</v>
      </c>
      <c r="CV35" s="116">
        <f ca="1" t="shared" si="38"/>
        <v>0.428882833787466</v>
      </c>
      <c r="CW35" s="111">
        <f t="shared" si="12"/>
        <v>0.7</v>
      </c>
      <c r="CX35" s="111"/>
      <c r="CY35" s="67">
        <f t="shared" si="13"/>
        <v>1769</v>
      </c>
      <c r="CZ35" s="28" t="s">
        <v>1224</v>
      </c>
      <c r="DA35" s="28" t="str">
        <f t="shared" si="14"/>
        <v>Non-vulnerable</v>
      </c>
      <c r="DB35" s="113">
        <f ca="1" t="shared" si="15"/>
        <v>0</v>
      </c>
      <c r="DC35" s="113">
        <f t="shared" si="16"/>
        <v>0</v>
      </c>
      <c r="DD35" s="111">
        <f ca="1" t="shared" si="17"/>
        <v>0.898203592814371</v>
      </c>
      <c r="DE35" s="66">
        <f ca="1" t="shared" si="18"/>
        <v>166700</v>
      </c>
      <c r="DF35" s="28">
        <f t="shared" si="19"/>
        <v>24</v>
      </c>
      <c r="DG35" s="125">
        <f t="shared" si="32"/>
        <v>0.00833333333333333</v>
      </c>
      <c r="DH35" s="126">
        <f ca="1" t="shared" si="20"/>
        <v>1490.46080056</v>
      </c>
      <c r="DI35" s="130">
        <f ca="1" t="shared" si="21"/>
        <v>482909.29</v>
      </c>
      <c r="DJ35" s="130">
        <f ca="1" t="shared" si="33"/>
        <v>33340</v>
      </c>
      <c r="DK35" s="67">
        <f ca="1" t="shared" si="22"/>
        <v>150000</v>
      </c>
      <c r="DL35" s="116">
        <v>0.0325</v>
      </c>
      <c r="DM35" s="78">
        <f ca="1" t="shared" si="23"/>
        <v>27</v>
      </c>
      <c r="DN35" s="78">
        <f ca="1" t="shared" si="24"/>
        <v>774</v>
      </c>
      <c r="DO35" s="78">
        <f ca="1" t="shared" si="25"/>
        <v>17000</v>
      </c>
      <c r="DP35" s="83">
        <f ca="1" t="shared" si="35"/>
        <v>516249.29</v>
      </c>
      <c r="DQ35" s="29" t="s">
        <v>1258</v>
      </c>
      <c r="DR35" s="72" t="s">
        <v>1259</v>
      </c>
      <c r="DS35" s="72" t="str">
        <f t="shared" si="26"/>
        <v>MaxiHome/CM Home</v>
      </c>
      <c r="DT35" s="29" t="s">
        <v>1260</v>
      </c>
      <c r="DU35" s="28"/>
      <c r="DV35" s="28"/>
      <c r="DW35" s="28" t="s">
        <v>96</v>
      </c>
      <c r="DX35" s="113">
        <v>150000</v>
      </c>
      <c r="DY35" s="28" t="s">
        <v>688</v>
      </c>
      <c r="DZ35" s="64"/>
      <c r="EA35" s="64"/>
      <c r="EB35" s="64"/>
      <c r="EC35" s="64"/>
      <c r="ED35" s="64"/>
      <c r="EE35" s="66">
        <f ca="1" t="shared" si="27"/>
        <v>0</v>
      </c>
      <c r="EF35" s="66">
        <f ca="1" t="shared" si="28"/>
        <v>0</v>
      </c>
      <c r="EG35" s="66">
        <f ca="1" t="shared" si="29"/>
        <v>0</v>
      </c>
      <c r="EH35" s="66">
        <f t="shared" si="30"/>
        <v>0</v>
      </c>
      <c r="EI35" s="79">
        <f ca="1" t="shared" si="34"/>
        <v>0</v>
      </c>
    </row>
    <row r="36" s="2" customFormat="1" ht="38" spans="1:139">
      <c r="A36" s="28">
        <v>32</v>
      </c>
      <c r="B36" s="29" t="s">
        <v>1076</v>
      </c>
      <c r="C36" s="28" t="s">
        <v>1075</v>
      </c>
      <c r="D36" s="28" t="s">
        <v>980</v>
      </c>
      <c r="E36" s="35" t="s">
        <v>1372</v>
      </c>
      <c r="F36" s="35" t="s">
        <v>1373</v>
      </c>
      <c r="G36" s="36" t="s">
        <v>980</v>
      </c>
      <c r="H36" s="37" t="s">
        <v>1374</v>
      </c>
      <c r="I36" s="37"/>
      <c r="J36" s="45">
        <v>871212147000</v>
      </c>
      <c r="K36" s="28" t="s">
        <v>982</v>
      </c>
      <c r="L36" s="46">
        <v>32123</v>
      </c>
      <c r="M36" s="28">
        <f ca="1" t="shared" si="31"/>
        <v>36</v>
      </c>
      <c r="N36" s="59">
        <v>920202134457</v>
      </c>
      <c r="O36" s="28" t="s">
        <v>982</v>
      </c>
      <c r="P36" s="60">
        <f t="shared" si="0"/>
        <v>33636</v>
      </c>
      <c r="Q36" s="28">
        <f ca="1" t="shared" si="1"/>
        <v>32</v>
      </c>
      <c r="R36" s="28" t="s">
        <v>1222</v>
      </c>
      <c r="S36" s="28" t="s">
        <v>1223</v>
      </c>
      <c r="T36" s="28">
        <v>56000</v>
      </c>
      <c r="U36" s="28"/>
      <c r="V36" s="28"/>
      <c r="W36" s="29"/>
      <c r="X36" s="28"/>
      <c r="Y36" s="28"/>
      <c r="Z36" s="28"/>
      <c r="AA36" s="28"/>
      <c r="AB36" s="28"/>
      <c r="AC36" s="28"/>
      <c r="AD36" s="28"/>
      <c r="AE36" s="28"/>
      <c r="AF36" s="28"/>
      <c r="AG36" s="28"/>
      <c r="AH36" s="72">
        <f>10%*AP36</f>
        <v>16700</v>
      </c>
      <c r="AI36" s="67">
        <v>2700</v>
      </c>
      <c r="AJ36" s="67">
        <v>2100</v>
      </c>
      <c r="AK36" s="28" t="s">
        <v>991</v>
      </c>
      <c r="AL36" s="28"/>
      <c r="AM36" s="28"/>
      <c r="AN36" s="28"/>
      <c r="AO36" s="67" t="s">
        <v>1240</v>
      </c>
      <c r="AP36" s="67">
        <v>167000</v>
      </c>
      <c r="AQ36" s="67">
        <v>150000</v>
      </c>
      <c r="AR36" s="78">
        <v>35</v>
      </c>
      <c r="AS36" s="29" t="s">
        <v>798</v>
      </c>
      <c r="AT36" s="29" t="s">
        <v>296</v>
      </c>
      <c r="AU36" s="28" t="s">
        <v>284</v>
      </c>
      <c r="AV36" s="83">
        <v>1000</v>
      </c>
      <c r="AW36" s="37" t="s">
        <v>136</v>
      </c>
      <c r="AX36" s="28"/>
      <c r="AY36" s="70">
        <f t="shared" si="37"/>
        <v>2700</v>
      </c>
      <c r="AZ36" s="28">
        <v>0</v>
      </c>
      <c r="BA36" s="64"/>
      <c r="BB36" s="64"/>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70" t="s">
        <v>800</v>
      </c>
      <c r="CK36" s="67">
        <v>0</v>
      </c>
      <c r="CL36" s="67"/>
      <c r="CM36" s="67">
        <f ca="1" t="shared" si="4"/>
        <v>5</v>
      </c>
      <c r="CN36" s="111">
        <f t="shared" si="36"/>
        <v>0.9</v>
      </c>
      <c r="CO36" s="111">
        <v>0.1</v>
      </c>
      <c r="CP36" s="67">
        <f t="shared" si="5"/>
        <v>150000</v>
      </c>
      <c r="CQ36" s="113">
        <f t="shared" si="6"/>
        <v>30</v>
      </c>
      <c r="CR36" s="113">
        <f t="shared" si="7"/>
        <v>60</v>
      </c>
      <c r="CS36" s="113">
        <f ca="1" t="shared" si="8"/>
        <v>28</v>
      </c>
      <c r="CT36" s="113">
        <f t="shared" si="9"/>
        <v>24</v>
      </c>
      <c r="CU36" s="113">
        <f ca="1" t="shared" si="10"/>
        <v>835</v>
      </c>
      <c r="CV36" s="116">
        <f ca="1" t="shared" si="38"/>
        <v>0.397619047619048</v>
      </c>
      <c r="CW36" s="111">
        <f t="shared" si="12"/>
        <v>0.4</v>
      </c>
      <c r="CX36" s="111"/>
      <c r="CY36" s="67">
        <f t="shared" si="13"/>
        <v>840</v>
      </c>
      <c r="CZ36" s="28" t="s">
        <v>1224</v>
      </c>
      <c r="DA36" s="28" t="s">
        <v>1236</v>
      </c>
      <c r="DB36" s="113">
        <f ca="1" t="shared" si="15"/>
        <v>0</v>
      </c>
      <c r="DC36" s="113">
        <f t="shared" si="16"/>
        <v>0</v>
      </c>
      <c r="DD36" s="111">
        <f ca="1" t="shared" si="17"/>
        <v>0.898203592814371</v>
      </c>
      <c r="DE36" s="66">
        <f ca="1" t="shared" si="18"/>
        <v>166700</v>
      </c>
      <c r="DF36" s="28">
        <f t="shared" si="19"/>
        <v>24</v>
      </c>
      <c r="DG36" s="125">
        <f t="shared" si="32"/>
        <v>0.00833333333333333</v>
      </c>
      <c r="DH36" s="126">
        <f ca="1" t="shared" si="20"/>
        <v>1529.28701617</v>
      </c>
      <c r="DI36" s="130">
        <f ca="1" t="shared" si="21"/>
        <v>440434.66</v>
      </c>
      <c r="DJ36" s="130">
        <f ca="1" t="shared" si="33"/>
        <v>33340</v>
      </c>
      <c r="DK36" s="67">
        <f ca="1" t="shared" si="22"/>
        <v>150000</v>
      </c>
      <c r="DL36" s="116">
        <v>0.0325</v>
      </c>
      <c r="DM36" s="78">
        <f ca="1" t="shared" si="23"/>
        <v>24</v>
      </c>
      <c r="DN36" s="78">
        <f ca="1" t="shared" si="24"/>
        <v>835</v>
      </c>
      <c r="DO36" s="78">
        <f ca="1" t="shared" si="25"/>
        <v>17000</v>
      </c>
      <c r="DP36" s="83">
        <f ca="1" t="shared" si="35"/>
        <v>473774.66</v>
      </c>
      <c r="DQ36" s="29" t="s">
        <v>1258</v>
      </c>
      <c r="DR36" s="72" t="s">
        <v>1259</v>
      </c>
      <c r="DS36" s="72" t="str">
        <f t="shared" si="26"/>
        <v>MaxiHome/CM Home</v>
      </c>
      <c r="DT36" s="29" t="s">
        <v>1260</v>
      </c>
      <c r="DU36" s="28"/>
      <c r="DV36" s="28"/>
      <c r="DW36" s="28" t="s">
        <v>96</v>
      </c>
      <c r="DX36" s="113">
        <v>150000</v>
      </c>
      <c r="DY36" s="28" t="s">
        <v>1368</v>
      </c>
      <c r="DZ36" s="64"/>
      <c r="EA36" s="64"/>
      <c r="EB36" s="64"/>
      <c r="EC36" s="64"/>
      <c r="ED36" s="64"/>
      <c r="EE36" s="66">
        <f ca="1" t="shared" si="27"/>
        <v>0</v>
      </c>
      <c r="EF36" s="66">
        <f ca="1" t="shared" si="28"/>
        <v>0</v>
      </c>
      <c r="EG36" s="66">
        <f ca="1" t="shared" si="29"/>
        <v>0</v>
      </c>
      <c r="EH36" s="66">
        <f t="shared" si="30"/>
        <v>0</v>
      </c>
      <c r="EI36" s="79">
        <f ca="1" t="shared" si="34"/>
        <v>0</v>
      </c>
    </row>
    <row r="37" s="2" customFormat="1" ht="75" spans="1:139">
      <c r="A37" s="28">
        <v>33</v>
      </c>
      <c r="B37" s="29" t="s">
        <v>1078</v>
      </c>
      <c r="C37" s="28" t="s">
        <v>1077</v>
      </c>
      <c r="D37" s="28" t="s">
        <v>980</v>
      </c>
      <c r="E37" s="35" t="s">
        <v>1375</v>
      </c>
      <c r="F37" s="35" t="s">
        <v>1376</v>
      </c>
      <c r="G37" s="36" t="s">
        <v>980</v>
      </c>
      <c r="H37" s="37" t="s">
        <v>1377</v>
      </c>
      <c r="I37" s="37"/>
      <c r="J37" s="45">
        <v>840601149999</v>
      </c>
      <c r="K37" s="28" t="s">
        <v>982</v>
      </c>
      <c r="L37" s="46">
        <v>30834</v>
      </c>
      <c r="M37" s="28">
        <f ca="1" t="shared" si="31"/>
        <v>39</v>
      </c>
      <c r="N37" s="59">
        <v>951130142557</v>
      </c>
      <c r="O37" s="28" t="s">
        <v>982</v>
      </c>
      <c r="P37" s="60">
        <f t="shared" si="0"/>
        <v>35033</v>
      </c>
      <c r="Q37" s="28">
        <f ca="1" t="shared" si="1"/>
        <v>28</v>
      </c>
      <c r="R37" s="28" t="s">
        <v>1222</v>
      </c>
      <c r="S37" s="28" t="s">
        <v>1223</v>
      </c>
      <c r="T37" s="28">
        <v>56000</v>
      </c>
      <c r="U37" s="28"/>
      <c r="V37" s="28"/>
      <c r="W37" s="29"/>
      <c r="X37" s="28"/>
      <c r="Y37" s="28"/>
      <c r="Z37" s="28"/>
      <c r="AA37" s="28"/>
      <c r="AB37" s="28"/>
      <c r="AC37" s="28"/>
      <c r="AD37" s="28"/>
      <c r="AE37" s="28"/>
      <c r="AF37" s="28"/>
      <c r="AG37" s="28"/>
      <c r="AH37" s="72">
        <f>AP36-AQ36</f>
        <v>17000</v>
      </c>
      <c r="AI37" s="67">
        <v>4321</v>
      </c>
      <c r="AJ37" s="67">
        <v>4321</v>
      </c>
      <c r="AK37" s="28" t="s">
        <v>991</v>
      </c>
      <c r="AL37" s="28"/>
      <c r="AM37" s="28"/>
      <c r="AN37" s="28"/>
      <c r="AO37" s="67" t="s">
        <v>1240</v>
      </c>
      <c r="AP37" s="67">
        <v>150000</v>
      </c>
      <c r="AQ37" s="67">
        <v>150000</v>
      </c>
      <c r="AR37" s="78">
        <v>30</v>
      </c>
      <c r="AS37" s="29" t="s">
        <v>817</v>
      </c>
      <c r="AT37" s="29" t="s">
        <v>296</v>
      </c>
      <c r="AU37" s="28" t="s">
        <v>284</v>
      </c>
      <c r="AV37" s="83">
        <v>2500</v>
      </c>
      <c r="AW37" s="37" t="s">
        <v>136</v>
      </c>
      <c r="AX37" s="72"/>
      <c r="AY37" s="70">
        <f t="shared" si="37"/>
        <v>4321</v>
      </c>
      <c r="AZ37" s="28">
        <v>0</v>
      </c>
      <c r="BA37" s="64">
        <v>1000</v>
      </c>
      <c r="BB37" s="64"/>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70" t="s">
        <v>807</v>
      </c>
      <c r="CK37" s="67">
        <v>0</v>
      </c>
      <c r="CL37" s="67"/>
      <c r="CM37" s="67">
        <f ca="1" t="shared" si="4"/>
        <v>1906.6</v>
      </c>
      <c r="CN37" s="111">
        <f t="shared" si="36"/>
        <v>1</v>
      </c>
      <c r="CO37" s="111">
        <v>0.05</v>
      </c>
      <c r="CP37" s="67">
        <f t="shared" si="5"/>
        <v>150000</v>
      </c>
      <c r="CQ37" s="113">
        <f t="shared" si="6"/>
        <v>35</v>
      </c>
      <c r="CR37" s="113">
        <f t="shared" si="7"/>
        <v>70</v>
      </c>
      <c r="CS37" s="113">
        <f ca="1" t="shared" si="8"/>
        <v>35</v>
      </c>
      <c r="CT37" s="113">
        <f t="shared" si="9"/>
        <v>10</v>
      </c>
      <c r="CU37" s="113">
        <f ca="1" t="shared" si="10"/>
        <v>686</v>
      </c>
      <c r="CV37" s="116">
        <f ca="1" t="shared" si="38"/>
        <v>0.390187456607267</v>
      </c>
      <c r="CW37" s="111">
        <f t="shared" si="12"/>
        <v>0.6</v>
      </c>
      <c r="CX37" s="111"/>
      <c r="CY37" s="67">
        <f t="shared" si="13"/>
        <v>1592</v>
      </c>
      <c r="CZ37" s="28" t="s">
        <v>1224</v>
      </c>
      <c r="DA37" s="28" t="str">
        <f t="shared" ref="DA37:DA47" si="39">IF(AND(AI37&gt;0,AI37&lt;=3500,CZ37="Zone 1"),"Vulnerable",IF(AND(AI37&gt;0,AI37&lt;=2200,CZ37="Zone 2"),"Vulnerable",IF(AND(AI37&gt;0,AI37&lt;=1700,CZ37="Zone 3"),"Vulnerable",IF(AND(OR(AI37=0,AI37=""),AI37&lt;=3500,CZ37="Zone 1"),"Vulnerable",IF(AND(OR(AI37=0,AI37=""),AI37&lt;=2200,CZ37="Zone 2"),"Vulnerable",IF(AND(OR(AI37=0,AI37=""),AI37&lt;=1700,CZ37="Zone 3"),"Vulnerable","Non-vulnerable"))))))</f>
        <v>Non-vulnerable</v>
      </c>
      <c r="DB37" s="113">
        <f ca="1" t="shared" si="15"/>
        <v>0</v>
      </c>
      <c r="DC37" s="113">
        <f t="shared" si="16"/>
        <v>0</v>
      </c>
      <c r="DD37" s="111">
        <f ca="1" t="shared" si="17"/>
        <v>1</v>
      </c>
      <c r="DE37" s="66">
        <f ca="1" t="shared" si="18"/>
        <v>157500</v>
      </c>
      <c r="DF37" s="28">
        <f t="shared" si="19"/>
        <v>24</v>
      </c>
      <c r="DG37" s="125">
        <f t="shared" si="32"/>
        <v>0.00833333333333333</v>
      </c>
      <c r="DH37" s="126">
        <f ca="1" t="shared" si="20"/>
        <v>1382.17522289</v>
      </c>
      <c r="DI37" s="130">
        <f ca="1" t="shared" si="21"/>
        <v>497583.08</v>
      </c>
      <c r="DJ37" s="130">
        <f ca="1" t="shared" si="33"/>
        <v>31500</v>
      </c>
      <c r="DK37" s="67">
        <f ca="1" t="shared" si="22"/>
        <v>150000</v>
      </c>
      <c r="DL37" s="116">
        <v>0.0325</v>
      </c>
      <c r="DM37" s="78">
        <f ca="1" t="shared" si="23"/>
        <v>30</v>
      </c>
      <c r="DN37" s="78">
        <f ca="1" t="shared" si="24"/>
        <v>686</v>
      </c>
      <c r="DO37" s="78">
        <f ca="1" t="shared" si="25"/>
        <v>0</v>
      </c>
      <c r="DP37" s="83">
        <f ca="1" t="shared" si="35"/>
        <v>529083.08</v>
      </c>
      <c r="DQ37" s="29" t="s">
        <v>1258</v>
      </c>
      <c r="DR37" s="72" t="s">
        <v>1318</v>
      </c>
      <c r="DS37" s="72" t="str">
        <f t="shared" si="26"/>
        <v>My First Home Sch/-i</v>
      </c>
      <c r="DT37" s="29" t="s">
        <v>1260</v>
      </c>
      <c r="DU37" s="28"/>
      <c r="DV37" s="28"/>
      <c r="DW37" s="28" t="s">
        <v>1378</v>
      </c>
      <c r="DX37" s="113">
        <v>150000</v>
      </c>
      <c r="DY37" s="28" t="s">
        <v>1368</v>
      </c>
      <c r="DZ37" s="64"/>
      <c r="EA37" s="64"/>
      <c r="EB37" s="64"/>
      <c r="EC37" s="64"/>
      <c r="ED37" s="64"/>
      <c r="EE37" s="66">
        <f ca="1" t="shared" si="27"/>
        <v>0</v>
      </c>
      <c r="EF37" s="66">
        <f ca="1" t="shared" si="28"/>
        <v>0</v>
      </c>
      <c r="EG37" s="66">
        <f ca="1" t="shared" si="29"/>
        <v>0</v>
      </c>
      <c r="EH37" s="66">
        <f t="shared" si="30"/>
        <v>0</v>
      </c>
      <c r="EI37" s="79">
        <f ca="1" t="shared" si="34"/>
        <v>0</v>
      </c>
    </row>
    <row r="38" s="2" customFormat="1" ht="38" spans="1:139">
      <c r="A38" s="28">
        <v>34</v>
      </c>
      <c r="B38" s="29" t="s">
        <v>1080</v>
      </c>
      <c r="C38" s="28" t="s">
        <v>1079</v>
      </c>
      <c r="D38" s="28" t="s">
        <v>980</v>
      </c>
      <c r="E38" s="35" t="s">
        <v>1379</v>
      </c>
      <c r="F38" s="35" t="s">
        <v>1380</v>
      </c>
      <c r="G38" s="36" t="s">
        <v>980</v>
      </c>
      <c r="H38" s="37" t="s">
        <v>1381</v>
      </c>
      <c r="I38" s="37"/>
      <c r="J38" s="45">
        <v>811221148000</v>
      </c>
      <c r="K38" s="28" t="s">
        <v>982</v>
      </c>
      <c r="L38" s="46">
        <v>29941</v>
      </c>
      <c r="M38" s="28">
        <f ca="1" t="shared" si="31"/>
        <v>42</v>
      </c>
      <c r="N38" s="59">
        <v>700113134557</v>
      </c>
      <c r="O38" s="28" t="s">
        <v>982</v>
      </c>
      <c r="P38" s="60">
        <f t="shared" si="0"/>
        <v>25581</v>
      </c>
      <c r="Q38" s="28">
        <f ca="1" t="shared" si="1"/>
        <v>54</v>
      </c>
      <c r="R38" s="28" t="s">
        <v>1222</v>
      </c>
      <c r="S38" s="28" t="s">
        <v>796</v>
      </c>
      <c r="T38" s="28">
        <v>47000</v>
      </c>
      <c r="U38" s="28"/>
      <c r="V38" s="28"/>
      <c r="W38" s="29"/>
      <c r="X38" s="28"/>
      <c r="Y38" s="28"/>
      <c r="Z38" s="28"/>
      <c r="AA38" s="28"/>
      <c r="AB38" s="28"/>
      <c r="AC38" s="28"/>
      <c r="AD38" s="28"/>
      <c r="AE38" s="28"/>
      <c r="AF38" s="28"/>
      <c r="AG38" s="28"/>
      <c r="AH38" s="28"/>
      <c r="AI38" s="67">
        <v>3921</v>
      </c>
      <c r="AJ38" s="67">
        <v>3754</v>
      </c>
      <c r="AK38" s="28" t="s">
        <v>991</v>
      </c>
      <c r="AL38" s="28"/>
      <c r="AM38" s="28"/>
      <c r="AN38" s="28"/>
      <c r="AO38" s="67" t="s">
        <v>1240</v>
      </c>
      <c r="AP38" s="67">
        <v>230000</v>
      </c>
      <c r="AQ38" s="67">
        <v>200000</v>
      </c>
      <c r="AR38" s="78">
        <v>31</v>
      </c>
      <c r="AS38" s="29" t="s">
        <v>814</v>
      </c>
      <c r="AT38" s="29" t="s">
        <v>1382</v>
      </c>
      <c r="AU38" s="28" t="s">
        <v>815</v>
      </c>
      <c r="AV38" s="83"/>
      <c r="AW38" s="37" t="s">
        <v>136</v>
      </c>
      <c r="AX38" s="28"/>
      <c r="AY38" s="70">
        <f t="shared" si="37"/>
        <v>3921</v>
      </c>
      <c r="AZ38" s="28">
        <v>0</v>
      </c>
      <c r="BA38" s="64"/>
      <c r="BB38" s="64"/>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70" t="s">
        <v>800</v>
      </c>
      <c r="CK38" s="67">
        <v>1674</v>
      </c>
      <c r="CL38" s="67"/>
      <c r="CM38" s="67">
        <f ca="1" t="shared" si="4"/>
        <v>1135.8</v>
      </c>
      <c r="CN38" s="111">
        <f t="shared" si="36"/>
        <v>0.9</v>
      </c>
      <c r="CO38" s="111">
        <v>0.1</v>
      </c>
      <c r="CP38" s="67">
        <f t="shared" si="5"/>
        <v>200000</v>
      </c>
      <c r="CQ38" s="113">
        <f t="shared" si="6"/>
        <v>35</v>
      </c>
      <c r="CR38" s="113">
        <f t="shared" si="7"/>
        <v>70</v>
      </c>
      <c r="CS38" s="113">
        <f ca="1" t="shared" si="8"/>
        <v>16</v>
      </c>
      <c r="CT38" s="113">
        <f t="shared" si="9"/>
        <v>31</v>
      </c>
      <c r="CU38" s="113">
        <f ca="1" t="shared" si="10"/>
        <v>1492</v>
      </c>
      <c r="CV38" s="116">
        <f ca="1" t="shared" si="38"/>
        <v>0.843367075119872</v>
      </c>
      <c r="CW38" s="111">
        <f t="shared" si="12"/>
        <v>0.7</v>
      </c>
      <c r="CX38" s="111"/>
      <c r="CY38" s="67">
        <f t="shared" si="13"/>
        <v>953</v>
      </c>
      <c r="CZ38" s="28" t="s">
        <v>1224</v>
      </c>
      <c r="DA38" s="28" t="str">
        <f t="shared" si="39"/>
        <v>Non-vulnerable</v>
      </c>
      <c r="DB38" s="113">
        <f ca="1" t="shared" si="15"/>
        <v>0</v>
      </c>
      <c r="DC38" s="113">
        <f t="shared" si="16"/>
        <v>0</v>
      </c>
      <c r="DD38" s="111">
        <f ca="1" t="shared" si="17"/>
        <v>0.557391304347826</v>
      </c>
      <c r="DE38" s="66">
        <f ca="1" t="shared" si="18"/>
        <v>142531</v>
      </c>
      <c r="DF38" s="28">
        <f t="shared" si="19"/>
        <v>24</v>
      </c>
      <c r="DG38" s="125">
        <f t="shared" si="32"/>
        <v>0.00833333333333333</v>
      </c>
      <c r="DH38" s="126">
        <f ca="1" t="shared" si="20"/>
        <v>1490.73447929</v>
      </c>
      <c r="DI38" s="130">
        <f ca="1" t="shared" si="21"/>
        <v>286221.02</v>
      </c>
      <c r="DJ38" s="130">
        <f ca="1" t="shared" si="33"/>
        <v>28506.2</v>
      </c>
      <c r="DK38" s="67">
        <f ca="1" t="shared" si="22"/>
        <v>128200</v>
      </c>
      <c r="DL38" s="116">
        <v>0.0325</v>
      </c>
      <c r="DM38" s="78">
        <f ca="1" t="shared" si="23"/>
        <v>16</v>
      </c>
      <c r="DN38" s="78">
        <f ca="1" t="shared" si="24"/>
        <v>953</v>
      </c>
      <c r="DO38" s="78">
        <f ca="1" t="shared" si="25"/>
        <v>101800</v>
      </c>
      <c r="DP38" s="83">
        <f ca="1" t="shared" si="35"/>
        <v>314727.22</v>
      </c>
      <c r="DQ38" s="29" t="s">
        <v>1258</v>
      </c>
      <c r="DR38" s="72" t="s">
        <v>1259</v>
      </c>
      <c r="DS38" s="72" t="str">
        <f t="shared" si="26"/>
        <v>MaxiHome/CM Home</v>
      </c>
      <c r="DT38" s="29" t="s">
        <v>1260</v>
      </c>
      <c r="DU38" s="28"/>
      <c r="DV38" s="28"/>
      <c r="DW38" s="28" t="s">
        <v>62</v>
      </c>
      <c r="DX38" s="113">
        <v>120000</v>
      </c>
      <c r="DY38" s="28" t="s">
        <v>688</v>
      </c>
      <c r="DZ38" s="64"/>
      <c r="EA38" s="64"/>
      <c r="EB38" s="64"/>
      <c r="EC38" s="64"/>
      <c r="ED38" s="64"/>
      <c r="EE38" s="66">
        <f ca="1" t="shared" si="27"/>
        <v>0</v>
      </c>
      <c r="EF38" s="66">
        <f ca="1" t="shared" si="28"/>
        <v>0</v>
      </c>
      <c r="EG38" s="66">
        <f ca="1" t="shared" si="29"/>
        <v>0</v>
      </c>
      <c r="EH38" s="66">
        <f t="shared" si="30"/>
        <v>0</v>
      </c>
      <c r="EI38" s="79">
        <f ca="1" t="shared" si="34"/>
        <v>0</v>
      </c>
    </row>
    <row r="39" s="2" customFormat="1" ht="38" spans="1:139">
      <c r="A39" s="28">
        <v>35</v>
      </c>
      <c r="B39" s="29" t="s">
        <v>1082</v>
      </c>
      <c r="C39" s="28" t="s">
        <v>1081</v>
      </c>
      <c r="D39" s="28" t="s">
        <v>980</v>
      </c>
      <c r="E39" s="35" t="s">
        <v>1383</v>
      </c>
      <c r="F39" s="35" t="s">
        <v>1384</v>
      </c>
      <c r="G39" s="36" t="s">
        <v>980</v>
      </c>
      <c r="H39" s="37" t="s">
        <v>1385</v>
      </c>
      <c r="I39" s="37"/>
      <c r="J39" s="45">
        <v>840201145555</v>
      </c>
      <c r="K39" s="28" t="s">
        <v>982</v>
      </c>
      <c r="L39" s="46">
        <v>30713</v>
      </c>
      <c r="M39" s="28">
        <f ca="1" t="shared" si="31"/>
        <v>40</v>
      </c>
      <c r="N39" s="59">
        <v>880913445568</v>
      </c>
      <c r="O39" s="28" t="s">
        <v>982</v>
      </c>
      <c r="P39" s="60">
        <f t="shared" si="0"/>
        <v>32399</v>
      </c>
      <c r="Q39" s="28">
        <f ca="1" t="shared" si="1"/>
        <v>35</v>
      </c>
      <c r="R39" s="28" t="s">
        <v>1222</v>
      </c>
      <c r="S39" s="28" t="s">
        <v>1223</v>
      </c>
      <c r="T39" s="28">
        <v>57000</v>
      </c>
      <c r="U39" s="28"/>
      <c r="V39" s="28"/>
      <c r="W39" s="63"/>
      <c r="X39" s="28"/>
      <c r="Y39" s="28"/>
      <c r="Z39" s="28"/>
      <c r="AA39" s="28"/>
      <c r="AB39" s="28"/>
      <c r="AC39" s="28"/>
      <c r="AD39" s="28"/>
      <c r="AE39" s="28"/>
      <c r="AF39" s="28"/>
      <c r="AG39" s="28"/>
      <c r="AH39" s="28"/>
      <c r="AI39" s="67">
        <v>8723</v>
      </c>
      <c r="AJ39" s="67">
        <v>7800</v>
      </c>
      <c r="AK39" s="28" t="s">
        <v>991</v>
      </c>
      <c r="AL39" s="28"/>
      <c r="AM39" s="28"/>
      <c r="AN39" s="28"/>
      <c r="AO39" s="67" t="s">
        <v>1240</v>
      </c>
      <c r="AP39" s="67">
        <v>780000</v>
      </c>
      <c r="AQ39" s="67">
        <v>700000</v>
      </c>
      <c r="AR39" s="78">
        <v>30</v>
      </c>
      <c r="AS39" s="29" t="s">
        <v>820</v>
      </c>
      <c r="AT39" s="29" t="s">
        <v>1386</v>
      </c>
      <c r="AU39" s="28" t="s">
        <v>812</v>
      </c>
      <c r="AV39" s="83"/>
      <c r="AW39" s="37" t="s">
        <v>136</v>
      </c>
      <c r="AX39" s="28"/>
      <c r="AY39" s="70">
        <f t="shared" si="37"/>
        <v>8723</v>
      </c>
      <c r="AZ39" s="28">
        <v>0</v>
      </c>
      <c r="BA39" s="64"/>
      <c r="BB39" s="64"/>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70" t="s">
        <v>800</v>
      </c>
      <c r="CK39" s="67">
        <f ca="1">CW39*AJ39-CU39</f>
        <v>2074</v>
      </c>
      <c r="CL39" s="67"/>
      <c r="CM39" s="67">
        <f ca="1" t="shared" si="4"/>
        <v>2074</v>
      </c>
      <c r="CN39" s="111">
        <f t="shared" si="36"/>
        <v>0.9</v>
      </c>
      <c r="CO39" s="111">
        <v>0.1</v>
      </c>
      <c r="CP39" s="67">
        <f t="shared" si="5"/>
        <v>700000</v>
      </c>
      <c r="CQ39" s="113">
        <f t="shared" si="6"/>
        <v>35</v>
      </c>
      <c r="CR39" s="113">
        <f t="shared" si="7"/>
        <v>70</v>
      </c>
      <c r="CS39" s="113">
        <f ca="1" t="shared" si="8"/>
        <v>35</v>
      </c>
      <c r="CT39" s="113">
        <f ca="1" t="shared" si="9"/>
        <v>30</v>
      </c>
      <c r="CU39" s="113">
        <f ca="1" t="shared" si="10"/>
        <v>3386</v>
      </c>
      <c r="CV39" s="116">
        <f ca="1" t="shared" si="38"/>
        <v>0.7</v>
      </c>
      <c r="CW39" s="111">
        <f t="shared" si="12"/>
        <v>0.7</v>
      </c>
      <c r="CX39" s="111"/>
      <c r="CY39" s="67">
        <f ca="1" t="shared" si="13"/>
        <v>3386</v>
      </c>
      <c r="CZ39" s="28" t="s">
        <v>1224</v>
      </c>
      <c r="DA39" s="28" t="str">
        <f t="shared" si="39"/>
        <v>Non-vulnerable</v>
      </c>
      <c r="DB39" s="113">
        <f ca="1" t="shared" si="15"/>
        <v>0</v>
      </c>
      <c r="DC39" s="113">
        <f t="shared" si="16"/>
        <v>0</v>
      </c>
      <c r="DD39" s="111">
        <f ca="1" t="shared" si="17"/>
        <v>0.897435897435897</v>
      </c>
      <c r="DE39" s="66">
        <f ca="1" t="shared" si="18"/>
        <v>778000</v>
      </c>
      <c r="DF39" s="28">
        <f t="shared" si="19"/>
        <v>24</v>
      </c>
      <c r="DG39" s="125">
        <f t="shared" si="32"/>
        <v>0.00833333333333333</v>
      </c>
      <c r="DH39" s="126">
        <f ca="1" t="shared" si="20"/>
        <v>6827.50681529</v>
      </c>
      <c r="DI39" s="130">
        <f ca="1" t="shared" si="21"/>
        <v>2457902.45</v>
      </c>
      <c r="DJ39" s="130">
        <f ca="1" t="shared" si="33"/>
        <v>155600</v>
      </c>
      <c r="DK39" s="67">
        <f ca="1" t="shared" si="22"/>
        <v>700000</v>
      </c>
      <c r="DL39" s="116">
        <v>0.0325</v>
      </c>
      <c r="DM39" s="78">
        <f ca="1" t="shared" si="23"/>
        <v>30</v>
      </c>
      <c r="DN39" s="78">
        <f ca="1" t="shared" si="24"/>
        <v>3386</v>
      </c>
      <c r="DO39" s="78">
        <f ca="1" t="shared" si="25"/>
        <v>80000</v>
      </c>
      <c r="DP39" s="83">
        <f ca="1" t="shared" si="35"/>
        <v>2613502.45</v>
      </c>
      <c r="DQ39" s="29" t="s">
        <v>1258</v>
      </c>
      <c r="DR39" s="72" t="s">
        <v>1318</v>
      </c>
      <c r="DS39" s="72" t="str">
        <f t="shared" si="26"/>
        <v>MaxiHome/CM Home</v>
      </c>
      <c r="DT39" s="29" t="s">
        <v>1260</v>
      </c>
      <c r="DU39" s="28"/>
      <c r="DV39" s="28"/>
      <c r="DW39" s="28" t="s">
        <v>80</v>
      </c>
      <c r="DX39" s="113">
        <v>700000</v>
      </c>
      <c r="DY39" s="28" t="s">
        <v>1368</v>
      </c>
      <c r="DZ39" s="64"/>
      <c r="EA39" s="64"/>
      <c r="EB39" s="64"/>
      <c r="EC39" s="64"/>
      <c r="ED39" s="64"/>
      <c r="EE39" s="66">
        <f ca="1" t="shared" si="27"/>
        <v>0</v>
      </c>
      <c r="EF39" s="66">
        <f ca="1" t="shared" si="28"/>
        <v>0</v>
      </c>
      <c r="EG39" s="66">
        <f ca="1" t="shared" si="29"/>
        <v>0</v>
      </c>
      <c r="EH39" s="66">
        <f t="shared" si="30"/>
        <v>0</v>
      </c>
      <c r="EI39" s="79">
        <f ca="1" t="shared" si="34"/>
        <v>0</v>
      </c>
    </row>
    <row r="40" s="2" customFormat="1" ht="75" spans="1:139">
      <c r="A40" s="28">
        <v>36</v>
      </c>
      <c r="B40" s="30" t="s">
        <v>1387</v>
      </c>
      <c r="C40" s="31" t="s">
        <v>1388</v>
      </c>
      <c r="D40" s="28" t="s">
        <v>980</v>
      </c>
      <c r="E40" s="35" t="s">
        <v>1389</v>
      </c>
      <c r="F40" s="35" t="s">
        <v>1390</v>
      </c>
      <c r="G40" s="36" t="s">
        <v>980</v>
      </c>
      <c r="H40" s="37" t="s">
        <v>1391</v>
      </c>
      <c r="I40" s="37"/>
      <c r="J40" s="45">
        <v>820301149999</v>
      </c>
      <c r="K40" s="28" t="s">
        <v>982</v>
      </c>
      <c r="L40" s="46">
        <v>30011</v>
      </c>
      <c r="M40" s="28">
        <f ca="1" t="shared" si="31"/>
        <v>42</v>
      </c>
      <c r="N40" s="59">
        <v>770515031236</v>
      </c>
      <c r="O40" s="28" t="s">
        <v>982</v>
      </c>
      <c r="P40" s="60">
        <f t="shared" si="0"/>
        <v>28260</v>
      </c>
      <c r="Q40" s="28">
        <f ca="1" t="shared" si="1"/>
        <v>46</v>
      </c>
      <c r="R40" s="28" t="s">
        <v>1222</v>
      </c>
      <c r="S40" s="28" t="s">
        <v>796</v>
      </c>
      <c r="T40" s="28">
        <v>47410</v>
      </c>
      <c r="U40" s="28"/>
      <c r="V40" s="28"/>
      <c r="W40" s="29"/>
      <c r="X40" s="28"/>
      <c r="Y40" s="28"/>
      <c r="Z40" s="28"/>
      <c r="AA40" s="28"/>
      <c r="AB40" s="28"/>
      <c r="AC40" s="28"/>
      <c r="AD40" s="28"/>
      <c r="AE40" s="28"/>
      <c r="AF40" s="28"/>
      <c r="AG40" s="28"/>
      <c r="AH40" s="28"/>
      <c r="AI40" s="67">
        <v>5000</v>
      </c>
      <c r="AJ40" s="67">
        <v>4750</v>
      </c>
      <c r="AK40" s="28" t="s">
        <v>991</v>
      </c>
      <c r="AL40" s="28"/>
      <c r="AM40" s="28"/>
      <c r="AN40" s="28"/>
      <c r="AO40" s="28" t="s">
        <v>1240</v>
      </c>
      <c r="AP40" s="67">
        <v>556000</v>
      </c>
      <c r="AQ40" s="67">
        <v>500000</v>
      </c>
      <c r="AR40" s="78">
        <v>31</v>
      </c>
      <c r="AS40" s="29" t="s">
        <v>817</v>
      </c>
      <c r="AT40" s="29" t="s">
        <v>1392</v>
      </c>
      <c r="AU40" s="28" t="s">
        <v>799</v>
      </c>
      <c r="AV40" s="83"/>
      <c r="AW40" s="37" t="s">
        <v>136</v>
      </c>
      <c r="AX40" s="28"/>
      <c r="AY40" s="70">
        <f t="shared" si="37"/>
        <v>5000</v>
      </c>
      <c r="AZ40" s="28">
        <v>0</v>
      </c>
      <c r="BA40" s="64"/>
      <c r="BB40" s="64"/>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70" t="s">
        <v>800</v>
      </c>
      <c r="CK40" s="67">
        <v>500</v>
      </c>
      <c r="CL40" s="67"/>
      <c r="CM40" s="67">
        <f ca="1" t="shared" si="4"/>
        <v>464</v>
      </c>
      <c r="CN40" s="111">
        <f t="shared" si="36"/>
        <v>0.9</v>
      </c>
      <c r="CO40" s="111">
        <v>0.1</v>
      </c>
      <c r="CP40" s="67">
        <f t="shared" si="5"/>
        <v>500000</v>
      </c>
      <c r="CQ40" s="113">
        <f t="shared" si="6"/>
        <v>35</v>
      </c>
      <c r="CR40" s="113">
        <f t="shared" si="7"/>
        <v>70</v>
      </c>
      <c r="CS40" s="113">
        <f ca="1" t="shared" si="8"/>
        <v>24</v>
      </c>
      <c r="CT40" s="113">
        <f t="shared" si="9"/>
        <v>23</v>
      </c>
      <c r="CU40" s="113">
        <f ca="1" t="shared" si="10"/>
        <v>2861</v>
      </c>
      <c r="CV40" s="116">
        <f ca="1" t="shared" si="38"/>
        <v>0.707578947368421</v>
      </c>
      <c r="CW40" s="111">
        <f t="shared" si="12"/>
        <v>0.7</v>
      </c>
      <c r="CX40" s="111"/>
      <c r="CY40" s="67">
        <f t="shared" si="13"/>
        <v>2825</v>
      </c>
      <c r="CZ40" s="28" t="s">
        <v>1224</v>
      </c>
      <c r="DA40" s="28" t="str">
        <f t="shared" si="39"/>
        <v>Non-vulnerable</v>
      </c>
      <c r="DB40" s="113">
        <f ca="1" t="shared" si="15"/>
        <v>0</v>
      </c>
      <c r="DC40" s="113">
        <f t="shared" si="16"/>
        <v>0</v>
      </c>
      <c r="DD40" s="111">
        <f ca="1" t="shared" si="17"/>
        <v>0.88794964028777</v>
      </c>
      <c r="DE40" s="66">
        <f ca="1" t="shared" si="18"/>
        <v>548629</v>
      </c>
      <c r="DF40" s="28">
        <f t="shared" si="19"/>
        <v>24</v>
      </c>
      <c r="DG40" s="125">
        <f t="shared" si="32"/>
        <v>0.00833333333333333</v>
      </c>
      <c r="DH40" s="126">
        <f ca="1" t="shared" si="20"/>
        <v>5086.78747058</v>
      </c>
      <c r="DI40" s="130">
        <f ca="1" t="shared" si="21"/>
        <v>1403953.34</v>
      </c>
      <c r="DJ40" s="130">
        <f ca="1" t="shared" si="33"/>
        <v>109725.8</v>
      </c>
      <c r="DK40" s="67">
        <f ca="1" t="shared" si="22"/>
        <v>493700</v>
      </c>
      <c r="DL40" s="116">
        <v>0.0325</v>
      </c>
      <c r="DM40" s="78">
        <f ca="1" t="shared" si="23"/>
        <v>23</v>
      </c>
      <c r="DN40" s="78">
        <f ca="1" t="shared" si="24"/>
        <v>2825</v>
      </c>
      <c r="DO40" s="78">
        <f ca="1" t="shared" si="25"/>
        <v>62300</v>
      </c>
      <c r="DP40" s="83">
        <f ca="1" t="shared" si="35"/>
        <v>1513679.14</v>
      </c>
      <c r="DQ40" s="29" t="s">
        <v>1258</v>
      </c>
      <c r="DR40" s="72" t="s">
        <v>1259</v>
      </c>
      <c r="DS40" s="72" t="str">
        <f t="shared" si="26"/>
        <v>MaxiHome/CM Home</v>
      </c>
      <c r="DT40" s="29" t="s">
        <v>1260</v>
      </c>
      <c r="DU40" s="28"/>
      <c r="DV40" s="28"/>
      <c r="DW40" s="28" t="s">
        <v>62</v>
      </c>
      <c r="DX40" s="113">
        <v>500000</v>
      </c>
      <c r="DY40" s="28" t="s">
        <v>688</v>
      </c>
      <c r="DZ40" s="64"/>
      <c r="EA40" s="64"/>
      <c r="EB40" s="64"/>
      <c r="EC40" s="64"/>
      <c r="ED40" s="64"/>
      <c r="EE40" s="66">
        <f ca="1" t="shared" si="27"/>
        <v>0</v>
      </c>
      <c r="EF40" s="66">
        <f ca="1" t="shared" si="28"/>
        <v>0</v>
      </c>
      <c r="EG40" s="66">
        <f ca="1" t="shared" si="29"/>
        <v>0</v>
      </c>
      <c r="EH40" s="66">
        <f t="shared" si="30"/>
        <v>0</v>
      </c>
      <c r="EI40" s="79">
        <f ca="1" t="shared" si="34"/>
        <v>0</v>
      </c>
    </row>
    <row r="41" s="2" customFormat="1" ht="48" customHeight="1" spans="1:139">
      <c r="A41" s="28">
        <v>37</v>
      </c>
      <c r="B41" s="29" t="s">
        <v>1086</v>
      </c>
      <c r="C41" s="28" t="s">
        <v>1085</v>
      </c>
      <c r="D41" s="28" t="s">
        <v>980</v>
      </c>
      <c r="E41" s="35" t="s">
        <v>1393</v>
      </c>
      <c r="F41" s="35" t="s">
        <v>1394</v>
      </c>
      <c r="G41" s="36" t="s">
        <v>980</v>
      </c>
      <c r="H41" s="37" t="s">
        <v>1395</v>
      </c>
      <c r="I41" s="48"/>
      <c r="J41" s="45">
        <v>960203052348</v>
      </c>
      <c r="K41" s="28" t="s">
        <v>982</v>
      </c>
      <c r="L41" s="46">
        <v>35126</v>
      </c>
      <c r="M41" s="28">
        <f ca="1" t="shared" si="31"/>
        <v>28</v>
      </c>
      <c r="N41" s="59">
        <v>990101012335</v>
      </c>
      <c r="O41" s="28" t="s">
        <v>982</v>
      </c>
      <c r="P41" s="60">
        <f t="shared" si="0"/>
        <v>36161</v>
      </c>
      <c r="Q41" s="28">
        <f ca="1" t="shared" si="1"/>
        <v>25</v>
      </c>
      <c r="R41" s="28" t="s">
        <v>1222</v>
      </c>
      <c r="S41" s="28" t="s">
        <v>1223</v>
      </c>
      <c r="T41" s="28">
        <v>50700</v>
      </c>
      <c r="U41" s="28"/>
      <c r="V41" s="28"/>
      <c r="W41" s="29"/>
      <c r="X41" s="28"/>
      <c r="Y41" s="28"/>
      <c r="Z41" s="28"/>
      <c r="AA41" s="28"/>
      <c r="AB41" s="28"/>
      <c r="AC41" s="28"/>
      <c r="AD41" s="28"/>
      <c r="AE41" s="28"/>
      <c r="AF41" s="28"/>
      <c r="AG41" s="28"/>
      <c r="AH41" s="28"/>
      <c r="AI41" s="67">
        <v>9560</v>
      </c>
      <c r="AJ41" s="67">
        <v>8123</v>
      </c>
      <c r="AK41" s="28" t="s">
        <v>991</v>
      </c>
      <c r="AL41" s="28"/>
      <c r="AM41" s="28"/>
      <c r="AN41" s="28"/>
      <c r="AO41" s="28" t="s">
        <v>1240</v>
      </c>
      <c r="AP41" s="67">
        <v>600000</v>
      </c>
      <c r="AQ41" s="67">
        <v>540000</v>
      </c>
      <c r="AR41" s="78">
        <v>35</v>
      </c>
      <c r="AS41" s="29" t="s">
        <v>817</v>
      </c>
      <c r="AT41" s="29" t="s">
        <v>1235</v>
      </c>
      <c r="AU41" s="28" t="s">
        <v>815</v>
      </c>
      <c r="AV41" s="83"/>
      <c r="AW41" s="37" t="s">
        <v>136</v>
      </c>
      <c r="AX41" s="28"/>
      <c r="AY41" s="67">
        <f t="shared" si="37"/>
        <v>9560</v>
      </c>
      <c r="AZ41" s="28">
        <v>0</v>
      </c>
      <c r="BA41" s="64"/>
      <c r="BB41" s="64"/>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70" t="s">
        <v>800</v>
      </c>
      <c r="CK41" s="67">
        <v>500</v>
      </c>
      <c r="CL41" s="67"/>
      <c r="CM41" s="67">
        <f ca="1" t="shared" si="4"/>
        <v>3292.1</v>
      </c>
      <c r="CN41" s="111">
        <f t="shared" si="36"/>
        <v>0.9</v>
      </c>
      <c r="CO41" s="111">
        <v>0.1</v>
      </c>
      <c r="CP41" s="67">
        <f t="shared" si="5"/>
        <v>540000</v>
      </c>
      <c r="CQ41" s="113">
        <f t="shared" si="6"/>
        <v>35</v>
      </c>
      <c r="CR41" s="113">
        <f t="shared" si="7"/>
        <v>70</v>
      </c>
      <c r="CS41" s="113">
        <f ca="1" t="shared" si="8"/>
        <v>35</v>
      </c>
      <c r="CT41" s="113">
        <f t="shared" si="9"/>
        <v>12</v>
      </c>
      <c r="CU41" s="113">
        <f ca="1" t="shared" si="10"/>
        <v>2394</v>
      </c>
      <c r="CV41" s="116">
        <f ca="1" t="shared" si="38"/>
        <v>0.356272313184784</v>
      </c>
      <c r="CW41" s="111">
        <f t="shared" si="12"/>
        <v>0.7</v>
      </c>
      <c r="CX41" s="111"/>
      <c r="CY41" s="67">
        <f t="shared" si="13"/>
        <v>5186</v>
      </c>
      <c r="CZ41" s="28" t="s">
        <v>1224</v>
      </c>
      <c r="DA41" s="28" t="str">
        <f t="shared" si="39"/>
        <v>Non-vulnerable</v>
      </c>
      <c r="DB41" s="113">
        <f ca="1" t="shared" si="15"/>
        <v>0</v>
      </c>
      <c r="DC41" s="113">
        <f t="shared" si="16"/>
        <v>0</v>
      </c>
      <c r="DD41" s="111">
        <f ca="1" t="shared" si="17"/>
        <v>0.9</v>
      </c>
      <c r="DE41" s="66">
        <f ca="1" t="shared" si="18"/>
        <v>600000</v>
      </c>
      <c r="DF41" s="28">
        <f t="shared" si="19"/>
        <v>24</v>
      </c>
      <c r="DG41" s="125">
        <f t="shared" si="32"/>
        <v>0.00833333333333333</v>
      </c>
      <c r="DH41" s="126">
        <f ca="1" t="shared" si="20"/>
        <v>5158.03455368</v>
      </c>
      <c r="DI41" s="130">
        <f ca="1" t="shared" si="21"/>
        <v>2166374.51</v>
      </c>
      <c r="DJ41" s="130">
        <f ca="1" t="shared" si="33"/>
        <v>120000</v>
      </c>
      <c r="DK41" s="67">
        <f ca="1" t="shared" si="22"/>
        <v>540000</v>
      </c>
      <c r="DL41" s="116">
        <v>0.0325</v>
      </c>
      <c r="DM41" s="78">
        <f ca="1" t="shared" si="23"/>
        <v>35</v>
      </c>
      <c r="DN41" s="78">
        <f ca="1" t="shared" si="24"/>
        <v>2394</v>
      </c>
      <c r="DO41" s="78">
        <f ca="1" t="shared" si="25"/>
        <v>60000</v>
      </c>
      <c r="DP41" s="83">
        <f ca="1" t="shared" si="35"/>
        <v>2286374.51</v>
      </c>
      <c r="DQ41" s="29" t="s">
        <v>1242</v>
      </c>
      <c r="DR41" s="72"/>
      <c r="DS41" s="72" t="str">
        <f t="shared" si="26"/>
        <v>MaxiHome/CM Home</v>
      </c>
      <c r="DT41" s="29" t="s">
        <v>1260</v>
      </c>
      <c r="DU41" s="28"/>
      <c r="DV41" s="28"/>
      <c r="DW41" s="28"/>
      <c r="DX41" s="113"/>
      <c r="DY41" s="28"/>
      <c r="DZ41" s="64"/>
      <c r="EA41" s="64"/>
      <c r="EB41" s="64"/>
      <c r="EC41" s="64"/>
      <c r="ED41" s="64"/>
      <c r="EE41" s="66">
        <f ca="1" t="shared" si="27"/>
        <v>0</v>
      </c>
      <c r="EF41" s="66">
        <f ca="1" t="shared" si="28"/>
        <v>0</v>
      </c>
      <c r="EG41" s="66">
        <f ca="1" t="shared" si="29"/>
        <v>0</v>
      </c>
      <c r="EH41" s="66">
        <f t="shared" si="30"/>
        <v>0</v>
      </c>
      <c r="EI41" s="79">
        <f ca="1" t="shared" si="34"/>
        <v>0</v>
      </c>
    </row>
    <row r="42" s="2" customFormat="1" ht="25" spans="1:139">
      <c r="A42" s="28">
        <v>38</v>
      </c>
      <c r="B42" s="29" t="s">
        <v>1088</v>
      </c>
      <c r="C42" s="31" t="s">
        <v>1087</v>
      </c>
      <c r="D42" s="28" t="s">
        <v>980</v>
      </c>
      <c r="E42" s="35" t="s">
        <v>1396</v>
      </c>
      <c r="F42" s="35" t="s">
        <v>1397</v>
      </c>
      <c r="G42" s="36" t="s">
        <v>980</v>
      </c>
      <c r="H42" s="37" t="s">
        <v>1398</v>
      </c>
      <c r="I42" s="49"/>
      <c r="J42" s="45">
        <v>880101011233</v>
      </c>
      <c r="K42" s="28" t="s">
        <v>982</v>
      </c>
      <c r="L42" s="46">
        <v>32143</v>
      </c>
      <c r="M42" s="28">
        <f ca="1" t="shared" si="31"/>
        <v>36</v>
      </c>
      <c r="N42" s="59">
        <v>951212134457</v>
      </c>
      <c r="O42" s="28" t="s">
        <v>982</v>
      </c>
      <c r="P42" s="60">
        <f t="shared" si="0"/>
        <v>35045</v>
      </c>
      <c r="Q42" s="28">
        <f ca="1" t="shared" si="1"/>
        <v>28</v>
      </c>
      <c r="R42" s="28" t="s">
        <v>1222</v>
      </c>
      <c r="S42" s="28" t="s">
        <v>1223</v>
      </c>
      <c r="T42" s="28">
        <v>57000</v>
      </c>
      <c r="U42" s="28"/>
      <c r="V42" s="28"/>
      <c r="W42" s="29"/>
      <c r="X42" s="28"/>
      <c r="Y42" s="28"/>
      <c r="Z42" s="28"/>
      <c r="AA42" s="28"/>
      <c r="AB42" s="28"/>
      <c r="AC42" s="28"/>
      <c r="AD42" s="28"/>
      <c r="AE42" s="28"/>
      <c r="AF42" s="28"/>
      <c r="AG42" s="28"/>
      <c r="AH42" s="28"/>
      <c r="AI42" s="67">
        <v>13500</v>
      </c>
      <c r="AJ42" s="67">
        <v>11111</v>
      </c>
      <c r="AK42" s="70" t="s">
        <v>986</v>
      </c>
      <c r="AL42" s="70"/>
      <c r="AM42" s="70"/>
      <c r="AN42" s="70"/>
      <c r="AO42" s="28" t="s">
        <v>1240</v>
      </c>
      <c r="AP42" s="67">
        <v>835000</v>
      </c>
      <c r="AQ42" s="67">
        <f>AP42*0.92</f>
        <v>768200</v>
      </c>
      <c r="AR42" s="78">
        <v>27</v>
      </c>
      <c r="AS42" s="29" t="s">
        <v>806</v>
      </c>
      <c r="AT42" s="29" t="s">
        <v>1382</v>
      </c>
      <c r="AU42" s="28" t="s">
        <v>815</v>
      </c>
      <c r="AV42" s="83"/>
      <c r="AW42" s="37" t="s">
        <v>136</v>
      </c>
      <c r="AX42" s="28"/>
      <c r="AY42" s="67">
        <f t="shared" si="37"/>
        <v>13500</v>
      </c>
      <c r="AZ42" s="28"/>
      <c r="BA42" s="64"/>
      <c r="BB42" s="64"/>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70" t="s">
        <v>800</v>
      </c>
      <c r="CK42" s="67">
        <v>500</v>
      </c>
      <c r="CL42" s="67"/>
      <c r="CM42" s="67">
        <f ca="1" t="shared" si="4"/>
        <v>3902.7</v>
      </c>
      <c r="CN42" s="111">
        <f t="shared" si="36"/>
        <v>0.9</v>
      </c>
      <c r="CO42" s="111">
        <v>0.1</v>
      </c>
      <c r="CP42" s="67">
        <f t="shared" si="5"/>
        <v>751500</v>
      </c>
      <c r="CQ42" s="113">
        <f t="shared" si="6"/>
        <v>30</v>
      </c>
      <c r="CR42" s="113">
        <f t="shared" si="7"/>
        <v>60</v>
      </c>
      <c r="CS42" s="113">
        <f ca="1" t="shared" si="8"/>
        <v>30</v>
      </c>
      <c r="CT42" s="113">
        <f t="shared" si="9"/>
        <v>11</v>
      </c>
      <c r="CU42" s="113">
        <f ca="1" t="shared" si="10"/>
        <v>3875</v>
      </c>
      <c r="CV42" s="116">
        <f ca="1" t="shared" si="38"/>
        <v>0.393753937539375</v>
      </c>
      <c r="CW42" s="111">
        <f t="shared" si="12"/>
        <v>0.7</v>
      </c>
      <c r="CX42" s="111"/>
      <c r="CY42" s="67">
        <f t="shared" si="13"/>
        <v>7277</v>
      </c>
      <c r="CZ42" s="28" t="s">
        <v>1224</v>
      </c>
      <c r="DA42" s="28" t="str">
        <f t="shared" si="39"/>
        <v>Non-vulnerable</v>
      </c>
      <c r="DB42" s="113">
        <f ca="1" t="shared" si="15"/>
        <v>0</v>
      </c>
      <c r="DC42" s="113">
        <f t="shared" si="16"/>
        <v>0</v>
      </c>
      <c r="DD42" s="111">
        <f ca="1" t="shared" si="17"/>
        <v>0.9</v>
      </c>
      <c r="DE42" s="66">
        <f ca="1" t="shared" si="18"/>
        <v>835000</v>
      </c>
      <c r="DF42" s="28">
        <f t="shared" si="19"/>
        <v>24</v>
      </c>
      <c r="DG42" s="125">
        <f t="shared" si="32"/>
        <v>0.00833333333333333</v>
      </c>
      <c r="DH42" s="126">
        <f ca="1" t="shared" si="20"/>
        <v>7465.7154677</v>
      </c>
      <c r="DI42" s="130">
        <f ca="1" t="shared" si="21"/>
        <v>2418891.81</v>
      </c>
      <c r="DJ42" s="130">
        <f ca="1" t="shared" si="33"/>
        <v>167000</v>
      </c>
      <c r="DK42" s="67">
        <f ca="1" t="shared" si="22"/>
        <v>751500</v>
      </c>
      <c r="DL42" s="116">
        <v>0.0325</v>
      </c>
      <c r="DM42" s="78">
        <f ca="1" t="shared" si="23"/>
        <v>27</v>
      </c>
      <c r="DN42" s="78">
        <f ca="1" t="shared" si="24"/>
        <v>3875</v>
      </c>
      <c r="DO42" s="78">
        <f ca="1" t="shared" si="25"/>
        <v>83500</v>
      </c>
      <c r="DP42" s="83">
        <f ca="1" t="shared" si="35"/>
        <v>2585891.81</v>
      </c>
      <c r="DQ42" s="29" t="s">
        <v>1242</v>
      </c>
      <c r="DR42" s="72"/>
      <c r="DS42" s="72" t="str">
        <f t="shared" si="26"/>
        <v>MaxiHome/CM Home</v>
      </c>
      <c r="DT42" s="28"/>
      <c r="DU42" s="28"/>
      <c r="DV42" s="28"/>
      <c r="DW42" s="28"/>
      <c r="DX42" s="113"/>
      <c r="DY42" s="28"/>
      <c r="DZ42" s="64"/>
      <c r="EA42" s="64"/>
      <c r="EB42" s="64"/>
      <c r="EC42" s="64"/>
      <c r="ED42" s="64"/>
      <c r="EE42" s="66">
        <f ca="1" t="shared" si="27"/>
        <v>0</v>
      </c>
      <c r="EF42" s="66">
        <f ca="1" t="shared" si="28"/>
        <v>0</v>
      </c>
      <c r="EG42" s="66">
        <f ca="1" t="shared" si="29"/>
        <v>0</v>
      </c>
      <c r="EH42" s="66">
        <f t="shared" si="30"/>
        <v>0</v>
      </c>
      <c r="EI42" s="79">
        <f ca="1" t="shared" si="34"/>
        <v>0</v>
      </c>
    </row>
    <row r="43" s="2" customFormat="1" ht="43" customHeight="1" spans="1:139">
      <c r="A43" s="28">
        <v>39</v>
      </c>
      <c r="B43" s="29" t="s">
        <v>1399</v>
      </c>
      <c r="C43" s="31" t="s">
        <v>1400</v>
      </c>
      <c r="D43" s="28" t="s">
        <v>980</v>
      </c>
      <c r="E43" s="35" t="s">
        <v>1401</v>
      </c>
      <c r="F43" s="35" t="s">
        <v>1402</v>
      </c>
      <c r="G43" s="36" t="s">
        <v>980</v>
      </c>
      <c r="H43" s="37" t="s">
        <v>1403</v>
      </c>
      <c r="I43" s="50" t="s">
        <v>1404</v>
      </c>
      <c r="J43" s="51">
        <v>880817131222</v>
      </c>
      <c r="K43" s="28" t="s">
        <v>982</v>
      </c>
      <c r="L43" s="46">
        <v>32372</v>
      </c>
      <c r="M43" s="28">
        <f ca="1" t="shared" si="31"/>
        <v>35</v>
      </c>
      <c r="N43" s="59">
        <v>850910134568</v>
      </c>
      <c r="O43" s="28" t="s">
        <v>982</v>
      </c>
      <c r="P43" s="60">
        <f t="shared" si="0"/>
        <v>31300</v>
      </c>
      <c r="Q43" s="28">
        <f ca="1" t="shared" si="1"/>
        <v>38</v>
      </c>
      <c r="R43" s="62" t="s">
        <v>1222</v>
      </c>
      <c r="S43" s="28" t="s">
        <v>866</v>
      </c>
      <c r="T43" s="28">
        <v>82000</v>
      </c>
      <c r="U43" s="28"/>
      <c r="V43" s="28"/>
      <c r="W43" s="29"/>
      <c r="X43" s="28"/>
      <c r="Y43" s="28"/>
      <c r="Z43" s="28"/>
      <c r="AA43" s="28"/>
      <c r="AB43" s="28"/>
      <c r="AC43" s="28"/>
      <c r="AD43" s="28"/>
      <c r="AE43" s="28"/>
      <c r="AF43" s="28"/>
      <c r="AG43" s="28"/>
      <c r="AH43" s="28"/>
      <c r="AI43" s="67">
        <v>9000</v>
      </c>
      <c r="AJ43" s="67">
        <v>7500</v>
      </c>
      <c r="AK43" s="28" t="s">
        <v>991</v>
      </c>
      <c r="AL43" s="28"/>
      <c r="AM43" s="28"/>
      <c r="AN43" s="28"/>
      <c r="AO43" s="28" t="s">
        <v>1240</v>
      </c>
      <c r="AP43" s="67">
        <v>460000</v>
      </c>
      <c r="AQ43" s="67">
        <v>414000</v>
      </c>
      <c r="AR43" s="78">
        <v>35</v>
      </c>
      <c r="AS43" s="29" t="s">
        <v>820</v>
      </c>
      <c r="AT43" s="29" t="s">
        <v>296</v>
      </c>
      <c r="AU43" s="28" t="s">
        <v>284</v>
      </c>
      <c r="AV43" s="83"/>
      <c r="AW43" s="37" t="s">
        <v>136</v>
      </c>
      <c r="AX43" s="67"/>
      <c r="AY43" s="67">
        <v>9000</v>
      </c>
      <c r="AZ43" s="28">
        <v>0</v>
      </c>
      <c r="BA43" s="64"/>
      <c r="BB43" s="64"/>
      <c r="BC43" s="28" t="s">
        <v>55</v>
      </c>
      <c r="BD43" s="28" t="s">
        <v>85</v>
      </c>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70" t="s">
        <v>800</v>
      </c>
      <c r="CK43" s="67">
        <v>598.41</v>
      </c>
      <c r="CL43" s="67"/>
      <c r="CM43" s="67">
        <f ca="1" t="shared" si="4"/>
        <v>754</v>
      </c>
      <c r="CN43" s="111">
        <f t="shared" si="36"/>
        <v>0.9</v>
      </c>
      <c r="CO43" s="111">
        <v>0.1</v>
      </c>
      <c r="CP43" s="67">
        <f t="shared" si="5"/>
        <v>414000</v>
      </c>
      <c r="CQ43" s="113">
        <f t="shared" si="6"/>
        <v>35</v>
      </c>
      <c r="CR43" s="113">
        <f t="shared" si="7"/>
        <v>70</v>
      </c>
      <c r="CS43" s="113">
        <f ca="1" t="shared" si="8"/>
        <v>32</v>
      </c>
      <c r="CT43" s="113">
        <f t="shared" si="9"/>
        <v>10</v>
      </c>
      <c r="CU43" s="113">
        <f ca="1" t="shared" si="10"/>
        <v>4496</v>
      </c>
      <c r="CV43" s="116">
        <f ca="1" t="shared" si="38"/>
        <v>0.679254666666667</v>
      </c>
      <c r="CW43" s="111">
        <f t="shared" si="12"/>
        <v>0.7</v>
      </c>
      <c r="CX43" s="111"/>
      <c r="CY43" s="67">
        <f t="shared" si="13"/>
        <v>4651</v>
      </c>
      <c r="CZ43" s="28" t="s">
        <v>1291</v>
      </c>
      <c r="DA43" s="28" t="str">
        <f t="shared" si="39"/>
        <v>Non-vulnerable</v>
      </c>
      <c r="DB43" s="113">
        <f ca="1" t="shared" si="15"/>
        <v>0</v>
      </c>
      <c r="DC43" s="113">
        <f t="shared" si="16"/>
        <v>0</v>
      </c>
      <c r="DD43" s="111">
        <f ca="1" t="shared" si="17"/>
        <v>0.9</v>
      </c>
      <c r="DE43" s="66">
        <f ca="1" t="shared" si="18"/>
        <v>460000</v>
      </c>
      <c r="DF43" s="28">
        <f t="shared" si="19"/>
        <v>24</v>
      </c>
      <c r="DG43" s="125">
        <f t="shared" si="32"/>
        <v>0.00833333333333333</v>
      </c>
      <c r="DH43" s="126">
        <f ca="1" t="shared" si="20"/>
        <v>6078.93389656</v>
      </c>
      <c r="DI43" s="130">
        <f ca="1" t="shared" si="21"/>
        <v>729472.06</v>
      </c>
      <c r="DJ43" s="130">
        <f ca="1" t="shared" si="33"/>
        <v>92000</v>
      </c>
      <c r="DK43" s="67">
        <f ca="1" t="shared" si="22"/>
        <v>414000</v>
      </c>
      <c r="DL43" s="116">
        <v>0.0325</v>
      </c>
      <c r="DM43" s="78">
        <f ca="1" t="shared" si="23"/>
        <v>10</v>
      </c>
      <c r="DN43" s="78">
        <f ca="1" t="shared" si="24"/>
        <v>4496</v>
      </c>
      <c r="DO43" s="78">
        <f ca="1" t="shared" si="25"/>
        <v>46000</v>
      </c>
      <c r="DP43" s="83">
        <f ca="1" t="shared" si="35"/>
        <v>821472.06</v>
      </c>
      <c r="DQ43" s="29" t="s">
        <v>1258</v>
      </c>
      <c r="DR43" s="72" t="s">
        <v>1259</v>
      </c>
      <c r="DS43" s="72" t="s">
        <v>800</v>
      </c>
      <c r="DT43" s="29" t="s">
        <v>1260</v>
      </c>
      <c r="DU43" s="64"/>
      <c r="DV43" s="64"/>
      <c r="DW43" s="64"/>
      <c r="DX43" s="133"/>
      <c r="DY43" s="64"/>
      <c r="DZ43" s="64"/>
      <c r="EA43" s="64"/>
      <c r="EB43" s="64"/>
      <c r="EC43" s="64"/>
      <c r="ED43" s="64"/>
      <c r="EE43" s="66">
        <f ca="1" t="shared" si="27"/>
        <v>0</v>
      </c>
      <c r="EF43" s="66">
        <f ca="1" t="shared" si="28"/>
        <v>0</v>
      </c>
      <c r="EG43" s="66">
        <f ca="1" t="shared" si="29"/>
        <v>0</v>
      </c>
      <c r="EH43" s="66">
        <f t="shared" si="30"/>
        <v>0</v>
      </c>
      <c r="EI43" s="79">
        <f ca="1" t="shared" si="34"/>
        <v>0</v>
      </c>
    </row>
    <row r="44" s="2" customFormat="1" ht="50" customHeight="1" spans="1:139">
      <c r="A44" s="28">
        <v>40</v>
      </c>
      <c r="B44" s="29" t="s">
        <v>1405</v>
      </c>
      <c r="C44" s="31" t="s">
        <v>1406</v>
      </c>
      <c r="D44" s="28" t="s">
        <v>980</v>
      </c>
      <c r="E44" s="35" t="s">
        <v>1407</v>
      </c>
      <c r="F44" s="35" t="s">
        <v>1408</v>
      </c>
      <c r="G44" s="36" t="s">
        <v>980</v>
      </c>
      <c r="H44" s="37" t="s">
        <v>1409</v>
      </c>
      <c r="I44" s="50" t="s">
        <v>1410</v>
      </c>
      <c r="J44" s="51">
        <v>901201135573</v>
      </c>
      <c r="K44" s="28" t="s">
        <v>982</v>
      </c>
      <c r="L44" s="46">
        <v>33208</v>
      </c>
      <c r="M44" s="28">
        <f ca="1" t="shared" si="31"/>
        <v>33</v>
      </c>
      <c r="N44" s="59">
        <v>961111145579</v>
      </c>
      <c r="O44" s="28" t="s">
        <v>982</v>
      </c>
      <c r="P44" s="60">
        <f t="shared" si="0"/>
        <v>35380</v>
      </c>
      <c r="Q44" s="28">
        <f ca="1" t="shared" si="1"/>
        <v>27</v>
      </c>
      <c r="R44" s="62" t="s">
        <v>1222</v>
      </c>
      <c r="S44" s="28" t="s">
        <v>1411</v>
      </c>
      <c r="T44" s="28">
        <v>538840</v>
      </c>
      <c r="U44" s="28"/>
      <c r="V44" s="28"/>
      <c r="W44" s="29"/>
      <c r="X44" s="28"/>
      <c r="Y44" s="28"/>
      <c r="Z44" s="28"/>
      <c r="AA44" s="28"/>
      <c r="AB44" s="28"/>
      <c r="AC44" s="28"/>
      <c r="AD44" s="28"/>
      <c r="AE44" s="28"/>
      <c r="AF44" s="28"/>
      <c r="AG44" s="28"/>
      <c r="AH44" s="28"/>
      <c r="AI44" s="67">
        <v>20000</v>
      </c>
      <c r="AJ44" s="67">
        <v>15000</v>
      </c>
      <c r="AK44" s="28" t="s">
        <v>991</v>
      </c>
      <c r="AL44" s="28"/>
      <c r="AM44" s="28"/>
      <c r="AN44" s="28"/>
      <c r="AO44" s="28" t="s">
        <v>1240</v>
      </c>
      <c r="AP44" s="67">
        <v>900000</v>
      </c>
      <c r="AQ44" s="67">
        <v>810000</v>
      </c>
      <c r="AR44" s="78">
        <v>35</v>
      </c>
      <c r="AS44" s="29" t="s">
        <v>817</v>
      </c>
      <c r="AT44" s="29" t="s">
        <v>296</v>
      </c>
      <c r="AU44" s="28" t="s">
        <v>284</v>
      </c>
      <c r="AV44" s="83"/>
      <c r="AW44" s="37" t="s">
        <v>136</v>
      </c>
      <c r="AX44" s="28"/>
      <c r="AY44" s="67">
        <v>20000</v>
      </c>
      <c r="AZ44" s="28">
        <v>0</v>
      </c>
      <c r="BA44" s="64"/>
      <c r="BB44" s="64"/>
      <c r="BC44" s="28" t="s">
        <v>55</v>
      </c>
      <c r="BD44" s="28" t="s">
        <v>85</v>
      </c>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70" t="s">
        <v>800</v>
      </c>
      <c r="CK44" s="67">
        <v>6039.99</v>
      </c>
      <c r="CL44" s="67"/>
      <c r="CM44" s="67">
        <f ca="1" t="shared" si="4"/>
        <v>6909</v>
      </c>
      <c r="CN44" s="111">
        <f t="shared" si="36"/>
        <v>0.9</v>
      </c>
      <c r="CO44" s="111">
        <v>0.1</v>
      </c>
      <c r="CP44" s="67">
        <f t="shared" si="5"/>
        <v>810000</v>
      </c>
      <c r="CQ44" s="113">
        <f t="shared" si="6"/>
        <v>35</v>
      </c>
      <c r="CR44" s="113">
        <f t="shared" si="7"/>
        <v>70</v>
      </c>
      <c r="CS44" s="113">
        <f ca="1" t="shared" si="8"/>
        <v>35</v>
      </c>
      <c r="CT44" s="113">
        <f t="shared" si="9"/>
        <v>24</v>
      </c>
      <c r="CU44" s="113">
        <f ca="1" t="shared" si="10"/>
        <v>3591</v>
      </c>
      <c r="CV44" s="116">
        <f ca="1" t="shared" si="38"/>
        <v>0.642066</v>
      </c>
      <c r="CW44" s="111">
        <f t="shared" si="12"/>
        <v>0.7</v>
      </c>
      <c r="CX44" s="111"/>
      <c r="CY44" s="67">
        <f t="shared" si="13"/>
        <v>4460</v>
      </c>
      <c r="CZ44" s="28" t="s">
        <v>1224</v>
      </c>
      <c r="DA44" s="28" t="str">
        <f t="shared" si="39"/>
        <v>Non-vulnerable</v>
      </c>
      <c r="DB44" s="113">
        <f ca="1" t="shared" si="15"/>
        <v>0</v>
      </c>
      <c r="DC44" s="113">
        <f t="shared" si="16"/>
        <v>0</v>
      </c>
      <c r="DD44" s="111">
        <f ca="1" t="shared" si="17"/>
        <v>0.9</v>
      </c>
      <c r="DE44" s="66">
        <f ca="1" t="shared" si="18"/>
        <v>900000</v>
      </c>
      <c r="DF44" s="28">
        <f t="shared" si="19"/>
        <v>24</v>
      </c>
      <c r="DG44" s="125">
        <f t="shared" si="32"/>
        <v>0.00833333333333333</v>
      </c>
      <c r="DH44" s="126">
        <f ca="1" t="shared" si="20"/>
        <v>7737.05183052</v>
      </c>
      <c r="DI44" s="130">
        <f ca="1" t="shared" si="21"/>
        <v>3249561.76</v>
      </c>
      <c r="DJ44" s="130">
        <f ca="1" t="shared" si="33"/>
        <v>180000</v>
      </c>
      <c r="DK44" s="67">
        <f ca="1" t="shared" si="22"/>
        <v>810000</v>
      </c>
      <c r="DL44" s="116">
        <v>0.0325</v>
      </c>
      <c r="DM44" s="78">
        <f ca="1" t="shared" si="23"/>
        <v>35</v>
      </c>
      <c r="DN44" s="78">
        <f ca="1" t="shared" si="24"/>
        <v>3591</v>
      </c>
      <c r="DO44" s="78">
        <f ca="1" t="shared" si="25"/>
        <v>90000</v>
      </c>
      <c r="DP44" s="83">
        <f ca="1" t="shared" si="35"/>
        <v>3429561.76</v>
      </c>
      <c r="DQ44" s="29" t="s">
        <v>1258</v>
      </c>
      <c r="DR44" s="72" t="s">
        <v>1259</v>
      </c>
      <c r="DS44" s="72" t="s">
        <v>800</v>
      </c>
      <c r="DT44" s="29" t="s">
        <v>1260</v>
      </c>
      <c r="DU44" s="64"/>
      <c r="DV44" s="64"/>
      <c r="DW44" s="64"/>
      <c r="DX44" s="133"/>
      <c r="DY44" s="64"/>
      <c r="DZ44" s="64"/>
      <c r="EA44" s="64"/>
      <c r="EB44" s="64"/>
      <c r="EC44" s="64"/>
      <c r="ED44" s="64"/>
      <c r="EE44" s="66">
        <f ca="1" t="shared" si="27"/>
        <v>0</v>
      </c>
      <c r="EF44" s="66">
        <f ca="1" t="shared" si="28"/>
        <v>0</v>
      </c>
      <c r="EG44" s="66">
        <f ca="1" t="shared" si="29"/>
        <v>0</v>
      </c>
      <c r="EH44" s="66">
        <f t="shared" si="30"/>
        <v>0</v>
      </c>
      <c r="EI44" s="79">
        <f ca="1" t="shared" si="34"/>
        <v>0</v>
      </c>
    </row>
    <row r="45" s="2" customFormat="1" ht="90.5" customHeight="1" spans="1:139">
      <c r="A45" s="28">
        <v>41</v>
      </c>
      <c r="B45" s="29" t="s">
        <v>1010</v>
      </c>
      <c r="C45" s="28" t="s">
        <v>1009</v>
      </c>
      <c r="D45" s="28" t="s">
        <v>980</v>
      </c>
      <c r="E45" s="35" t="s">
        <v>1412</v>
      </c>
      <c r="F45" s="35" t="s">
        <v>1413</v>
      </c>
      <c r="G45" s="36" t="s">
        <v>980</v>
      </c>
      <c r="H45" s="37" t="s">
        <v>1414</v>
      </c>
      <c r="I45" s="37" t="s">
        <v>1415</v>
      </c>
      <c r="J45" s="45">
        <v>750101145208</v>
      </c>
      <c r="K45" s="28" t="s">
        <v>982</v>
      </c>
      <c r="L45" s="46">
        <v>27395</v>
      </c>
      <c r="M45" s="28">
        <f ca="1" t="shared" si="31"/>
        <v>49</v>
      </c>
      <c r="N45" s="59">
        <v>950515134558</v>
      </c>
      <c r="O45" s="28" t="s">
        <v>982</v>
      </c>
      <c r="P45" s="60">
        <f t="shared" si="0"/>
        <v>34834</v>
      </c>
      <c r="Q45" s="28">
        <f ca="1" t="shared" si="1"/>
        <v>28</v>
      </c>
      <c r="R45" s="28" t="s">
        <v>1222</v>
      </c>
      <c r="S45" s="28" t="s">
        <v>1223</v>
      </c>
      <c r="T45" s="28">
        <v>50300</v>
      </c>
      <c r="U45" s="28"/>
      <c r="V45" s="28"/>
      <c r="W45" s="37"/>
      <c r="X45" s="38"/>
      <c r="Y45" s="38"/>
      <c r="Z45" s="38"/>
      <c r="AA45" s="28"/>
      <c r="AB45" s="28"/>
      <c r="AC45" s="28"/>
      <c r="AD45" s="28"/>
      <c r="AE45" s="28"/>
      <c r="AF45" s="28"/>
      <c r="AG45" s="28"/>
      <c r="AH45" s="28"/>
      <c r="AI45" s="69">
        <v>19652.56</v>
      </c>
      <c r="AJ45" s="69">
        <v>17404.29</v>
      </c>
      <c r="AK45" s="67" t="s">
        <v>991</v>
      </c>
      <c r="AL45" s="67"/>
      <c r="AM45" s="67"/>
      <c r="AN45" s="67"/>
      <c r="AO45" s="28" t="s">
        <v>1240</v>
      </c>
      <c r="AP45" s="69">
        <v>500000</v>
      </c>
      <c r="AQ45" s="69">
        <v>450000</v>
      </c>
      <c r="AR45" s="78">
        <v>24</v>
      </c>
      <c r="AS45" s="29" t="s">
        <v>820</v>
      </c>
      <c r="AT45" s="29" t="s">
        <v>1282</v>
      </c>
      <c r="AU45" s="28" t="s">
        <v>284</v>
      </c>
      <c r="AV45" s="83">
        <v>0</v>
      </c>
      <c r="AW45" s="37" t="s">
        <v>136</v>
      </c>
      <c r="AX45" s="38"/>
      <c r="AY45" s="70">
        <f t="shared" ref="AY45:AY64" si="40">AI45</f>
        <v>19652.56</v>
      </c>
      <c r="AZ45" s="28">
        <v>2</v>
      </c>
      <c r="BA45" s="64"/>
      <c r="BB45" s="64"/>
      <c r="BC45" s="28" t="s">
        <v>85</v>
      </c>
      <c r="BD45" s="28" t="s">
        <v>55</v>
      </c>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70" t="s">
        <v>800</v>
      </c>
      <c r="CK45" s="67">
        <v>10054.07</v>
      </c>
      <c r="CL45" s="67"/>
      <c r="CM45" s="67">
        <f ca="1" t="shared" ref="CM45:CM56" si="41">MIN(CW45*AJ45-CU45,AJ45-CU45-DD45)</f>
        <v>10180.003</v>
      </c>
      <c r="CN45" s="111">
        <v>0.7</v>
      </c>
      <c r="CO45" s="111">
        <v>0.1</v>
      </c>
      <c r="CP45" s="67">
        <f t="shared" si="5"/>
        <v>350000</v>
      </c>
      <c r="CQ45" s="113">
        <f t="shared" si="6"/>
        <v>35</v>
      </c>
      <c r="CR45" s="113">
        <f t="shared" si="7"/>
        <v>70</v>
      </c>
      <c r="CS45" s="113">
        <f ca="1" t="shared" si="8"/>
        <v>35</v>
      </c>
      <c r="CT45" s="113">
        <f t="shared" si="9"/>
        <v>22</v>
      </c>
      <c r="CU45" s="113">
        <f ca="1" t="shared" si="10"/>
        <v>2003</v>
      </c>
      <c r="CV45" s="116">
        <f ca="1" t="shared" ref="CV45:CV64" si="42">ROUND((CU45+CK45+BA45+BB45)/AJ45,2)</f>
        <v>0.69</v>
      </c>
      <c r="CW45" s="111">
        <f t="shared" si="12"/>
        <v>0.7</v>
      </c>
      <c r="CX45" s="111"/>
      <c r="CY45" s="67">
        <f t="shared" si="13"/>
        <v>2128</v>
      </c>
      <c r="CZ45" s="28" t="s">
        <v>1224</v>
      </c>
      <c r="DA45" s="28" t="str">
        <f t="shared" si="39"/>
        <v>Non-vulnerable</v>
      </c>
      <c r="DB45" s="113">
        <f ca="1" t="shared" si="15"/>
        <v>0</v>
      </c>
      <c r="DC45" s="113">
        <f t="shared" si="16"/>
        <v>0</v>
      </c>
      <c r="DD45" s="111">
        <f ca="1" t="shared" si="17"/>
        <v>0.7</v>
      </c>
      <c r="DE45" s="66">
        <f ca="1" t="shared" si="18"/>
        <v>400000</v>
      </c>
      <c r="DF45" s="28">
        <f t="shared" si="19"/>
        <v>24</v>
      </c>
      <c r="DG45" s="125">
        <f t="shared" si="32"/>
        <v>0.00833333333333333</v>
      </c>
      <c r="DH45" s="126">
        <f ca="1" t="shared" si="20"/>
        <v>3669.55492782</v>
      </c>
      <c r="DI45" s="130">
        <f ca="1" t="shared" si="21"/>
        <v>1056831.81</v>
      </c>
      <c r="DJ45" s="130">
        <f ca="1" t="shared" si="33"/>
        <v>80000</v>
      </c>
      <c r="DK45" s="67">
        <f ca="1" t="shared" si="22"/>
        <v>350000</v>
      </c>
      <c r="DL45" s="116">
        <v>0.0325</v>
      </c>
      <c r="DM45" s="78">
        <f ca="1" t="shared" si="23"/>
        <v>24</v>
      </c>
      <c r="DN45" s="78">
        <f ca="1" t="shared" si="24"/>
        <v>2003</v>
      </c>
      <c r="DO45" s="78">
        <f ca="1" t="shared" si="25"/>
        <v>150000</v>
      </c>
      <c r="DP45" s="83">
        <f ca="1" t="shared" si="35"/>
        <v>1136831.81</v>
      </c>
      <c r="DQ45" s="29" t="s">
        <v>1258</v>
      </c>
      <c r="DR45" s="72" t="s">
        <v>1259</v>
      </c>
      <c r="DS45" s="72" t="str">
        <f t="shared" ref="DS45:DS64" si="43">CJ45</f>
        <v>MaxiHome/CM Home</v>
      </c>
      <c r="DT45" s="29" t="s">
        <v>1260</v>
      </c>
      <c r="DU45" s="28"/>
      <c r="DV45" s="28"/>
      <c r="DW45" s="28"/>
      <c r="DX45" s="113"/>
      <c r="DY45" s="28"/>
      <c r="DZ45" s="64"/>
      <c r="EA45" s="64"/>
      <c r="EB45" s="64"/>
      <c r="EC45" s="64"/>
      <c r="ED45" s="64"/>
      <c r="EE45" s="66">
        <f ca="1" t="shared" si="27"/>
        <v>0</v>
      </c>
      <c r="EF45" s="66">
        <f ca="1" t="shared" si="28"/>
        <v>0</v>
      </c>
      <c r="EG45" s="66">
        <f ca="1" t="shared" si="29"/>
        <v>0</v>
      </c>
      <c r="EH45" s="66">
        <f t="shared" si="30"/>
        <v>0</v>
      </c>
      <c r="EI45" s="79">
        <f ca="1" t="shared" si="34"/>
        <v>0</v>
      </c>
    </row>
    <row r="46" s="2" customFormat="1" ht="153.5" customHeight="1" spans="1:139">
      <c r="A46" s="28">
        <v>42</v>
      </c>
      <c r="B46" s="32" t="s">
        <v>1416</v>
      </c>
      <c r="C46" s="33" t="s">
        <v>1417</v>
      </c>
      <c r="D46" s="28" t="s">
        <v>1418</v>
      </c>
      <c r="E46" s="35" t="s">
        <v>1419</v>
      </c>
      <c r="F46" s="35" t="s">
        <v>1420</v>
      </c>
      <c r="G46" s="36" t="s">
        <v>980</v>
      </c>
      <c r="H46" s="37" t="s">
        <v>1421</v>
      </c>
      <c r="I46" s="37" t="s">
        <v>1422</v>
      </c>
      <c r="J46" s="52">
        <v>811211112333</v>
      </c>
      <c r="K46" s="28" t="s">
        <v>982</v>
      </c>
      <c r="L46" s="46">
        <v>29931</v>
      </c>
      <c r="M46" s="28">
        <f ca="1" t="shared" si="31"/>
        <v>42</v>
      </c>
      <c r="N46" s="59">
        <v>990808121218</v>
      </c>
      <c r="O46" s="28" t="s">
        <v>982</v>
      </c>
      <c r="P46" s="60">
        <f t="shared" si="0"/>
        <v>36380</v>
      </c>
      <c r="Q46" s="28">
        <f ca="1" t="shared" si="1"/>
        <v>24</v>
      </c>
      <c r="R46" s="28" t="s">
        <v>1222</v>
      </c>
      <c r="S46" s="28" t="s">
        <v>1223</v>
      </c>
      <c r="T46" s="28">
        <v>56000</v>
      </c>
      <c r="U46" s="28"/>
      <c r="V46" s="28"/>
      <c r="W46" s="63"/>
      <c r="X46" s="64"/>
      <c r="Y46" s="64"/>
      <c r="Z46" s="64"/>
      <c r="AA46" s="28"/>
      <c r="AB46" s="28"/>
      <c r="AC46" s="28"/>
      <c r="AD46" s="28"/>
      <c r="AE46" s="28"/>
      <c r="AF46" s="28"/>
      <c r="AG46" s="28"/>
      <c r="AH46" s="28"/>
      <c r="AI46" s="66">
        <v>8700</v>
      </c>
      <c r="AJ46" s="66">
        <v>7843.23</v>
      </c>
      <c r="AK46" s="67" t="s">
        <v>991</v>
      </c>
      <c r="AL46" s="67"/>
      <c r="AM46" s="67"/>
      <c r="AN46" s="67"/>
      <c r="AO46" s="28" t="s">
        <v>1240</v>
      </c>
      <c r="AP46" s="66">
        <v>500000</v>
      </c>
      <c r="AQ46" s="69">
        <v>450000</v>
      </c>
      <c r="AR46" s="78">
        <v>30</v>
      </c>
      <c r="AS46" s="29" t="s">
        <v>822</v>
      </c>
      <c r="AT46" s="29" t="s">
        <v>296</v>
      </c>
      <c r="AU46" s="28" t="s">
        <v>815</v>
      </c>
      <c r="AV46" s="83"/>
      <c r="AW46" s="63" t="s">
        <v>136</v>
      </c>
      <c r="AX46" s="64"/>
      <c r="AY46" s="66">
        <f t="shared" si="40"/>
        <v>8700</v>
      </c>
      <c r="AZ46" s="28">
        <v>1</v>
      </c>
      <c r="BA46" s="64"/>
      <c r="BB46" s="64"/>
      <c r="BC46" s="28" t="s">
        <v>55</v>
      </c>
      <c r="BD46" s="28" t="s">
        <v>55</v>
      </c>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70" t="s">
        <v>800</v>
      </c>
      <c r="CK46" s="67">
        <v>3378</v>
      </c>
      <c r="CL46" s="67"/>
      <c r="CM46" s="67">
        <f ca="1" t="shared" si="41"/>
        <v>3313.261</v>
      </c>
      <c r="CN46" s="111">
        <f t="shared" ref="CN46:CN64" si="44">IF(OR(AO46="EIGHTY FIVE AVENUE Type A",AO46="5M Boulevard Type A"),85%,IF(AND(AO46&lt;&gt;"EIGHTY FIVE AVENUE Type A",CJ46="My First Home Sch/-i"),100%,90%))</f>
        <v>0.9</v>
      </c>
      <c r="CO46" s="111">
        <v>0.1</v>
      </c>
      <c r="CP46" s="67">
        <f t="shared" si="5"/>
        <v>450000</v>
      </c>
      <c r="CQ46" s="113">
        <f t="shared" si="6"/>
        <v>35</v>
      </c>
      <c r="CR46" s="113">
        <f t="shared" si="7"/>
        <v>70</v>
      </c>
      <c r="CS46" s="113">
        <f ca="1" t="shared" si="8"/>
        <v>35</v>
      </c>
      <c r="CT46" s="113">
        <f t="shared" si="9"/>
        <v>32</v>
      </c>
      <c r="CU46" s="113">
        <f ca="1" t="shared" si="10"/>
        <v>2177</v>
      </c>
      <c r="CV46" s="116">
        <f ca="1" t="shared" si="42"/>
        <v>0.71</v>
      </c>
      <c r="CW46" s="111">
        <f t="shared" si="12"/>
        <v>0.7</v>
      </c>
      <c r="CX46" s="111"/>
      <c r="CY46" s="67">
        <f t="shared" si="13"/>
        <v>2112</v>
      </c>
      <c r="CZ46" s="28" t="s">
        <v>1224</v>
      </c>
      <c r="DA46" s="28" t="str">
        <f t="shared" si="39"/>
        <v>Non-vulnerable</v>
      </c>
      <c r="DB46" s="113">
        <f ca="1" t="shared" si="15"/>
        <v>0</v>
      </c>
      <c r="DC46" s="113">
        <f t="shared" si="16"/>
        <v>0</v>
      </c>
      <c r="DD46" s="111">
        <f ca="1" t="shared" si="17"/>
        <v>0.8734</v>
      </c>
      <c r="DE46" s="66">
        <f ca="1" t="shared" si="18"/>
        <v>485287</v>
      </c>
      <c r="DF46" s="28">
        <f t="shared" si="19"/>
        <v>24</v>
      </c>
      <c r="DG46" s="125">
        <f t="shared" si="32"/>
        <v>0.00833333333333333</v>
      </c>
      <c r="DH46" s="126">
        <f ca="1" t="shared" si="20"/>
        <v>4258.74074534</v>
      </c>
      <c r="DI46" s="130">
        <f ca="1" t="shared" si="21"/>
        <v>1533146.66</v>
      </c>
      <c r="DJ46" s="130">
        <f ca="1" t="shared" si="33"/>
        <v>97057.4</v>
      </c>
      <c r="DK46" s="67">
        <f ca="1" t="shared" si="22"/>
        <v>436700</v>
      </c>
      <c r="DL46" s="116">
        <v>0.0325</v>
      </c>
      <c r="DM46" s="78">
        <f ca="1" t="shared" si="23"/>
        <v>30</v>
      </c>
      <c r="DN46" s="78">
        <f ca="1" t="shared" si="24"/>
        <v>2112</v>
      </c>
      <c r="DO46" s="78">
        <f ca="1" t="shared" si="25"/>
        <v>63300</v>
      </c>
      <c r="DP46" s="83">
        <f ca="1" t="shared" si="35"/>
        <v>1630204.06</v>
      </c>
      <c r="DQ46" s="29" t="s">
        <v>1258</v>
      </c>
      <c r="DR46" s="72" t="s">
        <v>1259</v>
      </c>
      <c r="DS46" s="72" t="str">
        <f t="shared" si="43"/>
        <v>MaxiHome/CM Home</v>
      </c>
      <c r="DT46" s="29" t="s">
        <v>1260</v>
      </c>
      <c r="DU46" s="64"/>
      <c r="DV46" s="64"/>
      <c r="DW46" s="64"/>
      <c r="DX46" s="133"/>
      <c r="DY46" s="64"/>
      <c r="DZ46" s="64"/>
      <c r="EA46" s="64"/>
      <c r="EB46" s="64"/>
      <c r="EC46" s="64"/>
      <c r="ED46" s="64"/>
      <c r="EE46" s="66">
        <f ca="1" t="shared" si="27"/>
        <v>0</v>
      </c>
      <c r="EF46" s="66">
        <f ca="1" t="shared" si="28"/>
        <v>0</v>
      </c>
      <c r="EG46" s="66">
        <f ca="1" t="shared" si="29"/>
        <v>0</v>
      </c>
      <c r="EH46" s="66">
        <f t="shared" si="30"/>
        <v>0</v>
      </c>
      <c r="EI46" s="79">
        <f ca="1" t="shared" si="34"/>
        <v>0</v>
      </c>
    </row>
    <row r="47" s="2" customFormat="1" ht="60.5" customHeight="1" spans="1:139">
      <c r="A47" s="28">
        <v>43</v>
      </c>
      <c r="B47" s="32" t="s">
        <v>1423</v>
      </c>
      <c r="C47" s="33" t="s">
        <v>1424</v>
      </c>
      <c r="D47" s="28" t="s">
        <v>980</v>
      </c>
      <c r="E47" s="35" t="s">
        <v>1425</v>
      </c>
      <c r="F47" s="35" t="s">
        <v>1426</v>
      </c>
      <c r="G47" s="36" t="s">
        <v>980</v>
      </c>
      <c r="H47" s="37" t="s">
        <v>1427</v>
      </c>
      <c r="I47" s="37" t="s">
        <v>1428</v>
      </c>
      <c r="J47" s="52">
        <v>900101011123</v>
      </c>
      <c r="K47" s="28" t="s">
        <v>982</v>
      </c>
      <c r="L47" s="46">
        <v>32874</v>
      </c>
      <c r="M47" s="28">
        <f ca="1" t="shared" si="31"/>
        <v>34</v>
      </c>
      <c r="N47" s="59">
        <v>891011134557</v>
      </c>
      <c r="O47" s="28" t="s">
        <v>982</v>
      </c>
      <c r="P47" s="60">
        <f t="shared" si="0"/>
        <v>32792</v>
      </c>
      <c r="Q47" s="28">
        <f ca="1" t="shared" si="1"/>
        <v>34</v>
      </c>
      <c r="R47" s="28" t="s">
        <v>1222</v>
      </c>
      <c r="S47" s="28" t="s">
        <v>1223</v>
      </c>
      <c r="T47" s="28">
        <v>56000</v>
      </c>
      <c r="U47" s="28"/>
      <c r="V47" s="28"/>
      <c r="W47" s="63"/>
      <c r="X47" s="64"/>
      <c r="Y47" s="64"/>
      <c r="Z47" s="64"/>
      <c r="AA47" s="28"/>
      <c r="AB47" s="28"/>
      <c r="AC47" s="28"/>
      <c r="AD47" s="28"/>
      <c r="AE47" s="28"/>
      <c r="AF47" s="28"/>
      <c r="AG47" s="28"/>
      <c r="AH47" s="28"/>
      <c r="AI47" s="66">
        <v>3500</v>
      </c>
      <c r="AJ47" s="66">
        <v>3120</v>
      </c>
      <c r="AK47" s="67" t="s">
        <v>991</v>
      </c>
      <c r="AL47" s="67"/>
      <c r="AM47" s="67"/>
      <c r="AN47" s="67"/>
      <c r="AO47" s="28" t="s">
        <v>1247</v>
      </c>
      <c r="AP47" s="69">
        <v>370600</v>
      </c>
      <c r="AQ47" s="69">
        <v>315000</v>
      </c>
      <c r="AR47" s="78">
        <f ca="1" t="shared" ref="AR47:AR56" si="45">CS47</f>
        <v>35</v>
      </c>
      <c r="AS47" s="29" t="s">
        <v>817</v>
      </c>
      <c r="AT47" s="29" t="s">
        <v>296</v>
      </c>
      <c r="AU47" s="28" t="s">
        <v>284</v>
      </c>
      <c r="AV47" s="83"/>
      <c r="AW47" s="63" t="s">
        <v>136</v>
      </c>
      <c r="AX47" s="64"/>
      <c r="AY47" s="66">
        <f t="shared" si="40"/>
        <v>3500</v>
      </c>
      <c r="AZ47" s="28"/>
      <c r="BA47" s="64"/>
      <c r="BB47" s="64"/>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70" t="s">
        <v>800</v>
      </c>
      <c r="CK47" s="66">
        <v>450</v>
      </c>
      <c r="CL47" s="66"/>
      <c r="CM47" s="67">
        <f ca="1" t="shared" si="41"/>
        <v>467</v>
      </c>
      <c r="CN47" s="111">
        <f t="shared" si="44"/>
        <v>0.85</v>
      </c>
      <c r="CO47" s="111">
        <v>0.1</v>
      </c>
      <c r="CP47" s="67">
        <f t="shared" si="5"/>
        <v>315000</v>
      </c>
      <c r="CQ47" s="113">
        <f t="shared" si="6"/>
        <v>35</v>
      </c>
      <c r="CR47" s="113">
        <f t="shared" si="7"/>
        <v>70</v>
      </c>
      <c r="CS47" s="113">
        <f ca="1" t="shared" si="8"/>
        <v>35</v>
      </c>
      <c r="CT47" s="113">
        <f t="shared" si="9"/>
        <v>37</v>
      </c>
      <c r="CU47" s="113">
        <f ca="1" t="shared" si="10"/>
        <v>1405</v>
      </c>
      <c r="CV47" s="116">
        <f ca="1" t="shared" si="42"/>
        <v>0.59</v>
      </c>
      <c r="CW47" s="111">
        <f t="shared" si="12"/>
        <v>0.6</v>
      </c>
      <c r="CX47" s="111"/>
      <c r="CY47" s="67">
        <f t="shared" si="13"/>
        <v>1370</v>
      </c>
      <c r="CZ47" s="28" t="s">
        <v>1224</v>
      </c>
      <c r="DA47" s="28" t="str">
        <f t="shared" si="39"/>
        <v>Vulnerable</v>
      </c>
      <c r="DB47" s="113">
        <f ca="1" t="shared" si="15"/>
        <v>1265</v>
      </c>
      <c r="DC47" s="113">
        <f t="shared" si="16"/>
        <v>1300</v>
      </c>
      <c r="DD47" s="111">
        <f ca="1" t="shared" si="17"/>
        <v>0.82892606583918</v>
      </c>
      <c r="DE47" s="66">
        <f ca="1" t="shared" si="18"/>
        <v>343412</v>
      </c>
      <c r="DF47" s="28">
        <f t="shared" si="19"/>
        <v>24</v>
      </c>
      <c r="DG47" s="125">
        <f t="shared" si="32"/>
        <v>0.00833333333333333</v>
      </c>
      <c r="DH47" s="126">
        <f ca="1" t="shared" si="20"/>
        <v>2952.21827025</v>
      </c>
      <c r="DI47" s="130">
        <f ca="1" t="shared" si="21"/>
        <v>1239931.67</v>
      </c>
      <c r="DJ47" s="130">
        <f ca="1" t="shared" si="33"/>
        <v>68682.4</v>
      </c>
      <c r="DK47" s="67">
        <f ca="1" t="shared" si="22"/>
        <v>307200</v>
      </c>
      <c r="DL47" s="116">
        <v>0.0325</v>
      </c>
      <c r="DM47" s="78">
        <f ca="1" t="shared" si="23"/>
        <v>35</v>
      </c>
      <c r="DN47" s="78">
        <f ca="1" t="shared" si="24"/>
        <v>1370</v>
      </c>
      <c r="DO47" s="78">
        <f ca="1" t="shared" si="25"/>
        <v>63400</v>
      </c>
      <c r="DP47" s="83">
        <f ca="1" t="shared" si="35"/>
        <v>1308614.07</v>
      </c>
      <c r="DQ47" s="29" t="s">
        <v>1429</v>
      </c>
      <c r="DR47" s="72" t="s">
        <v>1318</v>
      </c>
      <c r="DS47" s="72" t="str">
        <f t="shared" si="43"/>
        <v>MaxiHome/CM Home</v>
      </c>
      <c r="DT47" s="29" t="s">
        <v>1260</v>
      </c>
      <c r="DU47" s="64"/>
      <c r="DV47" s="64"/>
      <c r="DW47" s="64"/>
      <c r="DX47" s="133"/>
      <c r="DY47" s="64"/>
      <c r="DZ47" s="64"/>
      <c r="EA47" s="64"/>
      <c r="EB47" s="64"/>
      <c r="EC47" s="64"/>
      <c r="ED47" s="64"/>
      <c r="EE47" s="66">
        <f ca="1" t="shared" si="27"/>
        <v>0</v>
      </c>
      <c r="EF47" s="66">
        <f ca="1" t="shared" si="28"/>
        <v>0</v>
      </c>
      <c r="EG47" s="66">
        <f ca="1" t="shared" si="29"/>
        <v>0</v>
      </c>
      <c r="EH47" s="66">
        <f t="shared" si="30"/>
        <v>0</v>
      </c>
      <c r="EI47" s="79">
        <f ca="1" t="shared" si="34"/>
        <v>0</v>
      </c>
    </row>
    <row r="48" s="2" customFormat="1" ht="60" customHeight="1" spans="1:139">
      <c r="A48" s="28">
        <v>44</v>
      </c>
      <c r="B48" s="32" t="s">
        <v>1430</v>
      </c>
      <c r="C48" s="31" t="s">
        <v>1431</v>
      </c>
      <c r="D48" s="28" t="s">
        <v>980</v>
      </c>
      <c r="E48" s="35" t="s">
        <v>1432</v>
      </c>
      <c r="F48" s="35" t="s">
        <v>1433</v>
      </c>
      <c r="G48" s="36" t="s">
        <v>980</v>
      </c>
      <c r="H48" s="37" t="s">
        <v>1434</v>
      </c>
      <c r="I48" s="37" t="s">
        <v>1435</v>
      </c>
      <c r="J48" s="52">
        <v>881201123354</v>
      </c>
      <c r="K48" s="28" t="s">
        <v>982</v>
      </c>
      <c r="L48" s="46">
        <v>32478</v>
      </c>
      <c r="M48" s="28">
        <f ca="1" t="shared" si="31"/>
        <v>35</v>
      </c>
      <c r="N48" s="59">
        <v>751203145561</v>
      </c>
      <c r="O48" s="28" t="s">
        <v>982</v>
      </c>
      <c r="P48" s="60">
        <f t="shared" si="0"/>
        <v>27731</v>
      </c>
      <c r="Q48" s="28">
        <f ca="1" t="shared" si="1"/>
        <v>48</v>
      </c>
      <c r="R48" s="28" t="s">
        <v>1222</v>
      </c>
      <c r="S48" s="28" t="s">
        <v>1436</v>
      </c>
      <c r="T48" s="28">
        <v>75000</v>
      </c>
      <c r="U48" s="28"/>
      <c r="V48" s="28"/>
      <c r="W48" s="63"/>
      <c r="X48" s="64"/>
      <c r="Y48" s="64"/>
      <c r="Z48" s="64"/>
      <c r="AA48" s="28"/>
      <c r="AB48" s="28"/>
      <c r="AC48" s="28"/>
      <c r="AD48" s="28"/>
      <c r="AE48" s="28"/>
      <c r="AF48" s="28"/>
      <c r="AG48" s="28"/>
      <c r="AH48" s="28"/>
      <c r="AI48" s="66">
        <v>2200</v>
      </c>
      <c r="AJ48" s="66">
        <v>1958</v>
      </c>
      <c r="AK48" s="67" t="s">
        <v>991</v>
      </c>
      <c r="AL48" s="67"/>
      <c r="AM48" s="67"/>
      <c r="AN48" s="67"/>
      <c r="AO48" s="28" t="s">
        <v>1247</v>
      </c>
      <c r="AP48" s="69">
        <v>289300</v>
      </c>
      <c r="AQ48" s="69">
        <v>243000</v>
      </c>
      <c r="AR48" s="78">
        <f ca="1" t="shared" si="45"/>
        <v>22</v>
      </c>
      <c r="AS48" s="29" t="s">
        <v>817</v>
      </c>
      <c r="AT48" s="29" t="s">
        <v>296</v>
      </c>
      <c r="AU48" s="28" t="s">
        <v>284</v>
      </c>
      <c r="AV48" s="83"/>
      <c r="AW48" s="63" t="s">
        <v>136</v>
      </c>
      <c r="AX48" s="64"/>
      <c r="AY48" s="66">
        <f t="shared" si="40"/>
        <v>2200</v>
      </c>
      <c r="AZ48" s="28"/>
      <c r="BA48" s="64"/>
      <c r="BB48" s="64"/>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70" t="s">
        <v>800</v>
      </c>
      <c r="CK48" s="66">
        <v>5</v>
      </c>
      <c r="CL48" s="66"/>
      <c r="CM48" s="67">
        <f ca="1" t="shared" si="41"/>
        <v>-269.2</v>
      </c>
      <c r="CN48" s="111">
        <f t="shared" si="44"/>
        <v>0.85</v>
      </c>
      <c r="CO48" s="111">
        <v>0.1</v>
      </c>
      <c r="CP48" s="67">
        <f t="shared" si="5"/>
        <v>243000</v>
      </c>
      <c r="CQ48" s="113">
        <f t="shared" si="6"/>
        <v>35</v>
      </c>
      <c r="CR48" s="113">
        <f t="shared" si="7"/>
        <v>70</v>
      </c>
      <c r="CS48" s="113">
        <f ca="1" t="shared" si="8"/>
        <v>22</v>
      </c>
      <c r="CT48" s="113">
        <f t="shared" si="9"/>
        <v>31</v>
      </c>
      <c r="CU48" s="113">
        <f ca="1" t="shared" si="10"/>
        <v>1444</v>
      </c>
      <c r="CV48" s="116">
        <f ca="1" t="shared" si="42"/>
        <v>0.74</v>
      </c>
      <c r="CW48" s="111">
        <f t="shared" si="12"/>
        <v>0.6</v>
      </c>
      <c r="CX48" s="111"/>
      <c r="CY48" s="67">
        <f t="shared" si="13"/>
        <v>1169</v>
      </c>
      <c r="CZ48" s="28" t="s">
        <v>1297</v>
      </c>
      <c r="DA48" s="28" t="s">
        <v>1236</v>
      </c>
      <c r="DB48" s="113">
        <f ca="1" t="shared" si="15"/>
        <v>0</v>
      </c>
      <c r="DC48" s="113">
        <f t="shared" si="16"/>
        <v>0</v>
      </c>
      <c r="DD48" s="111">
        <f ca="1" t="shared" si="17"/>
        <v>0.680954026961632</v>
      </c>
      <c r="DE48" s="66">
        <f ca="1" t="shared" si="18"/>
        <v>220276</v>
      </c>
      <c r="DF48" s="28">
        <f t="shared" si="19"/>
        <v>24</v>
      </c>
      <c r="DG48" s="125">
        <f t="shared" si="32"/>
        <v>0.00833333333333333</v>
      </c>
      <c r="DH48" s="126">
        <f ca="1" t="shared" si="20"/>
        <v>2066.7307521</v>
      </c>
      <c r="DI48" s="130">
        <f ca="1" t="shared" si="21"/>
        <v>545616.91</v>
      </c>
      <c r="DJ48" s="130">
        <f ca="1" t="shared" si="33"/>
        <v>44055.2</v>
      </c>
      <c r="DK48" s="67">
        <f ca="1" t="shared" si="22"/>
        <v>197000</v>
      </c>
      <c r="DL48" s="116">
        <v>0.0325</v>
      </c>
      <c r="DM48" s="78">
        <f ca="1" t="shared" si="23"/>
        <v>22</v>
      </c>
      <c r="DN48" s="78">
        <f ca="1" t="shared" si="24"/>
        <v>1169</v>
      </c>
      <c r="DO48" s="78">
        <f ca="1" t="shared" si="25"/>
        <v>92300</v>
      </c>
      <c r="DP48" s="83">
        <f ca="1" t="shared" si="35"/>
        <v>589672.11</v>
      </c>
      <c r="DQ48" s="29" t="s">
        <v>1429</v>
      </c>
      <c r="DR48" s="72" t="s">
        <v>1318</v>
      </c>
      <c r="DS48" s="72" t="str">
        <f t="shared" si="43"/>
        <v>MaxiHome/CM Home</v>
      </c>
      <c r="DT48" s="29" t="s">
        <v>1260</v>
      </c>
      <c r="DU48" s="64"/>
      <c r="DV48" s="64"/>
      <c r="DW48" s="64"/>
      <c r="DX48" s="133"/>
      <c r="DY48" s="64"/>
      <c r="DZ48" s="64"/>
      <c r="EA48" s="64"/>
      <c r="EB48" s="64"/>
      <c r="EC48" s="64"/>
      <c r="ED48" s="64"/>
      <c r="EE48" s="66">
        <f ca="1" t="shared" si="27"/>
        <v>0</v>
      </c>
      <c r="EF48" s="66">
        <f ca="1" t="shared" si="28"/>
        <v>0</v>
      </c>
      <c r="EG48" s="66">
        <f ca="1" t="shared" si="29"/>
        <v>0</v>
      </c>
      <c r="EH48" s="66">
        <f t="shared" si="30"/>
        <v>0</v>
      </c>
      <c r="EI48" s="79">
        <f ca="1" t="shared" si="34"/>
        <v>0</v>
      </c>
    </row>
    <row r="49" s="2" customFormat="1" ht="64" customHeight="1" spans="1:139">
      <c r="A49" s="28">
        <v>45</v>
      </c>
      <c r="B49" s="30" t="s">
        <v>1437</v>
      </c>
      <c r="C49" s="30" t="s">
        <v>1438</v>
      </c>
      <c r="D49" s="28" t="s">
        <v>980</v>
      </c>
      <c r="E49" s="35" t="s">
        <v>1439</v>
      </c>
      <c r="F49" s="35" t="s">
        <v>1440</v>
      </c>
      <c r="G49" s="36" t="s">
        <v>980</v>
      </c>
      <c r="H49" s="37" t="s">
        <v>1441</v>
      </c>
      <c r="I49" s="37" t="s">
        <v>1442</v>
      </c>
      <c r="J49" s="52">
        <v>830301149994</v>
      </c>
      <c r="K49" s="28" t="s">
        <v>982</v>
      </c>
      <c r="L49" s="46">
        <v>30376</v>
      </c>
      <c r="M49" s="28">
        <f ca="1" t="shared" si="31"/>
        <v>41</v>
      </c>
      <c r="N49" s="59">
        <v>880808134478</v>
      </c>
      <c r="O49" s="28" t="s">
        <v>982</v>
      </c>
      <c r="P49" s="60">
        <f t="shared" si="0"/>
        <v>32363</v>
      </c>
      <c r="Q49" s="28">
        <f ca="1" t="shared" si="1"/>
        <v>35</v>
      </c>
      <c r="R49" s="28" t="s">
        <v>1222</v>
      </c>
      <c r="S49" s="28" t="s">
        <v>1443</v>
      </c>
      <c r="T49" s="28">
        <v>25000</v>
      </c>
      <c r="U49" s="28"/>
      <c r="V49" s="28"/>
      <c r="W49" s="63"/>
      <c r="X49" s="64"/>
      <c r="Y49" s="64"/>
      <c r="Z49" s="64"/>
      <c r="AA49" s="28"/>
      <c r="AB49" s="28"/>
      <c r="AC49" s="28"/>
      <c r="AD49" s="28"/>
      <c r="AE49" s="28"/>
      <c r="AF49" s="28"/>
      <c r="AG49" s="28"/>
      <c r="AH49" s="28"/>
      <c r="AI49" s="66">
        <v>1700</v>
      </c>
      <c r="AJ49" s="66">
        <v>1513</v>
      </c>
      <c r="AK49" s="67" t="s">
        <v>991</v>
      </c>
      <c r="AL49" s="67"/>
      <c r="AM49" s="67"/>
      <c r="AN49" s="67"/>
      <c r="AO49" s="28" t="s">
        <v>1247</v>
      </c>
      <c r="AP49" s="69">
        <v>190600</v>
      </c>
      <c r="AQ49" s="69">
        <v>162000</v>
      </c>
      <c r="AR49" s="78">
        <f ca="1" t="shared" si="45"/>
        <v>35</v>
      </c>
      <c r="AS49" s="29" t="s">
        <v>817</v>
      </c>
      <c r="AT49" s="29" t="s">
        <v>1444</v>
      </c>
      <c r="AU49" s="28" t="s">
        <v>284</v>
      </c>
      <c r="AV49" s="83"/>
      <c r="AW49" s="63" t="s">
        <v>1445</v>
      </c>
      <c r="AX49" s="64"/>
      <c r="AY49" s="66">
        <f t="shared" si="40"/>
        <v>1700</v>
      </c>
      <c r="AZ49" s="28"/>
      <c r="BA49" s="64"/>
      <c r="BB49" s="64"/>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70" t="s">
        <v>800</v>
      </c>
      <c r="CK49" s="66">
        <v>96</v>
      </c>
      <c r="CL49" s="66"/>
      <c r="CM49" s="67">
        <f ca="1" t="shared" si="41"/>
        <v>184.8</v>
      </c>
      <c r="CN49" s="111">
        <f t="shared" si="44"/>
        <v>0.85</v>
      </c>
      <c r="CO49" s="111">
        <v>0.1</v>
      </c>
      <c r="CP49" s="67">
        <f t="shared" si="5"/>
        <v>162000</v>
      </c>
      <c r="CQ49" s="113">
        <f t="shared" si="6"/>
        <v>35</v>
      </c>
      <c r="CR49" s="113">
        <f t="shared" si="7"/>
        <v>70</v>
      </c>
      <c r="CS49" s="113">
        <f ca="1" t="shared" si="8"/>
        <v>35</v>
      </c>
      <c r="CT49" s="113">
        <f t="shared" si="9"/>
        <v>35</v>
      </c>
      <c r="CU49" s="113">
        <f ca="1" t="shared" si="10"/>
        <v>723</v>
      </c>
      <c r="CV49" s="116">
        <f ca="1" t="shared" si="42"/>
        <v>0.54</v>
      </c>
      <c r="CW49" s="111">
        <f t="shared" si="12"/>
        <v>0.6</v>
      </c>
      <c r="CX49" s="111"/>
      <c r="CY49" s="67">
        <f t="shared" si="13"/>
        <v>717</v>
      </c>
      <c r="CZ49" s="28" t="s">
        <v>1291</v>
      </c>
      <c r="DA49" s="28" t="str">
        <f t="shared" ref="DA49:DA64" si="46">IF(AND(AI49&gt;0,AI49&lt;=3500,CZ49="Zone 1"),"Vulnerable",IF(AND(AI49&gt;0,AI49&lt;=2200,CZ49="Zone 2"),"Vulnerable",IF(AND(AI49&gt;0,AI49&lt;=1700,CZ49="Zone 3"),"Vulnerable",IF(AND(OR(AI49=0,AI49=""),AI49&lt;=3500,CZ49="Zone 1"),"Vulnerable",IF(AND(OR(AI49=0,AI49=""),AI49&lt;=2200,CZ49="Zone 2"),"Vulnerable",IF(AND(OR(AI49=0,AI49=""),AI49&lt;=1700,CZ49="Zone 3"),"Vulnerable","Non-vulnerable"))))))</f>
        <v>Vulnerable</v>
      </c>
      <c r="DB49" s="113">
        <f ca="1" t="shared" si="15"/>
        <v>694</v>
      </c>
      <c r="DC49" s="113">
        <f t="shared" si="16"/>
        <v>700</v>
      </c>
      <c r="DD49" s="111">
        <f ca="1" t="shared" si="17"/>
        <v>0.843651626442812</v>
      </c>
      <c r="DE49" s="66">
        <f ca="1" t="shared" si="18"/>
        <v>179727</v>
      </c>
      <c r="DF49" s="28">
        <f t="shared" si="19"/>
        <v>24</v>
      </c>
      <c r="DG49" s="125">
        <f t="shared" si="32"/>
        <v>0.00833333333333333</v>
      </c>
      <c r="DH49" s="126">
        <f ca="1" t="shared" si="20"/>
        <v>1545.06346038</v>
      </c>
      <c r="DI49" s="130">
        <f ca="1" t="shared" si="21"/>
        <v>648926.65</v>
      </c>
      <c r="DJ49" s="130">
        <f ca="1" t="shared" si="33"/>
        <v>35945.4</v>
      </c>
      <c r="DK49" s="67">
        <f ca="1" t="shared" si="22"/>
        <v>160800</v>
      </c>
      <c r="DL49" s="116">
        <v>0.0325</v>
      </c>
      <c r="DM49" s="78">
        <f ca="1" t="shared" si="23"/>
        <v>35</v>
      </c>
      <c r="DN49" s="78">
        <f ca="1" t="shared" si="24"/>
        <v>717</v>
      </c>
      <c r="DO49" s="78">
        <f ca="1" t="shared" si="25"/>
        <v>29800</v>
      </c>
      <c r="DP49" s="83">
        <f ca="1" t="shared" si="35"/>
        <v>684872.05</v>
      </c>
      <c r="DQ49" s="29" t="s">
        <v>1429</v>
      </c>
      <c r="DR49" s="72" t="s">
        <v>1318</v>
      </c>
      <c r="DS49" s="72" t="str">
        <f t="shared" si="43"/>
        <v>MaxiHome/CM Home</v>
      </c>
      <c r="DT49" s="29" t="s">
        <v>1260</v>
      </c>
      <c r="DU49" s="64"/>
      <c r="DV49" s="64"/>
      <c r="DW49" s="64"/>
      <c r="DX49" s="133"/>
      <c r="DY49" s="64"/>
      <c r="DZ49" s="64"/>
      <c r="EA49" s="64"/>
      <c r="EB49" s="64"/>
      <c r="EC49" s="64"/>
      <c r="ED49" s="64"/>
      <c r="EE49" s="66">
        <f ca="1" t="shared" si="27"/>
        <v>0</v>
      </c>
      <c r="EF49" s="66">
        <f ca="1" t="shared" si="28"/>
        <v>0</v>
      </c>
      <c r="EG49" s="66">
        <f ca="1" t="shared" si="29"/>
        <v>0</v>
      </c>
      <c r="EH49" s="66">
        <f t="shared" si="30"/>
        <v>0</v>
      </c>
      <c r="EI49" s="79">
        <f ca="1" t="shared" si="34"/>
        <v>0</v>
      </c>
    </row>
    <row r="50" s="2" customFormat="1" ht="91.5" customHeight="1" spans="1:139">
      <c r="A50" s="28">
        <v>46</v>
      </c>
      <c r="B50" s="32" t="s">
        <v>1446</v>
      </c>
      <c r="C50" s="33" t="s">
        <v>1447</v>
      </c>
      <c r="D50" s="28" t="s">
        <v>980</v>
      </c>
      <c r="E50" s="35" t="s">
        <v>1448</v>
      </c>
      <c r="F50" s="35" t="s">
        <v>1449</v>
      </c>
      <c r="G50" s="36" t="s">
        <v>980</v>
      </c>
      <c r="H50" s="37" t="s">
        <v>1450</v>
      </c>
      <c r="I50" s="37" t="s">
        <v>1451</v>
      </c>
      <c r="J50" s="52">
        <v>900414141233</v>
      </c>
      <c r="K50" s="28" t="s">
        <v>982</v>
      </c>
      <c r="L50" s="46">
        <v>32977</v>
      </c>
      <c r="M50" s="28">
        <f ca="1" t="shared" si="31"/>
        <v>33</v>
      </c>
      <c r="N50" s="59">
        <v>800718900911</v>
      </c>
      <c r="O50" s="28" t="s">
        <v>982</v>
      </c>
      <c r="P50" s="60">
        <f t="shared" si="0"/>
        <v>29420</v>
      </c>
      <c r="Q50" s="28">
        <f ca="1" t="shared" si="1"/>
        <v>43</v>
      </c>
      <c r="R50" s="28" t="s">
        <v>1222</v>
      </c>
      <c r="S50" s="28" t="s">
        <v>1223</v>
      </c>
      <c r="T50" s="28">
        <v>57000</v>
      </c>
      <c r="U50" s="28"/>
      <c r="V50" s="28"/>
      <c r="W50" s="63"/>
      <c r="X50" s="64"/>
      <c r="Y50" s="64"/>
      <c r="Z50" s="64"/>
      <c r="AA50" s="28"/>
      <c r="AB50" s="28"/>
      <c r="AC50" s="28"/>
      <c r="AD50" s="28"/>
      <c r="AE50" s="28"/>
      <c r="AF50" s="28"/>
      <c r="AG50" s="28"/>
      <c r="AH50" s="28"/>
      <c r="AI50" s="66">
        <v>5001</v>
      </c>
      <c r="AJ50" s="66">
        <v>4470</v>
      </c>
      <c r="AK50" s="67" t="s">
        <v>991</v>
      </c>
      <c r="AL50" s="67"/>
      <c r="AM50" s="67"/>
      <c r="AN50" s="67"/>
      <c r="AO50" s="28" t="s">
        <v>1240</v>
      </c>
      <c r="AP50" s="66">
        <v>500000</v>
      </c>
      <c r="AQ50" s="66">
        <v>500000</v>
      </c>
      <c r="AR50" s="78">
        <f ca="1" t="shared" si="45"/>
        <v>27</v>
      </c>
      <c r="AS50" s="29" t="s">
        <v>817</v>
      </c>
      <c r="AT50" s="29" t="s">
        <v>296</v>
      </c>
      <c r="AU50" s="28" t="s">
        <v>284</v>
      </c>
      <c r="AV50" s="83">
        <v>5000</v>
      </c>
      <c r="AW50" s="63" t="s">
        <v>136</v>
      </c>
      <c r="AX50" s="64"/>
      <c r="AY50" s="66">
        <f t="shared" si="40"/>
        <v>5001</v>
      </c>
      <c r="AZ50" s="28">
        <v>0</v>
      </c>
      <c r="BA50" s="64"/>
      <c r="BB50" s="64"/>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70" t="s">
        <v>800</v>
      </c>
      <c r="CK50" s="66">
        <v>15</v>
      </c>
      <c r="CL50" s="66"/>
      <c r="CM50" s="67">
        <f ca="1" t="shared" si="41"/>
        <v>808</v>
      </c>
      <c r="CN50" s="111">
        <f t="shared" si="44"/>
        <v>0.9</v>
      </c>
      <c r="CO50" s="111">
        <v>0.1</v>
      </c>
      <c r="CP50" s="67">
        <f t="shared" si="5"/>
        <v>450000</v>
      </c>
      <c r="CQ50" s="113">
        <f t="shared" si="6"/>
        <v>35</v>
      </c>
      <c r="CR50" s="113">
        <f t="shared" si="7"/>
        <v>70</v>
      </c>
      <c r="CS50" s="113">
        <f ca="1" t="shared" si="8"/>
        <v>27</v>
      </c>
      <c r="CT50" s="113">
        <f t="shared" si="9"/>
        <v>18</v>
      </c>
      <c r="CU50" s="113">
        <f ca="1" t="shared" si="10"/>
        <v>2321</v>
      </c>
      <c r="CV50" s="116">
        <f ca="1" t="shared" si="42"/>
        <v>0.52</v>
      </c>
      <c r="CW50" s="111">
        <f t="shared" si="12"/>
        <v>0.7</v>
      </c>
      <c r="CX50" s="111"/>
      <c r="CY50" s="67">
        <f t="shared" si="13"/>
        <v>3114</v>
      </c>
      <c r="CZ50" s="28" t="s">
        <v>1224</v>
      </c>
      <c r="DA50" s="28" t="str">
        <f t="shared" si="46"/>
        <v>Non-vulnerable</v>
      </c>
      <c r="DB50" s="113">
        <f ca="1" t="shared" si="15"/>
        <v>0</v>
      </c>
      <c r="DC50" s="113">
        <f t="shared" si="16"/>
        <v>0</v>
      </c>
      <c r="DD50" s="111">
        <f ca="1" t="shared" si="17"/>
        <v>0.9</v>
      </c>
      <c r="DE50" s="66">
        <f ca="1" t="shared" si="18"/>
        <v>500000</v>
      </c>
      <c r="DF50" s="28">
        <f t="shared" si="19"/>
        <v>24</v>
      </c>
      <c r="DG50" s="125">
        <f t="shared" si="32"/>
        <v>0.00833333333333333</v>
      </c>
      <c r="DH50" s="126">
        <f ca="1" t="shared" si="20"/>
        <v>4470.48830401</v>
      </c>
      <c r="DI50" s="130">
        <f ca="1" t="shared" si="21"/>
        <v>1448438.21</v>
      </c>
      <c r="DJ50" s="130">
        <f ca="1" t="shared" si="33"/>
        <v>100000</v>
      </c>
      <c r="DK50" s="67">
        <f ca="1" t="shared" si="22"/>
        <v>450000</v>
      </c>
      <c r="DL50" s="116">
        <v>0.0325</v>
      </c>
      <c r="DM50" s="78">
        <f ca="1" t="shared" si="23"/>
        <v>27</v>
      </c>
      <c r="DN50" s="78">
        <f ca="1" t="shared" si="24"/>
        <v>2321</v>
      </c>
      <c r="DO50" s="78">
        <f ca="1" t="shared" si="25"/>
        <v>50000</v>
      </c>
      <c r="DP50" s="83">
        <f ca="1" t="shared" si="35"/>
        <v>1548438.21</v>
      </c>
      <c r="DQ50" s="29" t="s">
        <v>1452</v>
      </c>
      <c r="DR50" s="72" t="s">
        <v>1259</v>
      </c>
      <c r="DS50" s="72" t="str">
        <f t="shared" si="43"/>
        <v>MaxiHome/CM Home</v>
      </c>
      <c r="DT50" s="29" t="s">
        <v>1260</v>
      </c>
      <c r="DU50" s="64"/>
      <c r="DV50" s="64"/>
      <c r="DW50" s="64"/>
      <c r="DX50" s="133"/>
      <c r="DY50" s="64"/>
      <c r="DZ50" s="64"/>
      <c r="EA50" s="64"/>
      <c r="EB50" s="64"/>
      <c r="EC50" s="64"/>
      <c r="ED50" s="64"/>
      <c r="EE50" s="66">
        <f ca="1" t="shared" si="27"/>
        <v>0</v>
      </c>
      <c r="EF50" s="66">
        <f ca="1" t="shared" si="28"/>
        <v>0</v>
      </c>
      <c r="EG50" s="66">
        <f ca="1" t="shared" si="29"/>
        <v>0</v>
      </c>
      <c r="EH50" s="66">
        <f t="shared" si="30"/>
        <v>0</v>
      </c>
      <c r="EI50" s="79">
        <f ca="1" t="shared" si="34"/>
        <v>0</v>
      </c>
    </row>
    <row r="51" s="2" customFormat="1" ht="94.5" customHeight="1" spans="1:139">
      <c r="A51" s="28">
        <v>47</v>
      </c>
      <c r="B51" s="32" t="s">
        <v>1453</v>
      </c>
      <c r="C51" s="31" t="s">
        <v>1454</v>
      </c>
      <c r="D51" s="28" t="s">
        <v>980</v>
      </c>
      <c r="E51" s="35" t="s">
        <v>1455</v>
      </c>
      <c r="F51" s="35" t="s">
        <v>1456</v>
      </c>
      <c r="G51" s="36" t="s">
        <v>980</v>
      </c>
      <c r="H51" s="37" t="s">
        <v>1457</v>
      </c>
      <c r="I51" s="37" t="s">
        <v>1451</v>
      </c>
      <c r="J51" s="52">
        <v>901111134355</v>
      </c>
      <c r="K51" s="28" t="s">
        <v>982</v>
      </c>
      <c r="L51" s="46">
        <v>33188</v>
      </c>
      <c r="M51" s="28">
        <f ca="1" t="shared" si="31"/>
        <v>33</v>
      </c>
      <c r="N51" s="59">
        <v>761011035631</v>
      </c>
      <c r="O51" s="28" t="s">
        <v>982</v>
      </c>
      <c r="P51" s="60">
        <f t="shared" si="0"/>
        <v>28044</v>
      </c>
      <c r="Q51" s="28">
        <f ca="1" t="shared" si="1"/>
        <v>47</v>
      </c>
      <c r="R51" s="28" t="s">
        <v>1222</v>
      </c>
      <c r="S51" s="28" t="s">
        <v>1223</v>
      </c>
      <c r="T51" s="28">
        <v>56000</v>
      </c>
      <c r="U51" s="28"/>
      <c r="V51" s="28"/>
      <c r="W51" s="63"/>
      <c r="X51" s="64"/>
      <c r="Y51" s="64"/>
      <c r="Z51" s="64"/>
      <c r="AA51" s="28"/>
      <c r="AB51" s="28"/>
      <c r="AC51" s="28"/>
      <c r="AD51" s="28"/>
      <c r="AE51" s="28"/>
      <c r="AF51" s="28"/>
      <c r="AG51" s="28"/>
      <c r="AH51" s="28"/>
      <c r="AI51" s="66">
        <v>5000</v>
      </c>
      <c r="AJ51" s="66">
        <v>4470</v>
      </c>
      <c r="AK51" s="67" t="s">
        <v>991</v>
      </c>
      <c r="AL51" s="67"/>
      <c r="AM51" s="67"/>
      <c r="AN51" s="67"/>
      <c r="AO51" s="28" t="s">
        <v>1240</v>
      </c>
      <c r="AP51" s="66">
        <v>500001</v>
      </c>
      <c r="AQ51" s="66">
        <v>500001</v>
      </c>
      <c r="AR51" s="78">
        <f ca="1" t="shared" si="45"/>
        <v>23</v>
      </c>
      <c r="AS51" s="29" t="s">
        <v>817</v>
      </c>
      <c r="AT51" s="29" t="s">
        <v>296</v>
      </c>
      <c r="AU51" s="28" t="s">
        <v>284</v>
      </c>
      <c r="AV51" s="83">
        <v>5000</v>
      </c>
      <c r="AW51" s="63" t="s">
        <v>136</v>
      </c>
      <c r="AX51" s="64"/>
      <c r="AY51" s="66">
        <f t="shared" si="40"/>
        <v>5000</v>
      </c>
      <c r="AZ51" s="28">
        <v>0</v>
      </c>
      <c r="BA51" s="64"/>
      <c r="BB51" s="64"/>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70" t="s">
        <v>800</v>
      </c>
      <c r="CK51" s="66">
        <v>15</v>
      </c>
      <c r="CL51" s="66"/>
      <c r="CM51" s="67">
        <f ca="1" t="shared" si="41"/>
        <v>554</v>
      </c>
      <c r="CN51" s="111">
        <f t="shared" si="44"/>
        <v>0.9</v>
      </c>
      <c r="CO51" s="111">
        <v>0.1</v>
      </c>
      <c r="CP51" s="67">
        <f t="shared" si="5"/>
        <v>450000.9</v>
      </c>
      <c r="CQ51" s="113">
        <f t="shared" si="6"/>
        <v>35</v>
      </c>
      <c r="CR51" s="113">
        <f t="shared" si="7"/>
        <v>70</v>
      </c>
      <c r="CS51" s="113">
        <f ca="1" t="shared" si="8"/>
        <v>23</v>
      </c>
      <c r="CT51" s="113">
        <f t="shared" si="9"/>
        <v>18</v>
      </c>
      <c r="CU51" s="113">
        <f ca="1" t="shared" si="10"/>
        <v>2575</v>
      </c>
      <c r="CV51" s="116">
        <f ca="1" t="shared" si="42"/>
        <v>0.58</v>
      </c>
      <c r="CW51" s="111">
        <f t="shared" si="12"/>
        <v>0.7</v>
      </c>
      <c r="CX51" s="111"/>
      <c r="CY51" s="67">
        <f t="shared" si="13"/>
        <v>3114</v>
      </c>
      <c r="CZ51" s="28" t="s">
        <v>1224</v>
      </c>
      <c r="DA51" s="28" t="str">
        <f t="shared" si="46"/>
        <v>Non-vulnerable</v>
      </c>
      <c r="DB51" s="113">
        <f ca="1" t="shared" si="15"/>
        <v>0</v>
      </c>
      <c r="DC51" s="113">
        <f t="shared" si="16"/>
        <v>0</v>
      </c>
      <c r="DD51" s="111">
        <f ca="1" t="shared" si="17"/>
        <v>0.8999982000036</v>
      </c>
      <c r="DE51" s="66">
        <f ca="1" t="shared" si="18"/>
        <v>500001</v>
      </c>
      <c r="DF51" s="28">
        <f t="shared" si="19"/>
        <v>24</v>
      </c>
      <c r="DG51" s="125">
        <f t="shared" si="32"/>
        <v>0.00833333333333333</v>
      </c>
      <c r="DH51" s="126">
        <f ca="1" t="shared" si="20"/>
        <v>4635.91757285</v>
      </c>
      <c r="DI51" s="130">
        <f ca="1" t="shared" si="21"/>
        <v>1279513.25</v>
      </c>
      <c r="DJ51" s="130">
        <f ca="1" t="shared" si="33"/>
        <v>100000.2</v>
      </c>
      <c r="DK51" s="67">
        <f ca="1" t="shared" si="22"/>
        <v>450000</v>
      </c>
      <c r="DL51" s="116">
        <v>0.0325</v>
      </c>
      <c r="DM51" s="78">
        <f ca="1" t="shared" si="23"/>
        <v>23</v>
      </c>
      <c r="DN51" s="78">
        <f ca="1" t="shared" si="24"/>
        <v>2575</v>
      </c>
      <c r="DO51" s="78">
        <f ca="1" t="shared" si="25"/>
        <v>50001</v>
      </c>
      <c r="DP51" s="83">
        <f ca="1" t="shared" si="35"/>
        <v>1379513.45</v>
      </c>
      <c r="DQ51" s="29" t="s">
        <v>1452</v>
      </c>
      <c r="DR51" s="72" t="s">
        <v>1259</v>
      </c>
      <c r="DS51" s="72" t="str">
        <f t="shared" si="43"/>
        <v>MaxiHome/CM Home</v>
      </c>
      <c r="DT51" s="29" t="s">
        <v>1260</v>
      </c>
      <c r="DU51" s="64"/>
      <c r="DV51" s="64"/>
      <c r="DW51" s="64"/>
      <c r="DX51" s="133"/>
      <c r="DY51" s="64"/>
      <c r="DZ51" s="64"/>
      <c r="EA51" s="64"/>
      <c r="EB51" s="64"/>
      <c r="EC51" s="64"/>
      <c r="ED51" s="64"/>
      <c r="EE51" s="66">
        <f ca="1" t="shared" si="27"/>
        <v>0</v>
      </c>
      <c r="EF51" s="66">
        <f ca="1" t="shared" si="28"/>
        <v>0</v>
      </c>
      <c r="EG51" s="66">
        <f ca="1" t="shared" si="29"/>
        <v>0</v>
      </c>
      <c r="EH51" s="66">
        <f t="shared" si="30"/>
        <v>0</v>
      </c>
      <c r="EI51" s="79">
        <f ca="1" t="shared" si="34"/>
        <v>0</v>
      </c>
    </row>
    <row r="52" s="2" customFormat="1" ht="97" customHeight="1" spans="1:139">
      <c r="A52" s="28">
        <v>48</v>
      </c>
      <c r="B52" s="32" t="s">
        <v>1458</v>
      </c>
      <c r="C52" s="31" t="s">
        <v>1459</v>
      </c>
      <c r="D52" s="28" t="s">
        <v>980</v>
      </c>
      <c r="E52" s="35" t="s">
        <v>1460</v>
      </c>
      <c r="F52" s="35" t="s">
        <v>1461</v>
      </c>
      <c r="G52" s="36" t="s">
        <v>980</v>
      </c>
      <c r="H52" s="37" t="s">
        <v>1462</v>
      </c>
      <c r="I52" s="37" t="s">
        <v>1451</v>
      </c>
      <c r="J52" s="52">
        <v>801128123345</v>
      </c>
      <c r="K52" s="28" t="s">
        <v>982</v>
      </c>
      <c r="L52" s="46">
        <v>29553</v>
      </c>
      <c r="M52" s="28">
        <f ca="1" t="shared" si="31"/>
        <v>43</v>
      </c>
      <c r="N52" s="59">
        <v>800901078767</v>
      </c>
      <c r="O52" s="28" t="s">
        <v>982</v>
      </c>
      <c r="P52" s="60">
        <f t="shared" si="0"/>
        <v>29465</v>
      </c>
      <c r="Q52" s="28">
        <f ca="1" t="shared" si="1"/>
        <v>43</v>
      </c>
      <c r="R52" s="28" t="s">
        <v>1222</v>
      </c>
      <c r="S52" s="28" t="s">
        <v>1223</v>
      </c>
      <c r="T52" s="28">
        <v>56000</v>
      </c>
      <c r="U52" s="28"/>
      <c r="V52" s="28"/>
      <c r="W52" s="63"/>
      <c r="X52" s="64"/>
      <c r="Y52" s="64"/>
      <c r="Z52" s="64"/>
      <c r="AA52" s="28"/>
      <c r="AB52" s="28"/>
      <c r="AC52" s="28"/>
      <c r="AD52" s="28"/>
      <c r="AE52" s="28"/>
      <c r="AF52" s="28"/>
      <c r="AG52" s="28"/>
      <c r="AH52" s="28"/>
      <c r="AI52" s="66">
        <v>5000</v>
      </c>
      <c r="AJ52" s="66">
        <v>4470</v>
      </c>
      <c r="AK52" s="67" t="s">
        <v>991</v>
      </c>
      <c r="AL52" s="67"/>
      <c r="AM52" s="67"/>
      <c r="AN52" s="67"/>
      <c r="AO52" s="28" t="s">
        <v>1240</v>
      </c>
      <c r="AP52" s="66">
        <v>500000</v>
      </c>
      <c r="AQ52" s="66">
        <v>480000</v>
      </c>
      <c r="AR52" s="78">
        <f ca="1" t="shared" si="45"/>
        <v>27</v>
      </c>
      <c r="AS52" s="29" t="s">
        <v>817</v>
      </c>
      <c r="AT52" s="29" t="s">
        <v>1382</v>
      </c>
      <c r="AU52" s="28" t="s">
        <v>284</v>
      </c>
      <c r="AV52" s="83">
        <v>5001</v>
      </c>
      <c r="AW52" s="63" t="s">
        <v>136</v>
      </c>
      <c r="AX52" s="64"/>
      <c r="AY52" s="66">
        <f t="shared" si="40"/>
        <v>5000</v>
      </c>
      <c r="AZ52" s="28">
        <v>0</v>
      </c>
      <c r="BA52" s="64"/>
      <c r="BB52" s="64"/>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70" t="s">
        <v>800</v>
      </c>
      <c r="CK52" s="66">
        <v>15</v>
      </c>
      <c r="CL52" s="66"/>
      <c r="CM52" s="67">
        <f ca="1" t="shared" si="41"/>
        <v>808</v>
      </c>
      <c r="CN52" s="111">
        <f t="shared" si="44"/>
        <v>0.9</v>
      </c>
      <c r="CO52" s="111">
        <v>0.1</v>
      </c>
      <c r="CP52" s="67">
        <f t="shared" si="5"/>
        <v>450000</v>
      </c>
      <c r="CQ52" s="113">
        <f t="shared" si="6"/>
        <v>35</v>
      </c>
      <c r="CR52" s="113">
        <f t="shared" si="7"/>
        <v>70</v>
      </c>
      <c r="CS52" s="113">
        <f ca="1" t="shared" si="8"/>
        <v>27</v>
      </c>
      <c r="CT52" s="113">
        <f t="shared" si="9"/>
        <v>18</v>
      </c>
      <c r="CU52" s="113">
        <f ca="1" t="shared" si="10"/>
        <v>2321</v>
      </c>
      <c r="CV52" s="116">
        <f ca="1" t="shared" si="42"/>
        <v>0.52</v>
      </c>
      <c r="CW52" s="111">
        <f t="shared" si="12"/>
        <v>0.7</v>
      </c>
      <c r="CX52" s="111"/>
      <c r="CY52" s="67">
        <f t="shared" si="13"/>
        <v>3114</v>
      </c>
      <c r="CZ52" s="28" t="s">
        <v>1224</v>
      </c>
      <c r="DA52" s="28" t="str">
        <f t="shared" si="46"/>
        <v>Non-vulnerable</v>
      </c>
      <c r="DB52" s="113">
        <f ca="1" t="shared" si="15"/>
        <v>0</v>
      </c>
      <c r="DC52" s="113">
        <f t="shared" si="16"/>
        <v>0</v>
      </c>
      <c r="DD52" s="111">
        <f ca="1" t="shared" si="17"/>
        <v>0.9</v>
      </c>
      <c r="DE52" s="66">
        <f ca="1" t="shared" si="18"/>
        <v>500000</v>
      </c>
      <c r="DF52" s="28">
        <f t="shared" si="19"/>
        <v>24</v>
      </c>
      <c r="DG52" s="125">
        <f t="shared" si="32"/>
        <v>0.00833333333333333</v>
      </c>
      <c r="DH52" s="126">
        <f ca="1" t="shared" si="20"/>
        <v>4470.48830401</v>
      </c>
      <c r="DI52" s="130">
        <f ca="1" t="shared" si="21"/>
        <v>1448438.21</v>
      </c>
      <c r="DJ52" s="130">
        <f ca="1" t="shared" si="33"/>
        <v>100000</v>
      </c>
      <c r="DK52" s="67">
        <f ca="1" t="shared" si="22"/>
        <v>450000</v>
      </c>
      <c r="DL52" s="116">
        <v>0.0325</v>
      </c>
      <c r="DM52" s="78">
        <f ca="1" t="shared" si="23"/>
        <v>27</v>
      </c>
      <c r="DN52" s="78">
        <f ca="1" t="shared" si="24"/>
        <v>2321</v>
      </c>
      <c r="DO52" s="78">
        <f ca="1" t="shared" si="25"/>
        <v>50000</v>
      </c>
      <c r="DP52" s="83">
        <f ca="1" t="shared" si="35"/>
        <v>1548438.21</v>
      </c>
      <c r="DQ52" s="29" t="s">
        <v>1452</v>
      </c>
      <c r="DR52" s="72" t="s">
        <v>1259</v>
      </c>
      <c r="DS52" s="72" t="str">
        <f t="shared" si="43"/>
        <v>MaxiHome/CM Home</v>
      </c>
      <c r="DT52" s="29" t="s">
        <v>1260</v>
      </c>
      <c r="DU52" s="64"/>
      <c r="DV52" s="64"/>
      <c r="DW52" s="64"/>
      <c r="DX52" s="133"/>
      <c r="DY52" s="64"/>
      <c r="DZ52" s="64"/>
      <c r="EA52" s="64"/>
      <c r="EB52" s="64"/>
      <c r="EC52" s="64"/>
      <c r="ED52" s="64"/>
      <c r="EE52" s="66">
        <f ca="1" t="shared" si="27"/>
        <v>0</v>
      </c>
      <c r="EF52" s="66">
        <f ca="1" t="shared" si="28"/>
        <v>0</v>
      </c>
      <c r="EG52" s="66">
        <f ca="1" t="shared" si="29"/>
        <v>0</v>
      </c>
      <c r="EH52" s="66">
        <f t="shared" si="30"/>
        <v>0</v>
      </c>
      <c r="EI52" s="79">
        <f ca="1" t="shared" si="34"/>
        <v>0</v>
      </c>
    </row>
    <row r="53" s="2" customFormat="1" ht="100" spans="1:139">
      <c r="A53" s="28">
        <v>49</v>
      </c>
      <c r="B53" s="32" t="s">
        <v>1463</v>
      </c>
      <c r="C53" s="31" t="s">
        <v>1464</v>
      </c>
      <c r="D53" s="28" t="s">
        <v>980</v>
      </c>
      <c r="E53" s="35" t="s">
        <v>1465</v>
      </c>
      <c r="F53" s="35" t="s">
        <v>1466</v>
      </c>
      <c r="G53" s="36" t="s">
        <v>980</v>
      </c>
      <c r="H53" s="37" t="s">
        <v>1467</v>
      </c>
      <c r="I53" s="37" t="s">
        <v>1468</v>
      </c>
      <c r="J53" s="52">
        <v>911211143232</v>
      </c>
      <c r="K53" s="28" t="s">
        <v>982</v>
      </c>
      <c r="L53" s="46">
        <v>33583</v>
      </c>
      <c r="M53" s="28">
        <f ca="1" t="shared" si="31"/>
        <v>32</v>
      </c>
      <c r="N53" s="59">
        <v>840821134557</v>
      </c>
      <c r="O53" s="28" t="s">
        <v>982</v>
      </c>
      <c r="P53" s="60">
        <f t="shared" si="0"/>
        <v>30915</v>
      </c>
      <c r="Q53" s="28">
        <f ca="1" t="shared" si="1"/>
        <v>39</v>
      </c>
      <c r="R53" s="28" t="s">
        <v>1222</v>
      </c>
      <c r="S53" s="28" t="s">
        <v>1223</v>
      </c>
      <c r="T53" s="28">
        <v>56000</v>
      </c>
      <c r="U53" s="28"/>
      <c r="V53" s="28"/>
      <c r="W53" s="63"/>
      <c r="X53" s="64"/>
      <c r="Y53" s="64"/>
      <c r="Z53" s="64"/>
      <c r="AA53" s="28"/>
      <c r="AB53" s="28"/>
      <c r="AC53" s="28"/>
      <c r="AD53" s="28"/>
      <c r="AE53" s="28"/>
      <c r="AF53" s="28"/>
      <c r="AG53" s="28"/>
      <c r="AH53" s="28"/>
      <c r="AI53" s="66">
        <v>5000</v>
      </c>
      <c r="AJ53" s="66">
        <v>4470</v>
      </c>
      <c r="AK53" s="67" t="s">
        <v>991</v>
      </c>
      <c r="AL53" s="67"/>
      <c r="AM53" s="67"/>
      <c r="AN53" s="67"/>
      <c r="AO53" s="28" t="s">
        <v>1240</v>
      </c>
      <c r="AP53" s="66">
        <v>500000</v>
      </c>
      <c r="AQ53" s="66">
        <v>450000</v>
      </c>
      <c r="AR53" s="78">
        <f ca="1" t="shared" si="45"/>
        <v>31</v>
      </c>
      <c r="AS53" s="29" t="s">
        <v>817</v>
      </c>
      <c r="AT53" s="29" t="s">
        <v>296</v>
      </c>
      <c r="AU53" s="28" t="s">
        <v>284</v>
      </c>
      <c r="AV53" s="83">
        <v>5000</v>
      </c>
      <c r="AW53" s="63" t="s">
        <v>136</v>
      </c>
      <c r="AX53" s="64"/>
      <c r="AY53" s="66">
        <f t="shared" si="40"/>
        <v>5000</v>
      </c>
      <c r="AZ53" s="28">
        <v>0</v>
      </c>
      <c r="BA53" s="64"/>
      <c r="BB53" s="64"/>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70" t="s">
        <v>800</v>
      </c>
      <c r="CK53" s="66">
        <v>0</v>
      </c>
      <c r="CL53" s="66"/>
      <c r="CM53" s="67">
        <f ca="1" t="shared" si="41"/>
        <v>994</v>
      </c>
      <c r="CN53" s="111">
        <f t="shared" si="44"/>
        <v>0.9</v>
      </c>
      <c r="CO53" s="111">
        <v>0.1</v>
      </c>
      <c r="CP53" s="67">
        <f t="shared" si="5"/>
        <v>450000</v>
      </c>
      <c r="CQ53" s="113">
        <f t="shared" si="6"/>
        <v>35</v>
      </c>
      <c r="CR53" s="113">
        <f t="shared" si="7"/>
        <v>70</v>
      </c>
      <c r="CS53" s="113">
        <f ca="1" t="shared" si="8"/>
        <v>31</v>
      </c>
      <c r="CT53" s="113">
        <f t="shared" si="9"/>
        <v>17</v>
      </c>
      <c r="CU53" s="113">
        <f ca="1" t="shared" si="10"/>
        <v>2135</v>
      </c>
      <c r="CV53" s="116">
        <f ca="1" t="shared" si="42"/>
        <v>0.48</v>
      </c>
      <c r="CW53" s="111">
        <f t="shared" si="12"/>
        <v>0.7</v>
      </c>
      <c r="CX53" s="111"/>
      <c r="CY53" s="67">
        <f t="shared" si="13"/>
        <v>3129</v>
      </c>
      <c r="CZ53" s="28" t="s">
        <v>1224</v>
      </c>
      <c r="DA53" s="28" t="str">
        <f t="shared" si="46"/>
        <v>Non-vulnerable</v>
      </c>
      <c r="DB53" s="113">
        <f ca="1" t="shared" si="15"/>
        <v>0</v>
      </c>
      <c r="DC53" s="113">
        <f t="shared" si="16"/>
        <v>0</v>
      </c>
      <c r="DD53" s="111">
        <f ca="1" t="shared" si="17"/>
        <v>0.9</v>
      </c>
      <c r="DE53" s="66">
        <f ca="1" t="shared" si="18"/>
        <v>500000</v>
      </c>
      <c r="DF53" s="28">
        <f t="shared" si="19"/>
        <v>24</v>
      </c>
      <c r="DG53" s="125">
        <f t="shared" si="32"/>
        <v>0.00833333333333333</v>
      </c>
      <c r="DH53" s="126">
        <f ca="1" t="shared" si="20"/>
        <v>4365.88921125</v>
      </c>
      <c r="DI53" s="130">
        <f ca="1" t="shared" si="21"/>
        <v>1624110.78</v>
      </c>
      <c r="DJ53" s="130">
        <f ca="1" t="shared" si="33"/>
        <v>100000</v>
      </c>
      <c r="DK53" s="67">
        <f ca="1" t="shared" si="22"/>
        <v>450000</v>
      </c>
      <c r="DL53" s="116">
        <v>0.0325</v>
      </c>
      <c r="DM53" s="78">
        <f ca="1" t="shared" si="23"/>
        <v>31</v>
      </c>
      <c r="DN53" s="78">
        <f ca="1" t="shared" si="24"/>
        <v>2135</v>
      </c>
      <c r="DO53" s="78">
        <f ca="1" t="shared" si="25"/>
        <v>50000</v>
      </c>
      <c r="DP53" s="83">
        <f ca="1" t="shared" si="35"/>
        <v>1724110.78</v>
      </c>
      <c r="DQ53" s="29" t="s">
        <v>1452</v>
      </c>
      <c r="DR53" s="72" t="s">
        <v>1318</v>
      </c>
      <c r="DS53" s="72" t="str">
        <f t="shared" si="43"/>
        <v>MaxiHome/CM Home</v>
      </c>
      <c r="DT53" s="29" t="s">
        <v>1260</v>
      </c>
      <c r="DU53" s="64"/>
      <c r="DV53" s="64"/>
      <c r="DW53" s="64"/>
      <c r="DX53" s="133"/>
      <c r="DY53" s="64"/>
      <c r="DZ53" s="64"/>
      <c r="EA53" s="64"/>
      <c r="EB53" s="64"/>
      <c r="EC53" s="64"/>
      <c r="ED53" s="64"/>
      <c r="EE53" s="66">
        <f ca="1" t="shared" si="27"/>
        <v>0</v>
      </c>
      <c r="EF53" s="66">
        <f ca="1" t="shared" si="28"/>
        <v>0</v>
      </c>
      <c r="EG53" s="66">
        <f ca="1" t="shared" si="29"/>
        <v>0</v>
      </c>
      <c r="EH53" s="66">
        <f t="shared" si="30"/>
        <v>0</v>
      </c>
      <c r="EI53" s="79">
        <f ca="1" t="shared" si="34"/>
        <v>0</v>
      </c>
    </row>
    <row r="54" s="2" customFormat="1" ht="97.5" customHeight="1" spans="1:139">
      <c r="A54" s="28">
        <v>50</v>
      </c>
      <c r="B54" s="32" t="s">
        <v>1469</v>
      </c>
      <c r="C54" s="31" t="s">
        <v>1470</v>
      </c>
      <c r="D54" s="28" t="s">
        <v>980</v>
      </c>
      <c r="E54" s="35" t="s">
        <v>1471</v>
      </c>
      <c r="F54" s="35" t="s">
        <v>1472</v>
      </c>
      <c r="G54" s="36" t="s">
        <v>980</v>
      </c>
      <c r="H54" s="37" t="s">
        <v>1473</v>
      </c>
      <c r="I54" s="37" t="s">
        <v>1474</v>
      </c>
      <c r="J54" s="52">
        <v>871101123111</v>
      </c>
      <c r="K54" s="28" t="s">
        <v>982</v>
      </c>
      <c r="L54" s="46">
        <v>32082</v>
      </c>
      <c r="M54" s="28">
        <f ca="1" t="shared" si="31"/>
        <v>36</v>
      </c>
      <c r="N54" s="59">
        <v>790304036734</v>
      </c>
      <c r="O54" s="28" t="s">
        <v>982</v>
      </c>
      <c r="P54" s="60">
        <f t="shared" si="0"/>
        <v>28918</v>
      </c>
      <c r="Q54" s="28">
        <f ca="1" t="shared" si="1"/>
        <v>45</v>
      </c>
      <c r="R54" s="28" t="s">
        <v>1222</v>
      </c>
      <c r="S54" s="28" t="s">
        <v>1223</v>
      </c>
      <c r="T54" s="28">
        <v>57000</v>
      </c>
      <c r="U54" s="28"/>
      <c r="V54" s="28"/>
      <c r="W54" s="63"/>
      <c r="X54" s="64"/>
      <c r="Y54" s="64"/>
      <c r="Z54" s="64"/>
      <c r="AA54" s="28"/>
      <c r="AB54" s="28"/>
      <c r="AC54" s="28"/>
      <c r="AD54" s="28"/>
      <c r="AE54" s="28"/>
      <c r="AF54" s="28"/>
      <c r="AG54" s="28"/>
      <c r="AH54" s="28"/>
      <c r="AI54" s="66">
        <v>5000</v>
      </c>
      <c r="AJ54" s="66">
        <v>4470</v>
      </c>
      <c r="AK54" s="67" t="s">
        <v>991</v>
      </c>
      <c r="AL54" s="67"/>
      <c r="AM54" s="67"/>
      <c r="AN54" s="67"/>
      <c r="AO54" s="28" t="s">
        <v>1240</v>
      </c>
      <c r="AP54" s="66">
        <v>500000</v>
      </c>
      <c r="AQ54" s="66">
        <v>500000</v>
      </c>
      <c r="AR54" s="78">
        <f ca="1" t="shared" si="45"/>
        <v>25</v>
      </c>
      <c r="AS54" s="29" t="s">
        <v>817</v>
      </c>
      <c r="AT54" s="29" t="s">
        <v>296</v>
      </c>
      <c r="AU54" s="28" t="s">
        <v>284</v>
      </c>
      <c r="AV54" s="83">
        <v>3500</v>
      </c>
      <c r="AW54" s="63" t="s">
        <v>136</v>
      </c>
      <c r="AX54" s="64"/>
      <c r="AY54" s="66">
        <f t="shared" si="40"/>
        <v>5000</v>
      </c>
      <c r="AZ54" s="28">
        <v>0</v>
      </c>
      <c r="BA54" s="64"/>
      <c r="BB54" s="64"/>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70" t="s">
        <v>800</v>
      </c>
      <c r="CK54" s="66">
        <v>813</v>
      </c>
      <c r="CL54" s="66"/>
      <c r="CM54" s="67">
        <f ca="1" t="shared" si="41"/>
        <v>692</v>
      </c>
      <c r="CN54" s="111">
        <f t="shared" si="44"/>
        <v>0.9</v>
      </c>
      <c r="CO54" s="111">
        <v>0.1</v>
      </c>
      <c r="CP54" s="67">
        <f t="shared" si="5"/>
        <v>450000</v>
      </c>
      <c r="CQ54" s="113">
        <f t="shared" si="6"/>
        <v>35</v>
      </c>
      <c r="CR54" s="113">
        <f t="shared" si="7"/>
        <v>70</v>
      </c>
      <c r="CS54" s="113">
        <f ca="1" t="shared" si="8"/>
        <v>25</v>
      </c>
      <c r="CT54" s="113">
        <f t="shared" si="9"/>
        <v>27</v>
      </c>
      <c r="CU54" s="113">
        <f ca="1" t="shared" si="10"/>
        <v>2437</v>
      </c>
      <c r="CV54" s="116">
        <f ca="1" t="shared" si="42"/>
        <v>0.73</v>
      </c>
      <c r="CW54" s="111">
        <f t="shared" si="12"/>
        <v>0.7</v>
      </c>
      <c r="CX54" s="111"/>
      <c r="CY54" s="67">
        <f t="shared" si="13"/>
        <v>2316</v>
      </c>
      <c r="CZ54" s="28" t="s">
        <v>1224</v>
      </c>
      <c r="DA54" s="28" t="str">
        <f t="shared" si="46"/>
        <v>Non-vulnerable</v>
      </c>
      <c r="DB54" s="113">
        <f ca="1" t="shared" si="15"/>
        <v>0</v>
      </c>
      <c r="DC54" s="113">
        <f t="shared" si="16"/>
        <v>0</v>
      </c>
      <c r="DD54" s="111">
        <f ca="1" t="shared" si="17"/>
        <v>0.8554</v>
      </c>
      <c r="DE54" s="66">
        <f ca="1" t="shared" si="18"/>
        <v>475256</v>
      </c>
      <c r="DF54" s="28">
        <f t="shared" si="19"/>
        <v>24</v>
      </c>
      <c r="DG54" s="125">
        <f t="shared" si="32"/>
        <v>0.00833333333333333</v>
      </c>
      <c r="DH54" s="126">
        <f ca="1" t="shared" si="20"/>
        <v>4318.65481522</v>
      </c>
      <c r="DI54" s="130">
        <f ca="1" t="shared" si="21"/>
        <v>1295596.44</v>
      </c>
      <c r="DJ54" s="130">
        <f ca="1" t="shared" si="33"/>
        <v>95051.2</v>
      </c>
      <c r="DK54" s="67">
        <f ca="1" t="shared" si="22"/>
        <v>427700</v>
      </c>
      <c r="DL54" s="116">
        <v>0.0325</v>
      </c>
      <c r="DM54" s="78">
        <f ca="1" t="shared" si="23"/>
        <v>25</v>
      </c>
      <c r="DN54" s="78">
        <f ca="1" t="shared" si="24"/>
        <v>2316</v>
      </c>
      <c r="DO54" s="78">
        <f ca="1" t="shared" si="25"/>
        <v>72300</v>
      </c>
      <c r="DP54" s="83">
        <f ca="1" t="shared" si="35"/>
        <v>1390647.64</v>
      </c>
      <c r="DQ54" s="29" t="s">
        <v>1317</v>
      </c>
      <c r="DR54" s="72" t="s">
        <v>1318</v>
      </c>
      <c r="DS54" s="72" t="str">
        <f t="shared" si="43"/>
        <v>MaxiHome/CM Home</v>
      </c>
      <c r="DT54" s="29" t="s">
        <v>1260</v>
      </c>
      <c r="DU54" s="64"/>
      <c r="DV54" s="64"/>
      <c r="DW54" s="64"/>
      <c r="DX54" s="133"/>
      <c r="DY54" s="64"/>
      <c r="DZ54" s="64"/>
      <c r="EA54" s="64"/>
      <c r="EB54" s="64"/>
      <c r="EC54" s="64"/>
      <c r="ED54" s="64"/>
      <c r="EE54" s="66">
        <f ca="1" t="shared" si="27"/>
        <v>0</v>
      </c>
      <c r="EF54" s="66">
        <f ca="1" t="shared" si="28"/>
        <v>0</v>
      </c>
      <c r="EG54" s="66">
        <f ca="1" t="shared" si="29"/>
        <v>0</v>
      </c>
      <c r="EH54" s="66">
        <f t="shared" si="30"/>
        <v>0</v>
      </c>
      <c r="EI54" s="79">
        <f ca="1" t="shared" si="34"/>
        <v>0</v>
      </c>
    </row>
    <row r="55" s="2" customFormat="1" ht="82.5" customHeight="1" spans="1:139">
      <c r="A55" s="28">
        <v>51</v>
      </c>
      <c r="B55" s="32" t="s">
        <v>1475</v>
      </c>
      <c r="C55" s="31" t="s">
        <v>1476</v>
      </c>
      <c r="D55" s="28" t="s">
        <v>980</v>
      </c>
      <c r="E55" s="35" t="s">
        <v>1477</v>
      </c>
      <c r="F55" s="35" t="s">
        <v>1478</v>
      </c>
      <c r="G55" s="36" t="s">
        <v>980</v>
      </c>
      <c r="H55" s="37" t="s">
        <v>1479</v>
      </c>
      <c r="I55" s="37" t="s">
        <v>1451</v>
      </c>
      <c r="J55" s="52">
        <v>831127171234</v>
      </c>
      <c r="K55" s="28" t="s">
        <v>982</v>
      </c>
      <c r="L55" s="46">
        <v>30647</v>
      </c>
      <c r="M55" s="28">
        <f ca="1" t="shared" si="31"/>
        <v>40</v>
      </c>
      <c r="N55" s="59">
        <v>750130025434</v>
      </c>
      <c r="O55" s="28" t="s">
        <v>982</v>
      </c>
      <c r="P55" s="60">
        <f t="shared" si="0"/>
        <v>27424</v>
      </c>
      <c r="Q55" s="28">
        <f ca="1" t="shared" si="1"/>
        <v>49</v>
      </c>
      <c r="R55" s="28" t="s">
        <v>1222</v>
      </c>
      <c r="S55" s="28" t="s">
        <v>1223</v>
      </c>
      <c r="T55" s="28">
        <v>57000</v>
      </c>
      <c r="U55" s="28"/>
      <c r="V55" s="28"/>
      <c r="W55" s="63"/>
      <c r="X55" s="64"/>
      <c r="Y55" s="64"/>
      <c r="Z55" s="64"/>
      <c r="AA55" s="28"/>
      <c r="AB55" s="28"/>
      <c r="AC55" s="28"/>
      <c r="AD55" s="28"/>
      <c r="AE55" s="28"/>
      <c r="AF55" s="28"/>
      <c r="AG55" s="28"/>
      <c r="AH55" s="28"/>
      <c r="AI55" s="66">
        <v>5000</v>
      </c>
      <c r="AJ55" s="66">
        <v>4470</v>
      </c>
      <c r="AK55" s="67" t="s">
        <v>991</v>
      </c>
      <c r="AL55" s="67"/>
      <c r="AM55" s="67"/>
      <c r="AN55" s="67"/>
      <c r="AO55" s="28" t="s">
        <v>1247</v>
      </c>
      <c r="AP55" s="66">
        <v>500000</v>
      </c>
      <c r="AQ55" s="66">
        <v>500000</v>
      </c>
      <c r="AR55" s="78">
        <f ca="1" t="shared" si="45"/>
        <v>21</v>
      </c>
      <c r="AS55" s="29" t="s">
        <v>817</v>
      </c>
      <c r="AT55" s="29" t="s">
        <v>296</v>
      </c>
      <c r="AU55" s="28" t="s">
        <v>284</v>
      </c>
      <c r="AV55" s="83">
        <v>3500</v>
      </c>
      <c r="AW55" s="63" t="s">
        <v>136</v>
      </c>
      <c r="AX55" s="64"/>
      <c r="AY55" s="66">
        <f t="shared" si="40"/>
        <v>5000</v>
      </c>
      <c r="AZ55" s="28">
        <v>0</v>
      </c>
      <c r="BA55" s="64"/>
      <c r="BB55" s="64"/>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70" t="s">
        <v>800</v>
      </c>
      <c r="CK55" s="66">
        <v>15</v>
      </c>
      <c r="CL55" s="66"/>
      <c r="CM55" s="67">
        <f ca="1" t="shared" si="41"/>
        <v>525</v>
      </c>
      <c r="CN55" s="111">
        <f t="shared" si="44"/>
        <v>0.85</v>
      </c>
      <c r="CO55" s="111">
        <v>0.1</v>
      </c>
      <c r="CP55" s="67">
        <f t="shared" si="5"/>
        <v>425000</v>
      </c>
      <c r="CQ55" s="113">
        <f t="shared" si="6"/>
        <v>35</v>
      </c>
      <c r="CR55" s="113">
        <f t="shared" si="7"/>
        <v>70</v>
      </c>
      <c r="CS55" s="113">
        <f ca="1" t="shared" si="8"/>
        <v>21</v>
      </c>
      <c r="CT55" s="113">
        <f t="shared" si="9"/>
        <v>16</v>
      </c>
      <c r="CU55" s="113">
        <f ca="1" t="shared" si="10"/>
        <v>2604</v>
      </c>
      <c r="CV55" s="116">
        <f ca="1" t="shared" si="42"/>
        <v>0.59</v>
      </c>
      <c r="CW55" s="111">
        <f t="shared" si="12"/>
        <v>0.7</v>
      </c>
      <c r="CX55" s="111"/>
      <c r="CY55" s="67">
        <f t="shared" si="13"/>
        <v>3114</v>
      </c>
      <c r="CZ55" s="28" t="s">
        <v>1224</v>
      </c>
      <c r="DA55" s="28" t="str">
        <f t="shared" si="46"/>
        <v>Non-vulnerable</v>
      </c>
      <c r="DB55" s="113">
        <f ca="1" t="shared" si="15"/>
        <v>0</v>
      </c>
      <c r="DC55" s="113">
        <f t="shared" si="16"/>
        <v>0</v>
      </c>
      <c r="DD55" s="111">
        <f ca="1" t="shared" si="17"/>
        <v>0.85</v>
      </c>
      <c r="DE55" s="66">
        <f ca="1" t="shared" si="18"/>
        <v>475000</v>
      </c>
      <c r="DF55" s="28">
        <f t="shared" si="19"/>
        <v>24</v>
      </c>
      <c r="DG55" s="125">
        <f t="shared" si="32"/>
        <v>0.00833333333333333</v>
      </c>
      <c r="DH55" s="126">
        <f ca="1" t="shared" si="20"/>
        <v>4516.20503896</v>
      </c>
      <c r="DI55" s="130">
        <f ca="1" t="shared" si="21"/>
        <v>1138083.66</v>
      </c>
      <c r="DJ55" s="130">
        <f ca="1" t="shared" si="33"/>
        <v>95000</v>
      </c>
      <c r="DK55" s="67">
        <f ca="1" t="shared" si="22"/>
        <v>425000</v>
      </c>
      <c r="DL55" s="116">
        <v>0.0325</v>
      </c>
      <c r="DM55" s="78">
        <f ca="1" t="shared" si="23"/>
        <v>21</v>
      </c>
      <c r="DN55" s="78">
        <f ca="1" t="shared" si="24"/>
        <v>2604</v>
      </c>
      <c r="DO55" s="78">
        <f ca="1" t="shared" si="25"/>
        <v>75000</v>
      </c>
      <c r="DP55" s="83">
        <f ca="1" t="shared" si="35"/>
        <v>1233083.66</v>
      </c>
      <c r="DQ55" s="29" t="s">
        <v>1317</v>
      </c>
      <c r="DR55" s="72" t="s">
        <v>1318</v>
      </c>
      <c r="DS55" s="72" t="str">
        <f t="shared" si="43"/>
        <v>MaxiHome/CM Home</v>
      </c>
      <c r="DT55" s="29" t="s">
        <v>1260</v>
      </c>
      <c r="DU55" s="64"/>
      <c r="DV55" s="64"/>
      <c r="DW55" s="64"/>
      <c r="DX55" s="133"/>
      <c r="DY55" s="64"/>
      <c r="DZ55" s="64"/>
      <c r="EA55" s="64"/>
      <c r="EB55" s="64"/>
      <c r="EC55" s="64"/>
      <c r="ED55" s="64"/>
      <c r="EE55" s="66">
        <f ca="1" t="shared" si="27"/>
        <v>0</v>
      </c>
      <c r="EF55" s="66">
        <f ca="1" t="shared" si="28"/>
        <v>0</v>
      </c>
      <c r="EG55" s="66">
        <f ca="1" t="shared" si="29"/>
        <v>0</v>
      </c>
      <c r="EH55" s="66">
        <f t="shared" si="30"/>
        <v>0</v>
      </c>
      <c r="EI55" s="79">
        <f ca="1" t="shared" si="34"/>
        <v>0</v>
      </c>
    </row>
    <row r="56" s="2" customFormat="1" ht="115.5" customHeight="1" spans="1:139">
      <c r="A56" s="28">
        <v>52</v>
      </c>
      <c r="B56" s="32" t="s">
        <v>1480</v>
      </c>
      <c r="C56" s="33" t="s">
        <v>1481</v>
      </c>
      <c r="D56" s="28" t="s">
        <v>1482</v>
      </c>
      <c r="E56" s="35" t="s">
        <v>1483</v>
      </c>
      <c r="F56" s="35" t="s">
        <v>1484</v>
      </c>
      <c r="G56" s="36" t="s">
        <v>980</v>
      </c>
      <c r="H56" s="37" t="s">
        <v>1485</v>
      </c>
      <c r="I56" s="37" t="s">
        <v>1451</v>
      </c>
      <c r="J56" s="52">
        <v>890612121233</v>
      </c>
      <c r="K56" s="28" t="s">
        <v>982</v>
      </c>
      <c r="L56" s="46">
        <v>32671</v>
      </c>
      <c r="M56" s="28">
        <f ca="1" t="shared" si="31"/>
        <v>34</v>
      </c>
      <c r="N56" s="59">
        <v>861117146792</v>
      </c>
      <c r="O56" s="28" t="s">
        <v>982</v>
      </c>
      <c r="P56" s="60">
        <f t="shared" si="0"/>
        <v>31733</v>
      </c>
      <c r="Q56" s="28">
        <f ca="1" t="shared" si="1"/>
        <v>37</v>
      </c>
      <c r="R56" s="28" t="s">
        <v>1222</v>
      </c>
      <c r="S56" s="28" t="s">
        <v>1223</v>
      </c>
      <c r="T56" s="28">
        <v>56000</v>
      </c>
      <c r="U56" s="28"/>
      <c r="V56" s="28"/>
      <c r="W56" s="63"/>
      <c r="X56" s="64"/>
      <c r="Y56" s="64"/>
      <c r="Z56" s="64"/>
      <c r="AA56" s="28"/>
      <c r="AB56" s="28"/>
      <c r="AC56" s="28"/>
      <c r="AD56" s="28"/>
      <c r="AE56" s="28"/>
      <c r="AF56" s="28"/>
      <c r="AG56" s="28"/>
      <c r="AH56" s="28"/>
      <c r="AI56" s="66">
        <v>5000</v>
      </c>
      <c r="AJ56" s="66">
        <v>4470</v>
      </c>
      <c r="AK56" s="67" t="s">
        <v>991</v>
      </c>
      <c r="AL56" s="67"/>
      <c r="AM56" s="67"/>
      <c r="AN56" s="67"/>
      <c r="AO56" s="28" t="s">
        <v>1240</v>
      </c>
      <c r="AP56" s="66">
        <v>500000</v>
      </c>
      <c r="AQ56" s="66">
        <v>500000</v>
      </c>
      <c r="AR56" s="78">
        <f ca="1" t="shared" si="45"/>
        <v>33</v>
      </c>
      <c r="AS56" s="29" t="s">
        <v>817</v>
      </c>
      <c r="AT56" s="29" t="s">
        <v>296</v>
      </c>
      <c r="AU56" s="28" t="s">
        <v>284</v>
      </c>
      <c r="AV56" s="83">
        <v>5000</v>
      </c>
      <c r="AW56" s="63" t="s">
        <v>136</v>
      </c>
      <c r="AX56" s="64"/>
      <c r="AY56" s="66">
        <f t="shared" si="40"/>
        <v>5000</v>
      </c>
      <c r="AZ56" s="28">
        <v>0</v>
      </c>
      <c r="BA56" s="64"/>
      <c r="BB56" s="64"/>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70" t="s">
        <v>807</v>
      </c>
      <c r="CK56" s="66">
        <v>15</v>
      </c>
      <c r="CL56" s="66"/>
      <c r="CM56" s="67">
        <f ca="1" t="shared" si="41"/>
        <v>518</v>
      </c>
      <c r="CN56" s="111">
        <f t="shared" si="44"/>
        <v>1</v>
      </c>
      <c r="CO56" s="111">
        <v>0.05</v>
      </c>
      <c r="CP56" s="67">
        <f t="shared" si="5"/>
        <v>500000</v>
      </c>
      <c r="CQ56" s="113">
        <f t="shared" si="6"/>
        <v>35</v>
      </c>
      <c r="CR56" s="113">
        <f t="shared" si="7"/>
        <v>70</v>
      </c>
      <c r="CS56" s="113">
        <f ca="1" t="shared" si="8"/>
        <v>33</v>
      </c>
      <c r="CT56" s="113">
        <f t="shared" si="9"/>
        <v>23</v>
      </c>
      <c r="CU56" s="113">
        <f ca="1" t="shared" si="10"/>
        <v>2164</v>
      </c>
      <c r="CV56" s="116">
        <f ca="1" t="shared" si="42"/>
        <v>0.49</v>
      </c>
      <c r="CW56" s="111">
        <f t="shared" si="12"/>
        <v>0.6</v>
      </c>
      <c r="CX56" s="111"/>
      <c r="CY56" s="67">
        <f t="shared" si="13"/>
        <v>2667</v>
      </c>
      <c r="CZ56" s="28" t="s">
        <v>1224</v>
      </c>
      <c r="DA56" s="28" t="str">
        <f t="shared" si="46"/>
        <v>Non-vulnerable</v>
      </c>
      <c r="DB56" s="113">
        <f ca="1" t="shared" si="15"/>
        <v>0</v>
      </c>
      <c r="DC56" s="113">
        <f t="shared" si="16"/>
        <v>0</v>
      </c>
      <c r="DD56" s="111">
        <f ca="1" t="shared" si="17"/>
        <v>1</v>
      </c>
      <c r="DE56" s="66">
        <f ca="1" t="shared" si="18"/>
        <v>525000</v>
      </c>
      <c r="DF56" s="28">
        <f t="shared" si="19"/>
        <v>24</v>
      </c>
      <c r="DG56" s="125">
        <f t="shared" si="32"/>
        <v>0.00833333333333333</v>
      </c>
      <c r="DH56" s="126">
        <f ca="1" t="shared" si="20"/>
        <v>4544.9397276</v>
      </c>
      <c r="DI56" s="130">
        <f ca="1" t="shared" si="21"/>
        <v>1799796.13</v>
      </c>
      <c r="DJ56" s="130">
        <f ca="1" t="shared" si="33"/>
        <v>105000</v>
      </c>
      <c r="DK56" s="67">
        <f ca="1" t="shared" si="22"/>
        <v>500000</v>
      </c>
      <c r="DL56" s="116">
        <v>0.0325</v>
      </c>
      <c r="DM56" s="78">
        <f ca="1" t="shared" si="23"/>
        <v>33</v>
      </c>
      <c r="DN56" s="78">
        <f ca="1" t="shared" si="24"/>
        <v>2164</v>
      </c>
      <c r="DO56" s="78">
        <f ca="1" t="shared" si="25"/>
        <v>0</v>
      </c>
      <c r="DP56" s="83">
        <f ca="1" t="shared" si="35"/>
        <v>1904796.13</v>
      </c>
      <c r="DQ56" s="29" t="s">
        <v>1258</v>
      </c>
      <c r="DR56" s="72" t="s">
        <v>1259</v>
      </c>
      <c r="DS56" s="72" t="str">
        <f t="shared" si="43"/>
        <v>My First Home Sch/-i</v>
      </c>
      <c r="DT56" s="29" t="s">
        <v>1260</v>
      </c>
      <c r="DU56" s="64"/>
      <c r="DV56" s="64"/>
      <c r="DW56" s="64"/>
      <c r="DX56" s="133"/>
      <c r="DY56" s="64"/>
      <c r="DZ56" s="64"/>
      <c r="EA56" s="64"/>
      <c r="EB56" s="64"/>
      <c r="EC56" s="64"/>
      <c r="ED56" s="64"/>
      <c r="EE56" s="66">
        <f ca="1" t="shared" si="27"/>
        <v>0</v>
      </c>
      <c r="EF56" s="66">
        <f ca="1" t="shared" si="28"/>
        <v>0</v>
      </c>
      <c r="EG56" s="66">
        <f ca="1" t="shared" si="29"/>
        <v>0</v>
      </c>
      <c r="EH56" s="66">
        <f t="shared" si="30"/>
        <v>0</v>
      </c>
      <c r="EI56" s="79">
        <f ca="1" t="shared" si="34"/>
        <v>0</v>
      </c>
    </row>
    <row r="57" s="2" customFormat="1" ht="30" customHeight="1" spans="1:139">
      <c r="A57" s="28">
        <v>53</v>
      </c>
      <c r="B57" s="32" t="s">
        <v>1041</v>
      </c>
      <c r="C57" s="28" t="s">
        <v>1040</v>
      </c>
      <c r="D57" s="28" t="s">
        <v>980</v>
      </c>
      <c r="E57" s="35" t="s">
        <v>1486</v>
      </c>
      <c r="F57" s="35" t="s">
        <v>1487</v>
      </c>
      <c r="G57" s="36" t="s">
        <v>980</v>
      </c>
      <c r="H57" s="37" t="s">
        <v>1488</v>
      </c>
      <c r="I57" s="37" t="s">
        <v>1489</v>
      </c>
      <c r="J57" s="45">
        <v>690909155871</v>
      </c>
      <c r="K57" s="28" t="s">
        <v>982</v>
      </c>
      <c r="L57" s="46">
        <v>25455</v>
      </c>
      <c r="M57" s="28">
        <f ca="1" t="shared" si="31"/>
        <v>54</v>
      </c>
      <c r="N57" s="59">
        <v>850610134491</v>
      </c>
      <c r="O57" s="28" t="s">
        <v>982</v>
      </c>
      <c r="P57" s="60">
        <f t="shared" si="0"/>
        <v>31208</v>
      </c>
      <c r="Q57" s="28">
        <f ca="1" t="shared" si="1"/>
        <v>38</v>
      </c>
      <c r="R57" s="28" t="s">
        <v>1222</v>
      </c>
      <c r="S57" s="28" t="s">
        <v>1223</v>
      </c>
      <c r="T57" s="28">
        <v>54000</v>
      </c>
      <c r="U57" s="28"/>
      <c r="V57" s="28"/>
      <c r="W57" s="37"/>
      <c r="X57" s="38"/>
      <c r="Y57" s="38"/>
      <c r="Z57" s="38"/>
      <c r="AA57" s="28"/>
      <c r="AB57" s="28"/>
      <c r="AC57" s="28"/>
      <c r="AD57" s="28"/>
      <c r="AE57" s="28"/>
      <c r="AF57" s="28"/>
      <c r="AG57" s="28"/>
      <c r="AH57" s="28"/>
      <c r="AI57" s="68">
        <v>9000</v>
      </c>
      <c r="AJ57" s="69">
        <v>8235.71</v>
      </c>
      <c r="AK57" s="67" t="s">
        <v>991</v>
      </c>
      <c r="AL57" s="67"/>
      <c r="AM57" s="67"/>
      <c r="AN57" s="67"/>
      <c r="AO57" s="67" t="s">
        <v>1269</v>
      </c>
      <c r="AP57" s="69">
        <v>1000000</v>
      </c>
      <c r="AQ57" s="69">
        <v>900000</v>
      </c>
      <c r="AR57" s="78">
        <v>18</v>
      </c>
      <c r="AS57" s="29" t="s">
        <v>822</v>
      </c>
      <c r="AT57" s="29" t="s">
        <v>1278</v>
      </c>
      <c r="AU57" s="28" t="s">
        <v>284</v>
      </c>
      <c r="AV57" s="83">
        <v>0</v>
      </c>
      <c r="AW57" s="37" t="s">
        <v>136</v>
      </c>
      <c r="AX57" s="38"/>
      <c r="AY57" s="70">
        <f t="shared" si="40"/>
        <v>9000</v>
      </c>
      <c r="AZ57" s="28">
        <v>0</v>
      </c>
      <c r="BA57" s="64"/>
      <c r="BB57" s="64"/>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70" t="s">
        <v>800</v>
      </c>
      <c r="CK57" s="67">
        <v>100</v>
      </c>
      <c r="CL57" s="67"/>
      <c r="CM57" s="67">
        <f ca="1" t="shared" ref="CM57:CM64" si="47">CW57*AJ57-CU57</f>
        <v>-51.0030000000006</v>
      </c>
      <c r="CN57" s="111">
        <f t="shared" si="44"/>
        <v>0.85</v>
      </c>
      <c r="CO57" s="111">
        <v>0.1</v>
      </c>
      <c r="CP57" s="67">
        <f t="shared" si="5"/>
        <v>850000</v>
      </c>
      <c r="CQ57" s="113">
        <f t="shared" si="6"/>
        <v>35</v>
      </c>
      <c r="CR57" s="113">
        <f t="shared" si="7"/>
        <v>70</v>
      </c>
      <c r="CS57" s="113">
        <f ca="1" t="shared" si="8"/>
        <v>32</v>
      </c>
      <c r="CT57" s="113">
        <f t="shared" si="9"/>
        <v>19</v>
      </c>
      <c r="CU57" s="113">
        <f ca="1" t="shared" si="10"/>
        <v>5816</v>
      </c>
      <c r="CV57" s="116">
        <f ca="1" t="shared" si="42"/>
        <v>0.72</v>
      </c>
      <c r="CW57" s="111">
        <f t="shared" si="12"/>
        <v>0.7</v>
      </c>
      <c r="CX57" s="111"/>
      <c r="CY57" s="67">
        <f t="shared" si="13"/>
        <v>5664</v>
      </c>
      <c r="CZ57" s="28" t="s">
        <v>1224</v>
      </c>
      <c r="DA57" s="28" t="str">
        <f t="shared" si="46"/>
        <v>Non-vulnerable</v>
      </c>
      <c r="DB57" s="113">
        <f ca="1" t="shared" si="15"/>
        <v>0</v>
      </c>
      <c r="DC57" s="113">
        <f t="shared" si="16"/>
        <v>0</v>
      </c>
      <c r="DD57" s="111">
        <f ca="1" t="shared" si="17"/>
        <v>0.8279</v>
      </c>
      <c r="DE57" s="66">
        <f ca="1" t="shared" si="18"/>
        <v>925313</v>
      </c>
      <c r="DF57" s="28">
        <f t="shared" si="19"/>
        <v>12</v>
      </c>
      <c r="DG57" s="125">
        <f t="shared" si="32"/>
        <v>0.00833333333333333</v>
      </c>
      <c r="DH57" s="126">
        <f ca="1" t="shared" si="20"/>
        <v>9251.68371553</v>
      </c>
      <c r="DI57" s="130">
        <f ca="1" t="shared" si="21"/>
        <v>1998363.68</v>
      </c>
      <c r="DJ57" s="130">
        <f ca="1" t="shared" si="33"/>
        <v>92531.3</v>
      </c>
      <c r="DK57" s="67">
        <f ca="1" t="shared" si="22"/>
        <v>827900</v>
      </c>
      <c r="DL57" s="116">
        <v>0.0325</v>
      </c>
      <c r="DM57" s="78">
        <f ca="1" t="shared" si="23"/>
        <v>18</v>
      </c>
      <c r="DN57" s="78">
        <f ca="1" t="shared" si="24"/>
        <v>5664</v>
      </c>
      <c r="DO57" s="78">
        <f ca="1" t="shared" si="25"/>
        <v>172100</v>
      </c>
      <c r="DP57" s="83">
        <f ca="1" t="shared" si="35"/>
        <v>2090894.98</v>
      </c>
      <c r="DQ57" s="29" t="s">
        <v>1242</v>
      </c>
      <c r="DR57" s="72"/>
      <c r="DS57" s="72" t="str">
        <f t="shared" si="43"/>
        <v>MaxiHome/CM Home</v>
      </c>
      <c r="DT57" s="72"/>
      <c r="DU57" s="64"/>
      <c r="DV57" s="64"/>
      <c r="DW57" s="64"/>
      <c r="DX57" s="133"/>
      <c r="DY57" s="64"/>
      <c r="DZ57" s="64"/>
      <c r="EA57" s="64"/>
      <c r="EB57" s="64"/>
      <c r="EC57" s="64"/>
      <c r="ED57" s="64"/>
      <c r="EE57" s="66">
        <f ca="1" t="shared" si="27"/>
        <v>0</v>
      </c>
      <c r="EF57" s="66">
        <f ca="1" t="shared" si="28"/>
        <v>0</v>
      </c>
      <c r="EG57" s="66">
        <f ca="1" t="shared" si="29"/>
        <v>0</v>
      </c>
      <c r="EH57" s="66">
        <f t="shared" si="30"/>
        <v>0</v>
      </c>
      <c r="EI57" s="79">
        <f ca="1" t="shared" si="34"/>
        <v>0</v>
      </c>
    </row>
    <row r="58" s="2" customFormat="1" ht="30" customHeight="1" spans="1:139">
      <c r="A58" s="28">
        <v>54</v>
      </c>
      <c r="B58" s="32" t="s">
        <v>1041</v>
      </c>
      <c r="C58" s="28" t="s">
        <v>1040</v>
      </c>
      <c r="D58" s="28" t="s">
        <v>980</v>
      </c>
      <c r="E58" s="35" t="s">
        <v>1490</v>
      </c>
      <c r="F58" s="35" t="s">
        <v>1491</v>
      </c>
      <c r="G58" s="36" t="s">
        <v>980</v>
      </c>
      <c r="H58" s="38" t="s">
        <v>1492</v>
      </c>
      <c r="I58" s="37" t="s">
        <v>1493</v>
      </c>
      <c r="J58" s="45">
        <v>690909155871</v>
      </c>
      <c r="K58" s="28" t="s">
        <v>982</v>
      </c>
      <c r="L58" s="46">
        <v>25455</v>
      </c>
      <c r="M58" s="28">
        <f ca="1" t="shared" si="31"/>
        <v>54</v>
      </c>
      <c r="N58" s="59" t="s">
        <v>1494</v>
      </c>
      <c r="O58" s="28" t="s">
        <v>982</v>
      </c>
      <c r="P58" s="60">
        <f t="shared" si="0"/>
        <v>45</v>
      </c>
      <c r="Q58" s="28">
        <f ca="1" t="shared" si="1"/>
        <v>124</v>
      </c>
      <c r="R58" s="28" t="s">
        <v>1222</v>
      </c>
      <c r="S58" s="28" t="s">
        <v>1223</v>
      </c>
      <c r="T58" s="28">
        <v>54000</v>
      </c>
      <c r="U58" s="28"/>
      <c r="V58" s="28"/>
      <c r="W58" s="37"/>
      <c r="X58" s="38"/>
      <c r="Y58" s="38"/>
      <c r="Z58" s="38"/>
      <c r="AA58" s="28"/>
      <c r="AB58" s="28"/>
      <c r="AC58" s="28"/>
      <c r="AD58" s="28"/>
      <c r="AE58" s="28"/>
      <c r="AF58" s="28"/>
      <c r="AG58" s="28"/>
      <c r="AH58" s="28"/>
      <c r="AI58" s="68">
        <v>9000</v>
      </c>
      <c r="AJ58" s="69">
        <v>8235.71</v>
      </c>
      <c r="AK58" s="67" t="s">
        <v>991</v>
      </c>
      <c r="AL58" s="67"/>
      <c r="AM58" s="67"/>
      <c r="AN58" s="67"/>
      <c r="AO58" s="67" t="s">
        <v>1269</v>
      </c>
      <c r="AP58" s="69">
        <v>1000000</v>
      </c>
      <c r="AQ58" s="69">
        <v>900000</v>
      </c>
      <c r="AR58" s="78">
        <v>18</v>
      </c>
      <c r="AS58" s="29" t="s">
        <v>822</v>
      </c>
      <c r="AT58" s="29" t="s">
        <v>1278</v>
      </c>
      <c r="AU58" s="28" t="s">
        <v>284</v>
      </c>
      <c r="AV58" s="83">
        <v>0</v>
      </c>
      <c r="AW58" s="37" t="s">
        <v>136</v>
      </c>
      <c r="AX58" s="38"/>
      <c r="AY58" s="70">
        <f t="shared" si="40"/>
        <v>9000</v>
      </c>
      <c r="AZ58" s="28">
        <v>0</v>
      </c>
      <c r="BA58" s="64"/>
      <c r="BB58" s="64"/>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70" t="s">
        <v>800</v>
      </c>
      <c r="CK58" s="67">
        <v>100</v>
      </c>
      <c r="CL58" s="67"/>
      <c r="CM58" s="67">
        <f ca="1" t="shared" si="47"/>
        <v>6304.997</v>
      </c>
      <c r="CN58" s="111">
        <f t="shared" si="44"/>
        <v>0.85</v>
      </c>
      <c r="CO58" s="111">
        <v>0.1</v>
      </c>
      <c r="CP58" s="67">
        <f t="shared" si="5"/>
        <v>850000</v>
      </c>
      <c r="CQ58" s="113">
        <f t="shared" si="6"/>
        <v>35</v>
      </c>
      <c r="CR58" s="113">
        <f t="shared" si="7"/>
        <v>70</v>
      </c>
      <c r="CS58" s="113">
        <f ca="1" t="shared" si="8"/>
        <v>-54</v>
      </c>
      <c r="CT58" s="113">
        <f t="shared" si="9"/>
        <v>19</v>
      </c>
      <c r="CU58" s="113">
        <f ca="1" t="shared" si="10"/>
        <v>-540</v>
      </c>
      <c r="CV58" s="116">
        <f ca="1" t="shared" si="42"/>
        <v>-0.05</v>
      </c>
      <c r="CW58" s="111">
        <f t="shared" si="12"/>
        <v>0.7</v>
      </c>
      <c r="CX58" s="111"/>
      <c r="CY58" s="67">
        <f t="shared" si="13"/>
        <v>5664</v>
      </c>
      <c r="CZ58" s="28" t="s">
        <v>1224</v>
      </c>
      <c r="DA58" s="28" t="str">
        <f t="shared" si="46"/>
        <v>Non-vulnerable</v>
      </c>
      <c r="DB58" s="113">
        <f ca="1" t="shared" si="15"/>
        <v>0</v>
      </c>
      <c r="DC58" s="113">
        <f t="shared" si="16"/>
        <v>0</v>
      </c>
      <c r="DD58" s="111">
        <f ca="1" t="shared" si="17"/>
        <v>0.85</v>
      </c>
      <c r="DE58" s="66">
        <f ca="1" t="shared" si="18"/>
        <v>950000</v>
      </c>
      <c r="DF58" s="28">
        <f t="shared" si="19"/>
        <v>12</v>
      </c>
      <c r="DG58" s="125">
        <f t="shared" si="32"/>
        <v>0.00833333333333333</v>
      </c>
      <c r="DH58" s="126">
        <f ca="1" t="shared" si="20"/>
        <v>-36.73502937</v>
      </c>
      <c r="DI58" s="130">
        <f ca="1" t="shared" si="21"/>
        <v>23804.29</v>
      </c>
      <c r="DJ58" s="130">
        <f ca="1" t="shared" si="33"/>
        <v>95000</v>
      </c>
      <c r="DK58" s="67">
        <f ca="1" t="shared" si="22"/>
        <v>850000</v>
      </c>
      <c r="DL58" s="116">
        <v>0.0325</v>
      </c>
      <c r="DM58" s="78">
        <f ca="1" t="shared" si="23"/>
        <v>-54</v>
      </c>
      <c r="DN58" s="78">
        <f ca="1" t="shared" si="24"/>
        <v>-540</v>
      </c>
      <c r="DO58" s="78">
        <f ca="1" t="shared" si="25"/>
        <v>150000</v>
      </c>
      <c r="DP58" s="83">
        <f ca="1" t="shared" si="35"/>
        <v>118804.29</v>
      </c>
      <c r="DQ58" s="29" t="s">
        <v>1242</v>
      </c>
      <c r="DR58" s="72"/>
      <c r="DS58" s="72" t="str">
        <f t="shared" si="43"/>
        <v>MaxiHome/CM Home</v>
      </c>
      <c r="DT58" s="28"/>
      <c r="DU58" s="64"/>
      <c r="DV58" s="64"/>
      <c r="DW58" s="64"/>
      <c r="DX58" s="133"/>
      <c r="DY58" s="64"/>
      <c r="DZ58" s="64"/>
      <c r="EA58" s="64"/>
      <c r="EB58" s="64"/>
      <c r="EC58" s="64"/>
      <c r="ED58" s="64"/>
      <c r="EE58" s="66">
        <f ca="1" t="shared" si="27"/>
        <v>0</v>
      </c>
      <c r="EF58" s="66">
        <f ca="1" t="shared" si="28"/>
        <v>0</v>
      </c>
      <c r="EG58" s="66">
        <f ca="1" t="shared" si="29"/>
        <v>0</v>
      </c>
      <c r="EH58" s="66">
        <f t="shared" si="30"/>
        <v>0</v>
      </c>
      <c r="EI58" s="79">
        <f ca="1" t="shared" si="34"/>
        <v>0</v>
      </c>
    </row>
    <row r="59" s="2" customFormat="1" ht="30" customHeight="1" spans="1:139">
      <c r="A59" s="28">
        <v>55</v>
      </c>
      <c r="B59" s="32" t="s">
        <v>1056</v>
      </c>
      <c r="C59" s="28" t="s">
        <v>1055</v>
      </c>
      <c r="D59" s="28" t="s">
        <v>980</v>
      </c>
      <c r="E59" s="35" t="s">
        <v>1495</v>
      </c>
      <c r="F59" s="35" t="s">
        <v>1496</v>
      </c>
      <c r="G59" s="36" t="s">
        <v>980</v>
      </c>
      <c r="H59" s="37" t="s">
        <v>1497</v>
      </c>
      <c r="I59" s="37" t="s">
        <v>1498</v>
      </c>
      <c r="J59" s="45">
        <v>641106055342</v>
      </c>
      <c r="K59" s="28" t="s">
        <v>982</v>
      </c>
      <c r="L59" s="46">
        <v>23687</v>
      </c>
      <c r="M59" s="28">
        <f ca="1" t="shared" si="31"/>
        <v>59</v>
      </c>
      <c r="N59" s="59">
        <v>750130043458</v>
      </c>
      <c r="O59" s="28" t="s">
        <v>982</v>
      </c>
      <c r="P59" s="60">
        <f t="shared" si="0"/>
        <v>27424</v>
      </c>
      <c r="Q59" s="28">
        <f ca="1" t="shared" si="1"/>
        <v>49</v>
      </c>
      <c r="R59" s="28" t="s">
        <v>1222</v>
      </c>
      <c r="S59" s="28" t="s">
        <v>1223</v>
      </c>
      <c r="T59" s="28">
        <v>50700</v>
      </c>
      <c r="U59" s="28"/>
      <c r="V59" s="28"/>
      <c r="W59" s="37"/>
      <c r="X59" s="38"/>
      <c r="Y59" s="38"/>
      <c r="Z59" s="38"/>
      <c r="AA59" s="28"/>
      <c r="AB59" s="28"/>
      <c r="AC59" s="28"/>
      <c r="AD59" s="28"/>
      <c r="AE59" s="28"/>
      <c r="AF59" s="28"/>
      <c r="AG59" s="28"/>
      <c r="AH59" s="28"/>
      <c r="AI59" s="68">
        <v>7483.76</v>
      </c>
      <c r="AJ59" s="69">
        <v>2721.43</v>
      </c>
      <c r="AK59" s="28" t="s">
        <v>991</v>
      </c>
      <c r="AL59" s="28"/>
      <c r="AM59" s="28"/>
      <c r="AN59" s="28"/>
      <c r="AO59" s="67" t="s">
        <v>1240</v>
      </c>
      <c r="AP59" s="69">
        <v>380000</v>
      </c>
      <c r="AQ59" s="69">
        <v>342000</v>
      </c>
      <c r="AR59" s="78">
        <v>13</v>
      </c>
      <c r="AS59" s="29" t="s">
        <v>817</v>
      </c>
      <c r="AT59" s="29" t="s">
        <v>1235</v>
      </c>
      <c r="AU59" s="28" t="s">
        <v>284</v>
      </c>
      <c r="AV59" s="83">
        <v>0</v>
      </c>
      <c r="AW59" s="37" t="s">
        <v>136</v>
      </c>
      <c r="AX59" s="38"/>
      <c r="AY59" s="70">
        <f t="shared" si="40"/>
        <v>7483.76</v>
      </c>
      <c r="AZ59" s="28">
        <v>0</v>
      </c>
      <c r="BA59" s="64"/>
      <c r="BB59" s="64"/>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70" t="s">
        <v>800</v>
      </c>
      <c r="CK59" s="67">
        <v>50</v>
      </c>
      <c r="CL59" s="67"/>
      <c r="CM59" s="67">
        <f ca="1" t="shared" si="47"/>
        <v>-1084.999</v>
      </c>
      <c r="CN59" s="111">
        <f t="shared" si="44"/>
        <v>0.9</v>
      </c>
      <c r="CO59" s="111">
        <v>0.1</v>
      </c>
      <c r="CP59" s="67">
        <f t="shared" si="5"/>
        <v>342000</v>
      </c>
      <c r="CQ59" s="113">
        <f t="shared" si="6"/>
        <v>35</v>
      </c>
      <c r="CR59" s="113">
        <f t="shared" si="7"/>
        <v>70</v>
      </c>
      <c r="CS59" s="113">
        <f ca="1" t="shared" si="8"/>
        <v>21</v>
      </c>
      <c r="CT59" s="113">
        <f t="shared" si="9"/>
        <v>25</v>
      </c>
      <c r="CU59" s="113">
        <f ca="1" t="shared" si="10"/>
        <v>2990</v>
      </c>
      <c r="CV59" s="116">
        <f ca="1" t="shared" si="42"/>
        <v>1.12</v>
      </c>
      <c r="CW59" s="111">
        <f t="shared" si="12"/>
        <v>0.7</v>
      </c>
      <c r="CX59" s="111"/>
      <c r="CY59" s="67">
        <f t="shared" si="13"/>
        <v>1855</v>
      </c>
      <c r="CZ59" s="28" t="s">
        <v>1224</v>
      </c>
      <c r="DA59" s="28" t="str">
        <f t="shared" si="46"/>
        <v>Non-vulnerable</v>
      </c>
      <c r="DB59" s="113">
        <f ca="1" t="shared" si="15"/>
        <v>0</v>
      </c>
      <c r="DC59" s="113">
        <f t="shared" si="16"/>
        <v>0</v>
      </c>
      <c r="DD59" s="111">
        <f ca="1" t="shared" si="17"/>
        <v>0.558157894736842</v>
      </c>
      <c r="DE59" s="66">
        <f ca="1" t="shared" si="18"/>
        <v>235763</v>
      </c>
      <c r="DF59" s="28">
        <f t="shared" si="19"/>
        <v>24</v>
      </c>
      <c r="DG59" s="125">
        <f t="shared" si="32"/>
        <v>0.00833333333333333</v>
      </c>
      <c r="DH59" s="126">
        <f ca="1" t="shared" si="20"/>
        <v>2706.20109975</v>
      </c>
      <c r="DI59" s="130">
        <f ca="1" t="shared" si="21"/>
        <v>422167.37</v>
      </c>
      <c r="DJ59" s="130">
        <f ca="1" t="shared" si="33"/>
        <v>47152.6</v>
      </c>
      <c r="DK59" s="67">
        <f ca="1" t="shared" si="22"/>
        <v>212100</v>
      </c>
      <c r="DL59" s="116">
        <v>0.0325</v>
      </c>
      <c r="DM59" s="78">
        <f ca="1" t="shared" si="23"/>
        <v>13</v>
      </c>
      <c r="DN59" s="78">
        <f ca="1" t="shared" si="24"/>
        <v>1855</v>
      </c>
      <c r="DO59" s="78">
        <f ca="1" t="shared" si="25"/>
        <v>167900</v>
      </c>
      <c r="DP59" s="83">
        <f ca="1" t="shared" si="35"/>
        <v>469319.97</v>
      </c>
      <c r="DQ59" s="29" t="s">
        <v>1242</v>
      </c>
      <c r="DR59" s="72"/>
      <c r="DS59" s="72" t="str">
        <f t="shared" si="43"/>
        <v>MaxiHome/CM Home</v>
      </c>
      <c r="DT59" s="28"/>
      <c r="DU59" s="64"/>
      <c r="DV59" s="64"/>
      <c r="DW59" s="64"/>
      <c r="DX59" s="133"/>
      <c r="DY59" s="64"/>
      <c r="DZ59" s="64"/>
      <c r="EA59" s="64"/>
      <c r="EB59" s="64"/>
      <c r="EC59" s="64"/>
      <c r="ED59" s="64"/>
      <c r="EE59" s="66">
        <f ca="1" t="shared" si="27"/>
        <v>0</v>
      </c>
      <c r="EF59" s="66">
        <f ca="1" t="shared" si="28"/>
        <v>0</v>
      </c>
      <c r="EG59" s="66">
        <f ca="1" t="shared" si="29"/>
        <v>0</v>
      </c>
      <c r="EH59" s="66">
        <f t="shared" si="30"/>
        <v>0</v>
      </c>
      <c r="EI59" s="79">
        <f ca="1" t="shared" si="34"/>
        <v>0</v>
      </c>
    </row>
    <row r="60" s="2" customFormat="1" ht="78.5" customHeight="1" spans="1:139">
      <c r="A60" s="28">
        <v>57</v>
      </c>
      <c r="B60" s="30" t="s">
        <v>1499</v>
      </c>
      <c r="C60" s="30" t="s">
        <v>1500</v>
      </c>
      <c r="D60" s="28" t="s">
        <v>980</v>
      </c>
      <c r="E60" s="35" t="s">
        <v>1501</v>
      </c>
      <c r="F60" s="35" t="s">
        <v>1502</v>
      </c>
      <c r="G60" s="36" t="s">
        <v>980</v>
      </c>
      <c r="H60" s="37" t="s">
        <v>1503</v>
      </c>
      <c r="I60" s="37" t="s">
        <v>1504</v>
      </c>
      <c r="J60" s="52">
        <v>830401145066</v>
      </c>
      <c r="K60" s="28" t="s">
        <v>982</v>
      </c>
      <c r="L60" s="46">
        <v>30407</v>
      </c>
      <c r="M60" s="28">
        <f ca="1" t="shared" si="31"/>
        <v>41</v>
      </c>
      <c r="N60" s="59">
        <v>760516034569</v>
      </c>
      <c r="O60" s="28" t="s">
        <v>982</v>
      </c>
      <c r="P60" s="60">
        <f t="shared" si="0"/>
        <v>27896</v>
      </c>
      <c r="Q60" s="28">
        <f ca="1" t="shared" si="1"/>
        <v>47</v>
      </c>
      <c r="R60" s="28" t="s">
        <v>1222</v>
      </c>
      <c r="S60" s="28" t="s">
        <v>796</v>
      </c>
      <c r="T60" s="28">
        <v>48000</v>
      </c>
      <c r="U60" s="64"/>
      <c r="V60" s="64"/>
      <c r="W60" s="64"/>
      <c r="X60" s="64"/>
      <c r="Y60" s="64"/>
      <c r="Z60" s="64"/>
      <c r="AA60" s="64"/>
      <c r="AB60" s="64"/>
      <c r="AC60" s="64"/>
      <c r="AD60" s="64"/>
      <c r="AE60" s="64"/>
      <c r="AF60" s="64"/>
      <c r="AG60" s="64"/>
      <c r="AH60" s="64"/>
      <c r="AI60" s="66">
        <v>6650</v>
      </c>
      <c r="AJ60" s="66">
        <v>5632.45</v>
      </c>
      <c r="AK60" s="28" t="s">
        <v>991</v>
      </c>
      <c r="AL60" s="28"/>
      <c r="AM60" s="28"/>
      <c r="AN60" s="28"/>
      <c r="AO60" s="67" t="s">
        <v>1240</v>
      </c>
      <c r="AP60" s="69">
        <v>600000</v>
      </c>
      <c r="AQ60" s="79">
        <f>0.9*AP60</f>
        <v>540000</v>
      </c>
      <c r="AR60" s="80">
        <f ca="1">CS60</f>
        <v>23</v>
      </c>
      <c r="AS60" s="28" t="s">
        <v>820</v>
      </c>
      <c r="AT60" s="28" t="s">
        <v>1505</v>
      </c>
      <c r="AU60" s="28" t="s">
        <v>284</v>
      </c>
      <c r="AV60" s="64"/>
      <c r="AW60" s="37" t="s">
        <v>136</v>
      </c>
      <c r="AX60" s="64"/>
      <c r="AY60" s="70">
        <f t="shared" si="40"/>
        <v>6650</v>
      </c>
      <c r="AZ60" s="28">
        <v>0</v>
      </c>
      <c r="BA60" s="64"/>
      <c r="BB60" s="64"/>
      <c r="BC60" s="64"/>
      <c r="BD60" s="64"/>
      <c r="BE60" s="64"/>
      <c r="BF60" s="64"/>
      <c r="BG60" s="64"/>
      <c r="BH60" s="64"/>
      <c r="BI60" s="64"/>
      <c r="BJ60" s="64"/>
      <c r="BK60" s="64"/>
      <c r="BL60" s="64"/>
      <c r="BM60" s="64"/>
      <c r="BN60" s="64"/>
      <c r="BO60" s="64"/>
      <c r="BP60" s="64"/>
      <c r="BQ60" s="64"/>
      <c r="BR60" s="64"/>
      <c r="BS60" s="64"/>
      <c r="BT60" s="64"/>
      <c r="BU60" s="64"/>
      <c r="BV60" s="64"/>
      <c r="BW60" s="64"/>
      <c r="BX60" s="64"/>
      <c r="BY60" s="64"/>
      <c r="BZ60" s="64"/>
      <c r="CA60" s="64"/>
      <c r="CB60" s="64"/>
      <c r="CC60" s="64"/>
      <c r="CD60" s="64"/>
      <c r="CE60" s="64"/>
      <c r="CF60" s="64"/>
      <c r="CG60" s="64"/>
      <c r="CH60" s="64"/>
      <c r="CI60" s="64"/>
      <c r="CJ60" s="70" t="s">
        <v>800</v>
      </c>
      <c r="CK60" s="66">
        <v>50</v>
      </c>
      <c r="CL60" s="66"/>
      <c r="CM60" s="67">
        <f ca="1" t="shared" si="47"/>
        <v>852.715</v>
      </c>
      <c r="CN60" s="111">
        <f t="shared" si="44"/>
        <v>0.9</v>
      </c>
      <c r="CO60" s="111">
        <v>0.1</v>
      </c>
      <c r="CP60" s="67">
        <f t="shared" si="5"/>
        <v>540000</v>
      </c>
      <c r="CQ60" s="113">
        <f t="shared" si="6"/>
        <v>35</v>
      </c>
      <c r="CR60" s="113">
        <f t="shared" si="7"/>
        <v>70</v>
      </c>
      <c r="CS60" s="113">
        <f ca="1" t="shared" si="8"/>
        <v>23</v>
      </c>
      <c r="CT60" s="113">
        <f t="shared" si="9"/>
        <v>17</v>
      </c>
      <c r="CU60" s="113">
        <f ca="1" t="shared" si="10"/>
        <v>3090</v>
      </c>
      <c r="CV60" s="116">
        <f ca="1" t="shared" si="42"/>
        <v>0.56</v>
      </c>
      <c r="CW60" s="111">
        <f t="shared" si="12"/>
        <v>0.7</v>
      </c>
      <c r="CX60" s="111"/>
      <c r="CY60" s="67">
        <f t="shared" si="13"/>
        <v>3892</v>
      </c>
      <c r="CZ60" s="28"/>
      <c r="DA60" s="28" t="str">
        <f t="shared" si="46"/>
        <v>Non-vulnerable</v>
      </c>
      <c r="DB60" s="113">
        <f ca="1" t="shared" si="15"/>
        <v>0</v>
      </c>
      <c r="DC60" s="113">
        <f t="shared" si="16"/>
        <v>0</v>
      </c>
      <c r="DD60" s="111">
        <f ca="1" t="shared" si="17"/>
        <v>0.9</v>
      </c>
      <c r="DE60" s="66">
        <f ca="1" t="shared" si="18"/>
        <v>600000</v>
      </c>
      <c r="DF60" s="28">
        <f t="shared" si="19"/>
        <v>24</v>
      </c>
      <c r="DG60" s="125">
        <f>MAX(DG57+7.65%,10%)/12</f>
        <v>0.00833333333333333</v>
      </c>
      <c r="DH60" s="126">
        <f ca="1" t="shared" si="20"/>
        <v>5563.08996125</v>
      </c>
      <c r="DI60" s="130">
        <f ca="1" t="shared" si="21"/>
        <v>1535412.82</v>
      </c>
      <c r="DJ60" s="130">
        <f ca="1" t="shared" si="33"/>
        <v>120000</v>
      </c>
      <c r="DK60" s="67">
        <f ca="1" t="shared" si="22"/>
        <v>540000</v>
      </c>
      <c r="DL60" s="116">
        <v>0.0325</v>
      </c>
      <c r="DM60" s="78">
        <f ca="1" t="shared" si="23"/>
        <v>23</v>
      </c>
      <c r="DN60" s="78">
        <f ca="1" t="shared" si="24"/>
        <v>3090</v>
      </c>
      <c r="DO60" s="78">
        <f ca="1" t="shared" si="25"/>
        <v>60000</v>
      </c>
      <c r="DP60" s="83">
        <f ca="1" t="shared" si="35"/>
        <v>1655412.82</v>
      </c>
      <c r="DQ60" s="29" t="s">
        <v>1242</v>
      </c>
      <c r="DR60" s="72"/>
      <c r="DS60" s="72" t="str">
        <f t="shared" si="43"/>
        <v>MaxiHome/CM Home</v>
      </c>
      <c r="DT60" s="63"/>
      <c r="DU60" s="64"/>
      <c r="DV60" s="64"/>
      <c r="DW60" s="64"/>
      <c r="DX60" s="133"/>
      <c r="DY60" s="64"/>
      <c r="DZ60" s="64"/>
      <c r="EA60" s="64"/>
      <c r="EB60" s="64"/>
      <c r="EC60" s="64"/>
      <c r="ED60" s="64"/>
      <c r="EE60" s="66">
        <f ca="1" t="shared" si="27"/>
        <v>0</v>
      </c>
      <c r="EF60" s="66">
        <f ca="1" t="shared" si="28"/>
        <v>0</v>
      </c>
      <c r="EG60" s="66">
        <f ca="1" t="shared" si="29"/>
        <v>0</v>
      </c>
      <c r="EH60" s="66">
        <f t="shared" si="30"/>
        <v>0</v>
      </c>
      <c r="EI60" s="79">
        <f ca="1" t="shared" si="34"/>
        <v>0</v>
      </c>
    </row>
    <row r="61" s="2" customFormat="1" ht="63" customHeight="1" spans="1:139">
      <c r="A61" s="28">
        <v>58</v>
      </c>
      <c r="B61" s="30" t="s">
        <v>1506</v>
      </c>
      <c r="C61" s="30" t="s">
        <v>1507</v>
      </c>
      <c r="D61" s="28" t="s">
        <v>980</v>
      </c>
      <c r="E61" s="35" t="s">
        <v>1508</v>
      </c>
      <c r="F61" s="35" t="s">
        <v>1509</v>
      </c>
      <c r="G61" s="36" t="s">
        <v>980</v>
      </c>
      <c r="H61" s="37" t="s">
        <v>1510</v>
      </c>
      <c r="I61" s="37" t="s">
        <v>1511</v>
      </c>
      <c r="J61" s="52">
        <v>840401145068</v>
      </c>
      <c r="K61" s="28" t="s">
        <v>982</v>
      </c>
      <c r="L61" s="46">
        <v>30773</v>
      </c>
      <c r="M61" s="28">
        <f ca="1" t="shared" si="31"/>
        <v>39</v>
      </c>
      <c r="N61" s="59">
        <v>900707091225</v>
      </c>
      <c r="O61" s="28" t="s">
        <v>982</v>
      </c>
      <c r="P61" s="60">
        <f t="shared" si="0"/>
        <v>33061</v>
      </c>
      <c r="Q61" s="28">
        <f ca="1" t="shared" si="1"/>
        <v>33</v>
      </c>
      <c r="R61" s="28" t="s">
        <v>1222</v>
      </c>
      <c r="S61" s="28" t="s">
        <v>796</v>
      </c>
      <c r="T61" s="28">
        <v>48000</v>
      </c>
      <c r="U61" s="28"/>
      <c r="V61" s="28"/>
      <c r="W61" s="63"/>
      <c r="X61" s="64"/>
      <c r="Y61" s="64"/>
      <c r="Z61" s="64"/>
      <c r="AA61" s="28"/>
      <c r="AB61" s="28"/>
      <c r="AC61" s="28"/>
      <c r="AD61" s="28"/>
      <c r="AE61" s="28"/>
      <c r="AF61" s="28"/>
      <c r="AG61" s="28"/>
      <c r="AH61" s="28"/>
      <c r="AI61" s="66">
        <v>8900</v>
      </c>
      <c r="AJ61" s="66">
        <v>7632</v>
      </c>
      <c r="AK61" s="28" t="s">
        <v>991</v>
      </c>
      <c r="AL61" s="28"/>
      <c r="AM61" s="28"/>
      <c r="AN61" s="28"/>
      <c r="AO61" s="67" t="s">
        <v>1240</v>
      </c>
      <c r="AP61" s="69">
        <v>700000</v>
      </c>
      <c r="AQ61" s="79">
        <f>0.9*AP61</f>
        <v>630000</v>
      </c>
      <c r="AR61" s="80">
        <f ca="1">CS61</f>
        <v>35</v>
      </c>
      <c r="AS61" s="29" t="s">
        <v>817</v>
      </c>
      <c r="AT61" s="29" t="s">
        <v>1512</v>
      </c>
      <c r="AU61" s="28" t="s">
        <v>815</v>
      </c>
      <c r="AV61" s="83"/>
      <c r="AW61" s="37" t="s">
        <v>136</v>
      </c>
      <c r="AX61" s="64"/>
      <c r="AY61" s="70">
        <f t="shared" si="40"/>
        <v>8900</v>
      </c>
      <c r="AZ61" s="28">
        <v>0</v>
      </c>
      <c r="BA61" s="64"/>
      <c r="BB61" s="64"/>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70" t="s">
        <v>800</v>
      </c>
      <c r="CK61" s="66">
        <v>2500</v>
      </c>
      <c r="CL61" s="66"/>
      <c r="CM61" s="67">
        <f ca="1" t="shared" si="47"/>
        <v>2549.4</v>
      </c>
      <c r="CN61" s="111">
        <f t="shared" si="44"/>
        <v>0.9</v>
      </c>
      <c r="CO61" s="111">
        <v>0.1</v>
      </c>
      <c r="CP61" s="67">
        <f t="shared" si="5"/>
        <v>630000</v>
      </c>
      <c r="CQ61" s="113">
        <f t="shared" si="6"/>
        <v>35</v>
      </c>
      <c r="CR61" s="113">
        <f t="shared" si="7"/>
        <v>70</v>
      </c>
      <c r="CS61" s="113">
        <f ca="1" t="shared" si="8"/>
        <v>35</v>
      </c>
      <c r="CT61" s="113">
        <f t="shared" si="9"/>
        <v>34</v>
      </c>
      <c r="CU61" s="113">
        <f ca="1" t="shared" si="10"/>
        <v>2793</v>
      </c>
      <c r="CV61" s="116">
        <f ca="1" t="shared" si="42"/>
        <v>0.69</v>
      </c>
      <c r="CW61" s="111">
        <f t="shared" si="12"/>
        <v>0.7</v>
      </c>
      <c r="CX61" s="111"/>
      <c r="CY61" s="67">
        <f t="shared" si="13"/>
        <v>2842</v>
      </c>
      <c r="CZ61" s="28"/>
      <c r="DA61" s="28" t="str">
        <f t="shared" si="46"/>
        <v>Non-vulnerable</v>
      </c>
      <c r="DB61" s="113">
        <f ca="1" t="shared" si="15"/>
        <v>0</v>
      </c>
      <c r="DC61" s="113">
        <f t="shared" si="16"/>
        <v>0</v>
      </c>
      <c r="DD61" s="111">
        <f ca="1" t="shared" si="17"/>
        <v>0.9</v>
      </c>
      <c r="DE61" s="66">
        <f ca="1" t="shared" si="18"/>
        <v>700000</v>
      </c>
      <c r="DF61" s="28">
        <f t="shared" si="19"/>
        <v>24</v>
      </c>
      <c r="DG61" s="125">
        <f>MAX(DG58+7.65%,10%)/12</f>
        <v>0.00833333333333333</v>
      </c>
      <c r="DH61" s="126">
        <f ca="1" t="shared" si="20"/>
        <v>6017.70697929</v>
      </c>
      <c r="DI61" s="130">
        <f ca="1" t="shared" si="21"/>
        <v>2527436.93</v>
      </c>
      <c r="DJ61" s="130">
        <f ca="1" t="shared" si="33"/>
        <v>140000</v>
      </c>
      <c r="DK61" s="67">
        <f ca="1" t="shared" si="22"/>
        <v>630000</v>
      </c>
      <c r="DL61" s="116">
        <v>0.0325</v>
      </c>
      <c r="DM61" s="78">
        <f ca="1" t="shared" si="23"/>
        <v>35</v>
      </c>
      <c r="DN61" s="78">
        <f ca="1" t="shared" si="24"/>
        <v>2793</v>
      </c>
      <c r="DO61" s="78">
        <f ca="1" t="shared" si="25"/>
        <v>70000</v>
      </c>
      <c r="DP61" s="83">
        <f ca="1" t="shared" si="35"/>
        <v>2667436.93</v>
      </c>
      <c r="DQ61" s="29" t="s">
        <v>1242</v>
      </c>
      <c r="DR61" s="72"/>
      <c r="DS61" s="72" t="str">
        <f t="shared" si="43"/>
        <v>MaxiHome/CM Home</v>
      </c>
      <c r="DT61" s="64"/>
      <c r="DU61" s="64"/>
      <c r="DV61" s="64"/>
      <c r="DW61" s="64"/>
      <c r="DX61" s="133"/>
      <c r="DY61" s="64"/>
      <c r="DZ61" s="64"/>
      <c r="EA61" s="64"/>
      <c r="EB61" s="64"/>
      <c r="EC61" s="64"/>
      <c r="ED61" s="64"/>
      <c r="EE61" s="66">
        <f ca="1" t="shared" si="27"/>
        <v>0</v>
      </c>
      <c r="EF61" s="66">
        <f ca="1" t="shared" si="28"/>
        <v>0</v>
      </c>
      <c r="EG61" s="66">
        <f ca="1" t="shared" si="29"/>
        <v>0</v>
      </c>
      <c r="EH61" s="66">
        <f t="shared" si="30"/>
        <v>0</v>
      </c>
      <c r="EI61" s="79">
        <f ca="1" t="shared" si="34"/>
        <v>0</v>
      </c>
    </row>
    <row r="62" s="2" customFormat="1" ht="40" customHeight="1" spans="1:139">
      <c r="A62" s="28">
        <v>59</v>
      </c>
      <c r="B62" s="32" t="s">
        <v>1002</v>
      </c>
      <c r="C62" s="28" t="s">
        <v>1001</v>
      </c>
      <c r="D62" s="28" t="s">
        <v>980</v>
      </c>
      <c r="E62" s="35" t="s">
        <v>1513</v>
      </c>
      <c r="F62" s="35" t="s">
        <v>1514</v>
      </c>
      <c r="G62" s="36" t="s">
        <v>980</v>
      </c>
      <c r="H62" s="37" t="s">
        <v>1515</v>
      </c>
      <c r="I62" s="37" t="s">
        <v>1516</v>
      </c>
      <c r="J62" s="53">
        <v>661014035015</v>
      </c>
      <c r="K62" s="28" t="s">
        <v>982</v>
      </c>
      <c r="L62" s="46">
        <v>24394</v>
      </c>
      <c r="M62" s="28">
        <f ca="1" t="shared" si="31"/>
        <v>57</v>
      </c>
      <c r="N62" s="59">
        <v>820308214324</v>
      </c>
      <c r="O62" s="28" t="s">
        <v>982</v>
      </c>
      <c r="P62" s="60">
        <f t="shared" si="0"/>
        <v>30018</v>
      </c>
      <c r="Q62" s="28">
        <f ca="1" t="shared" si="1"/>
        <v>42</v>
      </c>
      <c r="R62" s="28" t="s">
        <v>1288</v>
      </c>
      <c r="S62" s="28" t="s">
        <v>796</v>
      </c>
      <c r="T62" s="28">
        <v>43000</v>
      </c>
      <c r="U62" s="64"/>
      <c r="V62" s="64"/>
      <c r="W62" s="63"/>
      <c r="X62" s="38"/>
      <c r="Y62" s="38"/>
      <c r="Z62" s="38"/>
      <c r="AA62" s="28"/>
      <c r="AB62" s="28"/>
      <c r="AC62" s="28"/>
      <c r="AD62" s="28"/>
      <c r="AE62" s="28"/>
      <c r="AF62" s="28"/>
      <c r="AG62" s="28"/>
      <c r="AH62" s="28"/>
      <c r="AI62" s="66">
        <v>6780</v>
      </c>
      <c r="AJ62" s="66">
        <v>5547</v>
      </c>
      <c r="AK62" s="28" t="s">
        <v>991</v>
      </c>
      <c r="AL62" s="28"/>
      <c r="AM62" s="28"/>
      <c r="AN62" s="28"/>
      <c r="AO62" s="67" t="s">
        <v>1240</v>
      </c>
      <c r="AP62" s="69">
        <v>400000</v>
      </c>
      <c r="AQ62" s="79">
        <f>0.9*AP62</f>
        <v>360000</v>
      </c>
      <c r="AR62" s="80">
        <f ca="1">CS62</f>
        <v>28</v>
      </c>
      <c r="AS62" s="29" t="s">
        <v>814</v>
      </c>
      <c r="AT62" s="29" t="s">
        <v>1517</v>
      </c>
      <c r="AU62" s="28" t="s">
        <v>284</v>
      </c>
      <c r="AV62" s="66"/>
      <c r="AW62" s="63" t="s">
        <v>1316</v>
      </c>
      <c r="AX62" s="64"/>
      <c r="AY62" s="70">
        <f t="shared" si="40"/>
        <v>6780</v>
      </c>
      <c r="AZ62" s="28">
        <v>0</v>
      </c>
      <c r="BA62" s="64"/>
      <c r="BB62" s="64"/>
      <c r="BC62" s="64"/>
      <c r="BD62" s="64"/>
      <c r="BE62" s="64"/>
      <c r="BF62" s="64"/>
      <c r="BG62" s="64"/>
      <c r="BH62" s="64"/>
      <c r="BI62" s="64"/>
      <c r="BJ62" s="64"/>
      <c r="BK62" s="64"/>
      <c r="BL62" s="64"/>
      <c r="BM62" s="64"/>
      <c r="BN62" s="64"/>
      <c r="BO62" s="64"/>
      <c r="BP62" s="64"/>
      <c r="BQ62" s="64"/>
      <c r="BR62" s="64"/>
      <c r="BS62" s="64"/>
      <c r="BT62" s="64"/>
      <c r="BU62" s="64"/>
      <c r="BV62" s="64"/>
      <c r="BW62" s="64"/>
      <c r="BX62" s="64"/>
      <c r="BY62" s="64"/>
      <c r="BZ62" s="64"/>
      <c r="CA62" s="64"/>
      <c r="CB62" s="64"/>
      <c r="CC62" s="64"/>
      <c r="CD62" s="64"/>
      <c r="CE62" s="64"/>
      <c r="CF62" s="64"/>
      <c r="CG62" s="64"/>
      <c r="CH62" s="64"/>
      <c r="CI62" s="64"/>
      <c r="CJ62" s="70" t="s">
        <v>800</v>
      </c>
      <c r="CK62" s="66">
        <v>1175.93</v>
      </c>
      <c r="CL62" s="66"/>
      <c r="CM62" s="67">
        <f ca="1" t="shared" si="47"/>
        <v>2067.9</v>
      </c>
      <c r="CN62" s="111">
        <f t="shared" si="44"/>
        <v>0.9</v>
      </c>
      <c r="CO62" s="111">
        <v>0.1</v>
      </c>
      <c r="CP62" s="67">
        <f t="shared" si="5"/>
        <v>360000</v>
      </c>
      <c r="CQ62" s="113">
        <f t="shared" si="6"/>
        <v>35</v>
      </c>
      <c r="CR62" s="113">
        <f t="shared" si="7"/>
        <v>70</v>
      </c>
      <c r="CS62" s="113">
        <f ca="1" t="shared" si="8"/>
        <v>28</v>
      </c>
      <c r="CT62" s="113">
        <f t="shared" si="9"/>
        <v>16</v>
      </c>
      <c r="CU62" s="113">
        <f ca="1" t="shared" si="10"/>
        <v>1815</v>
      </c>
      <c r="CV62" s="116">
        <f ca="1" t="shared" si="42"/>
        <v>0.54</v>
      </c>
      <c r="CW62" s="111">
        <f t="shared" si="12"/>
        <v>0.7</v>
      </c>
      <c r="CX62" s="111"/>
      <c r="CY62" s="67">
        <f t="shared" si="13"/>
        <v>2706</v>
      </c>
      <c r="CZ62" s="28"/>
      <c r="DA62" s="28" t="str">
        <f t="shared" si="46"/>
        <v>Non-vulnerable</v>
      </c>
      <c r="DB62" s="113">
        <f ca="1" t="shared" si="15"/>
        <v>0</v>
      </c>
      <c r="DC62" s="113">
        <f t="shared" si="16"/>
        <v>0</v>
      </c>
      <c r="DD62" s="111">
        <f ca="1" t="shared" si="17"/>
        <v>0.9</v>
      </c>
      <c r="DE62" s="66">
        <f ca="1" t="shared" si="18"/>
        <v>400000</v>
      </c>
      <c r="DF62" s="28">
        <f t="shared" si="19"/>
        <v>24</v>
      </c>
      <c r="DG62" s="125">
        <f>MAX(DG59+7.65%,10%)/12</f>
        <v>0.00833333333333333</v>
      </c>
      <c r="DH62" s="126">
        <f ca="1" t="shared" si="20"/>
        <v>3551.84158027</v>
      </c>
      <c r="DI62" s="130">
        <f ca="1" t="shared" si="21"/>
        <v>1193418.77</v>
      </c>
      <c r="DJ62" s="130">
        <f ca="1" t="shared" si="33"/>
        <v>80000</v>
      </c>
      <c r="DK62" s="67">
        <f ca="1" t="shared" si="22"/>
        <v>360000</v>
      </c>
      <c r="DL62" s="116">
        <v>0.0325</v>
      </c>
      <c r="DM62" s="78">
        <f ca="1" t="shared" si="23"/>
        <v>28</v>
      </c>
      <c r="DN62" s="78">
        <f ca="1" t="shared" si="24"/>
        <v>1815</v>
      </c>
      <c r="DO62" s="78">
        <f ca="1" t="shared" si="25"/>
        <v>40000</v>
      </c>
      <c r="DP62" s="83">
        <f ca="1" t="shared" si="35"/>
        <v>1273418.77</v>
      </c>
      <c r="DQ62" s="29" t="s">
        <v>1242</v>
      </c>
      <c r="DR62" s="72"/>
      <c r="DS62" s="72" t="str">
        <f t="shared" si="43"/>
        <v>MaxiHome/CM Home</v>
      </c>
      <c r="DT62" s="64"/>
      <c r="DU62" s="64"/>
      <c r="DV62" s="64"/>
      <c r="DW62" s="64"/>
      <c r="DX62" s="133"/>
      <c r="DY62" s="64"/>
      <c r="DZ62" s="64"/>
      <c r="EA62" s="64"/>
      <c r="EB62" s="64"/>
      <c r="EC62" s="64"/>
      <c r="ED62" s="64"/>
      <c r="EE62" s="66">
        <f ca="1" t="shared" si="27"/>
        <v>0</v>
      </c>
      <c r="EF62" s="66">
        <f ca="1" t="shared" si="28"/>
        <v>0</v>
      </c>
      <c r="EG62" s="66">
        <f ca="1" t="shared" si="29"/>
        <v>0</v>
      </c>
      <c r="EH62" s="66">
        <f t="shared" si="30"/>
        <v>0</v>
      </c>
      <c r="EI62" s="79">
        <f ca="1" t="shared" si="34"/>
        <v>0</v>
      </c>
    </row>
    <row r="63" s="2" customFormat="1" ht="40" customHeight="1" spans="1:139">
      <c r="A63" s="28">
        <v>60</v>
      </c>
      <c r="B63" s="30" t="s">
        <v>1518</v>
      </c>
      <c r="C63" s="30" t="s">
        <v>1519</v>
      </c>
      <c r="D63" s="28" t="s">
        <v>980</v>
      </c>
      <c r="E63" s="35" t="s">
        <v>1520</v>
      </c>
      <c r="F63" s="35" t="s">
        <v>1521</v>
      </c>
      <c r="G63" s="36" t="s">
        <v>980</v>
      </c>
      <c r="H63" s="37" t="s">
        <v>1522</v>
      </c>
      <c r="I63" s="37" t="s">
        <v>1523</v>
      </c>
      <c r="J63" s="52">
        <v>840401145061</v>
      </c>
      <c r="K63" s="28" t="s">
        <v>982</v>
      </c>
      <c r="L63" s="46">
        <v>30773</v>
      </c>
      <c r="M63" s="28">
        <f ca="1" t="shared" si="31"/>
        <v>39</v>
      </c>
      <c r="N63" s="59" t="s">
        <v>1524</v>
      </c>
      <c r="O63" s="28" t="s">
        <v>982</v>
      </c>
      <c r="P63" s="60">
        <f t="shared" si="0"/>
        <v>32509</v>
      </c>
      <c r="Q63" s="28">
        <f ca="1" t="shared" si="1"/>
        <v>35</v>
      </c>
      <c r="R63" s="28" t="s">
        <v>1525</v>
      </c>
      <c r="S63" s="28" t="s">
        <v>796</v>
      </c>
      <c r="T63" s="28">
        <v>45100</v>
      </c>
      <c r="U63" s="28"/>
      <c r="V63" s="28"/>
      <c r="W63" s="63"/>
      <c r="X63" s="64"/>
      <c r="Y63" s="64"/>
      <c r="Z63" s="64"/>
      <c r="AA63" s="28"/>
      <c r="AB63" s="28"/>
      <c r="AC63" s="28"/>
      <c r="AD63" s="28"/>
      <c r="AE63" s="28"/>
      <c r="AF63" s="28"/>
      <c r="AG63" s="28"/>
      <c r="AH63" s="28"/>
      <c r="AI63" s="66">
        <v>9240</v>
      </c>
      <c r="AJ63" s="66">
        <v>8053.56</v>
      </c>
      <c r="AK63" s="28" t="s">
        <v>991</v>
      </c>
      <c r="AL63" s="28"/>
      <c r="AM63" s="28"/>
      <c r="AN63" s="28"/>
      <c r="AO63" s="67" t="s">
        <v>1240</v>
      </c>
      <c r="AP63" s="69">
        <v>500000</v>
      </c>
      <c r="AQ63" s="79">
        <f>0.9*AP63</f>
        <v>450000</v>
      </c>
      <c r="AR63" s="80">
        <f ca="1">CS63</f>
        <v>35</v>
      </c>
      <c r="AS63" s="29" t="s">
        <v>817</v>
      </c>
      <c r="AT63" s="29" t="s">
        <v>296</v>
      </c>
      <c r="AU63" s="28" t="s">
        <v>284</v>
      </c>
      <c r="AV63" s="83"/>
      <c r="AW63" s="63" t="s">
        <v>136</v>
      </c>
      <c r="AX63" s="64"/>
      <c r="AY63" s="70">
        <f t="shared" si="40"/>
        <v>9240</v>
      </c>
      <c r="AZ63" s="28">
        <v>1</v>
      </c>
      <c r="BA63" s="64"/>
      <c r="BB63" s="64"/>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70" t="s">
        <v>800</v>
      </c>
      <c r="CK63" s="66">
        <v>3111.71</v>
      </c>
      <c r="CL63" s="66"/>
      <c r="CM63" s="67">
        <f ca="1" t="shared" si="47"/>
        <v>3642.492</v>
      </c>
      <c r="CN63" s="111">
        <f t="shared" si="44"/>
        <v>0.9</v>
      </c>
      <c r="CO63" s="111">
        <v>0.1</v>
      </c>
      <c r="CP63" s="67">
        <f t="shared" si="5"/>
        <v>450000</v>
      </c>
      <c r="CQ63" s="113">
        <f t="shared" si="6"/>
        <v>35</v>
      </c>
      <c r="CR63" s="113">
        <f t="shared" si="7"/>
        <v>70</v>
      </c>
      <c r="CS63" s="113">
        <f ca="1" t="shared" si="8"/>
        <v>35</v>
      </c>
      <c r="CT63" s="113">
        <f t="shared" si="9"/>
        <v>24</v>
      </c>
      <c r="CU63" s="113">
        <f ca="1" t="shared" si="10"/>
        <v>1995</v>
      </c>
      <c r="CV63" s="116">
        <f ca="1" t="shared" si="42"/>
        <v>0.63</v>
      </c>
      <c r="CW63" s="111">
        <f t="shared" si="12"/>
        <v>0.7</v>
      </c>
      <c r="CX63" s="111"/>
      <c r="CY63" s="67">
        <f t="shared" si="13"/>
        <v>2525</v>
      </c>
      <c r="CZ63" s="28"/>
      <c r="DA63" s="28" t="str">
        <f t="shared" si="46"/>
        <v>Non-vulnerable</v>
      </c>
      <c r="DB63" s="113">
        <f ca="1" t="shared" si="15"/>
        <v>0</v>
      </c>
      <c r="DC63" s="113">
        <f t="shared" si="16"/>
        <v>0</v>
      </c>
      <c r="DD63" s="111">
        <f ca="1" t="shared" si="17"/>
        <v>0.9</v>
      </c>
      <c r="DE63" s="66">
        <f ca="1" t="shared" si="18"/>
        <v>500000</v>
      </c>
      <c r="DF63" s="28">
        <f t="shared" si="19"/>
        <v>24</v>
      </c>
      <c r="DG63" s="125" t="e">
        <f>MAX(#REF!+7.65%,10%)/12</f>
        <v>#REF!</v>
      </c>
      <c r="DH63" s="126" t="e">
        <f ca="1" t="shared" si="20"/>
        <v>#REF!</v>
      </c>
      <c r="DI63" s="130" t="e">
        <f ca="1" t="shared" si="21"/>
        <v>#REF!</v>
      </c>
      <c r="DJ63" s="130" t="e">
        <f ca="1" t="shared" si="33"/>
        <v>#REF!</v>
      </c>
      <c r="DK63" s="67">
        <f ca="1" t="shared" si="22"/>
        <v>450000</v>
      </c>
      <c r="DL63" s="116">
        <v>0.0325</v>
      </c>
      <c r="DM63" s="78">
        <f ca="1" t="shared" si="23"/>
        <v>35</v>
      </c>
      <c r="DN63" s="78">
        <f ca="1" t="shared" si="24"/>
        <v>1995</v>
      </c>
      <c r="DO63" s="78">
        <f ca="1" t="shared" si="25"/>
        <v>50000</v>
      </c>
      <c r="DP63" s="83" t="e">
        <f ca="1" t="shared" si="35"/>
        <v>#REF!</v>
      </c>
      <c r="DQ63" s="29" t="s">
        <v>1242</v>
      </c>
      <c r="DR63" s="72"/>
      <c r="DS63" s="72" t="str">
        <f t="shared" si="43"/>
        <v>MaxiHome/CM Home</v>
      </c>
      <c r="DT63" s="64"/>
      <c r="DU63" s="64"/>
      <c r="DV63" s="64"/>
      <c r="DW63" s="64"/>
      <c r="DX63" s="133"/>
      <c r="DY63" s="64"/>
      <c r="DZ63" s="64"/>
      <c r="EA63" s="64"/>
      <c r="EB63" s="64"/>
      <c r="EC63" s="64"/>
      <c r="ED63" s="64"/>
      <c r="EE63" s="66">
        <f ca="1" t="shared" si="27"/>
        <v>0</v>
      </c>
      <c r="EF63" s="66" t="e">
        <f ca="1" t="shared" si="28"/>
        <v>#REF!</v>
      </c>
      <c r="EG63" s="66">
        <f ca="1" t="shared" si="29"/>
        <v>0</v>
      </c>
      <c r="EH63" s="66" t="e">
        <f t="shared" si="30"/>
        <v>#REF!</v>
      </c>
      <c r="EI63" s="79" t="e">
        <f ca="1" t="shared" si="34"/>
        <v>#REF!</v>
      </c>
    </row>
    <row r="64" s="2" customFormat="1" ht="38.5" customHeight="1" spans="1:139">
      <c r="A64" s="28">
        <v>61</v>
      </c>
      <c r="B64" s="30" t="s">
        <v>1526</v>
      </c>
      <c r="C64" s="30" t="s">
        <v>1527</v>
      </c>
      <c r="D64" s="28" t="s">
        <v>980</v>
      </c>
      <c r="E64" s="35" t="s">
        <v>1528</v>
      </c>
      <c r="F64" s="35" t="s">
        <v>1529</v>
      </c>
      <c r="G64" s="36" t="s">
        <v>980</v>
      </c>
      <c r="H64" s="37" t="s">
        <v>1530</v>
      </c>
      <c r="I64" s="37" t="s">
        <v>1531</v>
      </c>
      <c r="J64" s="52">
        <v>850401145124</v>
      </c>
      <c r="K64" s="28" t="s">
        <v>982</v>
      </c>
      <c r="L64" s="46">
        <v>31138</v>
      </c>
      <c r="M64" s="28">
        <f ca="1" t="shared" si="31"/>
        <v>38</v>
      </c>
      <c r="N64" s="59">
        <v>900101014455</v>
      </c>
      <c r="O64" s="28" t="s">
        <v>982</v>
      </c>
      <c r="P64" s="60">
        <f t="shared" si="0"/>
        <v>32874</v>
      </c>
      <c r="Q64" s="28">
        <f ca="1" t="shared" si="1"/>
        <v>34</v>
      </c>
      <c r="R64" s="28" t="s">
        <v>1222</v>
      </c>
      <c r="S64" s="28" t="s">
        <v>796</v>
      </c>
      <c r="T64" s="28">
        <v>45100</v>
      </c>
      <c r="U64" s="28"/>
      <c r="V64" s="28"/>
      <c r="W64" s="63"/>
      <c r="X64" s="64"/>
      <c r="Y64" s="64"/>
      <c r="Z64" s="64"/>
      <c r="AA64" s="28"/>
      <c r="AB64" s="28"/>
      <c r="AC64" s="28"/>
      <c r="AD64" s="28"/>
      <c r="AE64" s="28"/>
      <c r="AF64" s="28"/>
      <c r="AG64" s="28"/>
      <c r="AH64" s="28"/>
      <c r="AI64" s="66">
        <v>7600</v>
      </c>
      <c r="AJ64" s="66">
        <v>6534</v>
      </c>
      <c r="AK64" s="28" t="s">
        <v>991</v>
      </c>
      <c r="AL64" s="28"/>
      <c r="AM64" s="28"/>
      <c r="AN64" s="28"/>
      <c r="AO64" s="67" t="s">
        <v>1240</v>
      </c>
      <c r="AP64" s="69">
        <v>560000</v>
      </c>
      <c r="AQ64" s="79">
        <f>0.9*AP64</f>
        <v>504000</v>
      </c>
      <c r="AR64" s="80">
        <f ca="1">CS64</f>
        <v>35</v>
      </c>
      <c r="AS64" s="29" t="s">
        <v>820</v>
      </c>
      <c r="AT64" s="29" t="s">
        <v>1532</v>
      </c>
      <c r="AU64" s="28" t="s">
        <v>815</v>
      </c>
      <c r="AV64" s="83"/>
      <c r="AW64" s="63" t="s">
        <v>136</v>
      </c>
      <c r="AX64" s="64"/>
      <c r="AY64" s="70">
        <f t="shared" si="40"/>
        <v>7600</v>
      </c>
      <c r="AZ64" s="28">
        <v>1</v>
      </c>
      <c r="BA64" s="64"/>
      <c r="BB64" s="64"/>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70" t="s">
        <v>800</v>
      </c>
      <c r="CK64" s="66">
        <v>1995</v>
      </c>
      <c r="CL64" s="66"/>
      <c r="CM64" s="67">
        <f ca="1" t="shared" si="47"/>
        <v>2338.8</v>
      </c>
      <c r="CN64" s="111">
        <f t="shared" si="44"/>
        <v>0.9</v>
      </c>
      <c r="CO64" s="111">
        <v>0.1</v>
      </c>
      <c r="CP64" s="67">
        <f t="shared" si="5"/>
        <v>504000</v>
      </c>
      <c r="CQ64" s="113">
        <f t="shared" si="6"/>
        <v>35</v>
      </c>
      <c r="CR64" s="113">
        <f t="shared" si="7"/>
        <v>70</v>
      </c>
      <c r="CS64" s="113">
        <f ca="1" t="shared" si="8"/>
        <v>35</v>
      </c>
      <c r="CT64" s="113">
        <f t="shared" si="9"/>
        <v>27</v>
      </c>
      <c r="CU64" s="113">
        <f ca="1" t="shared" si="10"/>
        <v>2235</v>
      </c>
      <c r="CV64" s="116">
        <f ca="1" t="shared" si="42"/>
        <v>0.65</v>
      </c>
      <c r="CW64" s="111">
        <f t="shared" si="12"/>
        <v>0.7</v>
      </c>
      <c r="CX64" s="111"/>
      <c r="CY64" s="67">
        <f t="shared" si="13"/>
        <v>2578</v>
      </c>
      <c r="CZ64" s="28"/>
      <c r="DA64" s="28" t="str">
        <f t="shared" si="46"/>
        <v>Non-vulnerable</v>
      </c>
      <c r="DB64" s="113">
        <f ca="1" t="shared" si="15"/>
        <v>0</v>
      </c>
      <c r="DC64" s="113">
        <f t="shared" si="16"/>
        <v>0</v>
      </c>
      <c r="DD64" s="111">
        <f ca="1" t="shared" si="17"/>
        <v>0.9</v>
      </c>
      <c r="DE64" s="66">
        <f ca="1" t="shared" si="18"/>
        <v>560000</v>
      </c>
      <c r="DF64" s="28">
        <f t="shared" si="19"/>
        <v>24</v>
      </c>
      <c r="DG64" s="125">
        <f t="shared" si="32"/>
        <v>0.00833333333333333</v>
      </c>
      <c r="DH64" s="126">
        <f ca="1" t="shared" si="20"/>
        <v>4814.16558343</v>
      </c>
      <c r="DI64" s="130">
        <f ca="1" t="shared" si="21"/>
        <v>2021949.54</v>
      </c>
      <c r="DJ64" s="130">
        <f ca="1" t="shared" si="33"/>
        <v>112000</v>
      </c>
      <c r="DK64" s="67">
        <f ca="1" t="shared" si="22"/>
        <v>504000</v>
      </c>
      <c r="DL64" s="116">
        <v>0.0325</v>
      </c>
      <c r="DM64" s="78">
        <f ca="1" t="shared" si="23"/>
        <v>35</v>
      </c>
      <c r="DN64" s="78">
        <f ca="1" t="shared" si="24"/>
        <v>2235</v>
      </c>
      <c r="DO64" s="78">
        <f ca="1" t="shared" si="25"/>
        <v>56000</v>
      </c>
      <c r="DP64" s="83">
        <f ca="1" t="shared" si="35"/>
        <v>2133949.54</v>
      </c>
      <c r="DQ64" s="29" t="s">
        <v>1533</v>
      </c>
      <c r="DR64" s="72" t="s">
        <v>1259</v>
      </c>
      <c r="DS64" s="72" t="str">
        <f t="shared" si="43"/>
        <v>MaxiHome/CM Home</v>
      </c>
      <c r="DT64" s="29" t="s">
        <v>1260</v>
      </c>
      <c r="DU64" s="64"/>
      <c r="DV64" s="64"/>
      <c r="DW64" s="64"/>
      <c r="DX64" s="133"/>
      <c r="DY64" s="64"/>
      <c r="DZ64" s="64"/>
      <c r="EA64" s="64"/>
      <c r="EB64" s="64"/>
      <c r="EC64" s="64"/>
      <c r="ED64" s="64"/>
      <c r="EE64" s="66">
        <f ca="1" t="shared" si="27"/>
        <v>0</v>
      </c>
      <c r="EF64" s="66">
        <f ca="1" t="shared" si="28"/>
        <v>0</v>
      </c>
      <c r="EG64" s="66">
        <f ca="1" t="shared" si="29"/>
        <v>0</v>
      </c>
      <c r="EH64" s="66">
        <f t="shared" si="30"/>
        <v>0</v>
      </c>
      <c r="EI64" s="79">
        <f ca="1" t="shared" si="34"/>
        <v>0</v>
      </c>
    </row>
    <row r="65" s="2" customFormat="1" ht="25" spans="1:139">
      <c r="A65" s="28">
        <v>62</v>
      </c>
      <c r="B65" s="35" t="s">
        <v>1534</v>
      </c>
      <c r="C65" s="35" t="s">
        <v>1535</v>
      </c>
      <c r="D65" s="28" t="s">
        <v>980</v>
      </c>
      <c r="E65" s="35" t="s">
        <v>1536</v>
      </c>
      <c r="F65" s="35" t="s">
        <v>1537</v>
      </c>
      <c r="G65" s="36" t="s">
        <v>980</v>
      </c>
      <c r="H65" s="38" t="s">
        <v>1538</v>
      </c>
      <c r="I65" s="37" t="s">
        <v>1539</v>
      </c>
      <c r="J65" s="59" t="s">
        <v>1540</v>
      </c>
      <c r="K65" s="28" t="s">
        <v>982</v>
      </c>
      <c r="L65" s="60">
        <f>DATE(LEFT(J65,2),MID(J65,3,2),MID(J65,5,2))</f>
        <v>31384</v>
      </c>
      <c r="M65" s="28">
        <f ca="1" t="shared" si="31"/>
        <v>38</v>
      </c>
      <c r="N65" s="59" t="s">
        <v>1541</v>
      </c>
      <c r="O65" s="28" t="s">
        <v>982</v>
      </c>
      <c r="P65" s="60">
        <f t="shared" si="0"/>
        <v>32374</v>
      </c>
      <c r="Q65" s="28">
        <f ca="1" t="shared" si="1"/>
        <v>35</v>
      </c>
      <c r="R65" s="28"/>
      <c r="S65" s="28"/>
      <c r="T65" s="28"/>
      <c r="U65" s="28"/>
      <c r="V65" s="28"/>
      <c r="W65" s="63"/>
      <c r="X65" s="64"/>
      <c r="Y65" s="64"/>
      <c r="Z65" s="64"/>
      <c r="AA65" s="28"/>
      <c r="AB65" s="28"/>
      <c r="AC65" s="28"/>
      <c r="AD65" s="28"/>
      <c r="AE65" s="28"/>
      <c r="AF65" s="28"/>
      <c r="AG65" s="28"/>
      <c r="AH65" s="28"/>
      <c r="AI65" s="66"/>
      <c r="AJ65" s="66"/>
      <c r="AK65" s="28"/>
      <c r="AL65" s="28"/>
      <c r="AM65" s="28"/>
      <c r="AN65" s="28"/>
      <c r="AO65" s="28"/>
      <c r="AP65" s="66"/>
      <c r="AQ65" s="66"/>
      <c r="AR65" s="78"/>
      <c r="AS65" s="29"/>
      <c r="AT65" s="29"/>
      <c r="AU65" s="28"/>
      <c r="AV65" s="83"/>
      <c r="AW65" s="63"/>
      <c r="AX65" s="64"/>
      <c r="AY65" s="66"/>
      <c r="AZ65" s="28"/>
      <c r="BA65" s="64"/>
      <c r="BB65" s="64"/>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108"/>
      <c r="CK65" s="66"/>
      <c r="CL65" s="66"/>
      <c r="CM65" s="66"/>
      <c r="CN65" s="110"/>
      <c r="CO65" s="110"/>
      <c r="CP65" s="66"/>
      <c r="CQ65" s="113"/>
      <c r="CR65" s="113"/>
      <c r="CS65" s="113"/>
      <c r="CT65" s="113"/>
      <c r="CU65" s="113"/>
      <c r="CV65" s="115"/>
      <c r="CW65" s="111"/>
      <c r="CX65" s="111"/>
      <c r="CY65" s="67"/>
      <c r="CZ65" s="28"/>
      <c r="DA65" s="28"/>
      <c r="DB65" s="113"/>
      <c r="DC65" s="28"/>
      <c r="DD65" s="66"/>
      <c r="DE65" s="64"/>
      <c r="DF65" s="28"/>
      <c r="DG65" s="28"/>
      <c r="DH65" s="28"/>
      <c r="DI65" s="28"/>
      <c r="DJ65" s="28"/>
      <c r="DK65" s="64"/>
      <c r="DL65" s="116"/>
      <c r="DM65" s="78"/>
      <c r="DN65" s="133"/>
      <c r="DO65" s="133"/>
      <c r="DP65" s="133"/>
      <c r="DQ65" s="29"/>
      <c r="DR65" s="64"/>
      <c r="DS65" s="64"/>
      <c r="DT65" s="64"/>
      <c r="DU65" s="64"/>
      <c r="DV65" s="64"/>
      <c r="DW65" s="64"/>
      <c r="DX65" s="133"/>
      <c r="DY65" s="64"/>
      <c r="DZ65" s="64"/>
      <c r="EA65" s="64"/>
      <c r="EB65" s="64"/>
      <c r="EC65" s="64"/>
      <c r="ED65" s="64"/>
      <c r="EE65" s="64"/>
      <c r="EF65" s="64"/>
      <c r="EG65" s="64"/>
      <c r="EH65" s="64"/>
      <c r="EI65" s="64"/>
    </row>
    <row r="66" s="2" customFormat="1" ht="38" spans="1:139">
      <c r="A66" s="28">
        <v>63</v>
      </c>
      <c r="B66" s="35" t="s">
        <v>1542</v>
      </c>
      <c r="C66" s="35" t="s">
        <v>1543</v>
      </c>
      <c r="D66" s="28" t="s">
        <v>980</v>
      </c>
      <c r="E66" s="35" t="s">
        <v>1544</v>
      </c>
      <c r="F66" s="35" t="s">
        <v>1545</v>
      </c>
      <c r="G66" s="36" t="s">
        <v>980</v>
      </c>
      <c r="H66" s="38" t="s">
        <v>1546</v>
      </c>
      <c r="I66" s="49" t="s">
        <v>1547</v>
      </c>
      <c r="J66" s="59" t="s">
        <v>1548</v>
      </c>
      <c r="K66" s="28" t="s">
        <v>982</v>
      </c>
      <c r="L66" s="60">
        <f>DATE(LEFT(J66,2),MID(J66,3,2),MID(J66,5,2))</f>
        <v>31570</v>
      </c>
      <c r="M66" s="28">
        <f ca="1" t="shared" si="31"/>
        <v>37</v>
      </c>
      <c r="N66" s="59" t="s">
        <v>1549</v>
      </c>
      <c r="O66" s="28" t="s">
        <v>982</v>
      </c>
      <c r="P66" s="60">
        <f t="shared" si="0"/>
        <v>28229</v>
      </c>
      <c r="Q66" s="28">
        <f ca="1" t="shared" si="1"/>
        <v>46</v>
      </c>
      <c r="R66" s="28"/>
      <c r="S66" s="28"/>
      <c r="T66" s="28"/>
      <c r="U66" s="28"/>
      <c r="V66" s="28"/>
      <c r="W66" s="63"/>
      <c r="X66" s="64"/>
      <c r="Y66" s="64"/>
      <c r="Z66" s="64"/>
      <c r="AA66" s="28"/>
      <c r="AB66" s="28"/>
      <c r="AC66" s="28"/>
      <c r="AD66" s="28"/>
      <c r="AE66" s="28"/>
      <c r="AF66" s="28"/>
      <c r="AG66" s="28"/>
      <c r="AH66" s="28"/>
      <c r="AI66" s="66"/>
      <c r="AJ66" s="66"/>
      <c r="AK66" s="28"/>
      <c r="AL66" s="28"/>
      <c r="AM66" s="28"/>
      <c r="AN66" s="28"/>
      <c r="AO66" s="28"/>
      <c r="AP66" s="66"/>
      <c r="AQ66" s="66"/>
      <c r="AR66" s="78"/>
      <c r="AS66" s="29"/>
      <c r="AT66" s="29"/>
      <c r="AU66" s="28"/>
      <c r="AV66" s="83"/>
      <c r="AW66" s="63"/>
      <c r="AX66" s="64"/>
      <c r="AY66" s="66"/>
      <c r="AZ66" s="28"/>
      <c r="BA66" s="64"/>
      <c r="BB66" s="64"/>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108"/>
      <c r="CK66" s="66"/>
      <c r="CL66" s="66"/>
      <c r="CM66" s="66"/>
      <c r="CN66" s="110"/>
      <c r="CO66" s="110"/>
      <c r="CP66" s="66"/>
      <c r="CQ66" s="113"/>
      <c r="CR66" s="113"/>
      <c r="CS66" s="113"/>
      <c r="CT66" s="113"/>
      <c r="CU66" s="113"/>
      <c r="CV66" s="115"/>
      <c r="CW66" s="111"/>
      <c r="CX66" s="111"/>
      <c r="CY66" s="67"/>
      <c r="CZ66" s="28"/>
      <c r="DA66" s="28"/>
      <c r="DB66" s="113"/>
      <c r="DC66" s="28"/>
      <c r="DD66" s="66"/>
      <c r="DE66" s="64"/>
      <c r="DF66" s="28"/>
      <c r="DG66" s="28"/>
      <c r="DH66" s="28"/>
      <c r="DI66" s="28"/>
      <c r="DJ66" s="28"/>
      <c r="DK66" s="64"/>
      <c r="DL66" s="116"/>
      <c r="DM66" s="78"/>
      <c r="DN66" s="133"/>
      <c r="DO66" s="133"/>
      <c r="DP66" s="133"/>
      <c r="DQ66" s="29"/>
      <c r="DR66" s="64"/>
      <c r="DS66" s="64"/>
      <c r="DT66" s="64"/>
      <c r="DU66" s="64"/>
      <c r="DV66" s="64"/>
      <c r="DW66" s="64"/>
      <c r="DX66" s="133"/>
      <c r="DY66" s="64"/>
      <c r="DZ66" s="64"/>
      <c r="EA66" s="64"/>
      <c r="EB66" s="64"/>
      <c r="EC66" s="64"/>
      <c r="ED66" s="64"/>
      <c r="EE66" s="64"/>
      <c r="EF66" s="64"/>
      <c r="EG66" s="64"/>
      <c r="EH66" s="64"/>
      <c r="EI66" s="64"/>
    </row>
    <row r="67" spans="2:16">
      <c r="B67" s="3"/>
      <c r="C67" s="3"/>
      <c r="H67" s="141"/>
      <c r="I67" s="141"/>
      <c r="P67" s="5"/>
    </row>
    <row r="68" spans="2:16">
      <c r="B68" s="3"/>
      <c r="C68" s="3"/>
      <c r="H68" s="141"/>
      <c r="I68" s="141"/>
      <c r="P68" s="5"/>
    </row>
    <row r="69" spans="2:116">
      <c r="B69" s="3"/>
      <c r="C69" s="3"/>
      <c r="H69" s="141"/>
      <c r="I69" s="143"/>
      <c r="DL69" s="145"/>
    </row>
    <row r="70" spans="2:9">
      <c r="B70" s="3"/>
      <c r="C70" s="3"/>
      <c r="H70" s="141"/>
      <c r="I70" s="144"/>
    </row>
    <row r="71" spans="2:9">
      <c r="B71" s="3"/>
      <c r="C71" s="3"/>
      <c r="H71" s="141"/>
      <c r="I71" s="141"/>
    </row>
    <row r="72" spans="2:9">
      <c r="B72" s="3"/>
      <c r="C72" s="3"/>
      <c r="H72" s="141"/>
      <c r="I72" s="141"/>
    </row>
    <row r="73" spans="2:9">
      <c r="B73" s="3"/>
      <c r="C73" s="3"/>
      <c r="H73" s="141"/>
      <c r="I73" s="144"/>
    </row>
    <row r="74" spans="2:9">
      <c r="B74" s="3"/>
      <c r="C74" s="3"/>
      <c r="H74" s="141"/>
      <c r="I74" s="141"/>
    </row>
    <row r="75" spans="2:9">
      <c r="B75" s="3"/>
      <c r="C75" s="3"/>
      <c r="H75" s="141"/>
      <c r="I75" s="141"/>
    </row>
    <row r="76" spans="2:9">
      <c r="B76" s="3"/>
      <c r="C76" s="3"/>
      <c r="H76" s="141"/>
      <c r="I76" s="141"/>
    </row>
    <row r="77" spans="2:9">
      <c r="B77" s="3"/>
      <c r="C77" s="3"/>
      <c r="H77" s="141"/>
      <c r="I77" s="141"/>
    </row>
    <row r="78" spans="2:9">
      <c r="B78" s="3"/>
      <c r="C78" s="3"/>
      <c r="H78" s="141"/>
      <c r="I78" s="141"/>
    </row>
    <row r="79" spans="2:9">
      <c r="B79" s="3"/>
      <c r="C79" s="3"/>
      <c r="H79" s="141"/>
      <c r="I79" s="141"/>
    </row>
    <row r="80" spans="2:9">
      <c r="B80" s="3"/>
      <c r="C80" s="3"/>
      <c r="H80" s="141"/>
      <c r="I80" s="141"/>
    </row>
    <row r="81" spans="2:9">
      <c r="B81" s="3"/>
      <c r="C81" s="3"/>
      <c r="H81" s="141"/>
      <c r="I81" s="141"/>
    </row>
    <row r="82" spans="2:9">
      <c r="B82" s="3"/>
      <c r="C82" s="3"/>
      <c r="H82" s="141"/>
      <c r="I82" s="141"/>
    </row>
    <row r="83" spans="2:9">
      <c r="B83" s="3"/>
      <c r="C83" s="3"/>
      <c r="H83" s="141"/>
      <c r="I83" s="141"/>
    </row>
    <row r="84" spans="2:9">
      <c r="B84" s="3"/>
      <c r="C84" s="3"/>
      <c r="H84" s="141"/>
      <c r="I84" s="141"/>
    </row>
    <row r="85" spans="2:9">
      <c r="B85" s="3"/>
      <c r="C85" s="3"/>
      <c r="H85" s="141"/>
      <c r="I85" s="141"/>
    </row>
    <row r="86" spans="2:9">
      <c r="B86" s="3"/>
      <c r="C86" s="3"/>
      <c r="H86" s="141"/>
      <c r="I86" s="141"/>
    </row>
    <row r="87" spans="2:8">
      <c r="B87" s="3"/>
      <c r="C87" s="3"/>
      <c r="H87" s="141"/>
    </row>
    <row r="88" spans="2:8">
      <c r="B88" s="3"/>
      <c r="C88" s="3"/>
      <c r="H88" s="141"/>
    </row>
    <row r="89" spans="2:8">
      <c r="B89" s="3"/>
      <c r="C89" s="3"/>
      <c r="H89" s="141"/>
    </row>
    <row r="90" spans="2:8">
      <c r="B90" s="3"/>
      <c r="C90" s="3"/>
      <c r="H90" s="141"/>
    </row>
    <row r="91" spans="2:8">
      <c r="B91" s="3"/>
      <c r="C91" s="3"/>
      <c r="H91" s="141"/>
    </row>
    <row r="92" spans="2:8">
      <c r="B92" s="3"/>
      <c r="C92" s="3"/>
      <c r="H92" s="141"/>
    </row>
    <row r="93" spans="2:8">
      <c r="B93" s="3"/>
      <c r="C93" s="3"/>
      <c r="H93" s="141"/>
    </row>
    <row r="94" spans="2:8">
      <c r="B94" s="3"/>
      <c r="C94" s="3"/>
      <c r="H94" s="141"/>
    </row>
    <row r="95" spans="2:8">
      <c r="B95" s="3"/>
      <c r="C95" s="3"/>
      <c r="H95" s="141"/>
    </row>
    <row r="96" spans="2:8">
      <c r="B96" s="3"/>
      <c r="C96" s="3"/>
      <c r="H96" s="141"/>
    </row>
    <row r="97" spans="2:8">
      <c r="B97" s="3"/>
      <c r="C97" s="3"/>
      <c r="H97" s="141"/>
    </row>
    <row r="98" spans="2:8">
      <c r="B98" s="3"/>
      <c r="C98" s="3"/>
      <c r="H98" s="141"/>
    </row>
    <row r="99" spans="2:8">
      <c r="B99" s="3"/>
      <c r="C99" s="3"/>
      <c r="H99" s="141"/>
    </row>
    <row r="100" spans="2:8">
      <c r="B100" s="3"/>
      <c r="C100" s="3"/>
      <c r="H100" s="141"/>
    </row>
    <row r="101" spans="2:8">
      <c r="B101" s="3"/>
      <c r="C101" s="3"/>
      <c r="H101" s="141"/>
    </row>
    <row r="102" ht="14" spans="2:8">
      <c r="B102" s="3"/>
      <c r="C102" s="3"/>
      <c r="H102" s="142"/>
    </row>
    <row r="103" ht="14" spans="2:8">
      <c r="B103" s="3"/>
      <c r="C103" s="3"/>
      <c r="H103" s="142"/>
    </row>
    <row r="104" spans="2:3">
      <c r="B104" s="3"/>
      <c r="C104" s="3"/>
    </row>
    <row r="105" spans="2:3">
      <c r="B105" s="3"/>
      <c r="C105" s="3"/>
    </row>
    <row r="106" spans="2:3">
      <c r="B106" s="3"/>
      <c r="C106" s="3"/>
    </row>
    <row r="107" spans="2:3">
      <c r="B107" s="3"/>
      <c r="C107" s="3"/>
    </row>
    <row r="108" spans="2:3">
      <c r="B108" s="3"/>
      <c r="C108" s="3"/>
    </row>
    <row r="109" spans="2:3">
      <c r="B109" s="3"/>
      <c r="C109" s="3"/>
    </row>
    <row r="110" spans="2:3">
      <c r="B110" s="3"/>
      <c r="C110" s="3"/>
    </row>
    <row r="111" spans="2:3">
      <c r="B111" s="3"/>
      <c r="C111" s="3"/>
    </row>
    <row r="112" spans="2:3">
      <c r="B112" s="3"/>
      <c r="C112" s="3"/>
    </row>
    <row r="113" spans="2:3">
      <c r="B113" s="3"/>
      <c r="C113" s="3"/>
    </row>
    <row r="114" spans="2:3">
      <c r="B114" s="3"/>
      <c r="C114" s="3"/>
    </row>
    <row r="115" spans="2:3">
      <c r="B115" s="3"/>
      <c r="C115" s="3"/>
    </row>
    <row r="116" spans="2:3">
      <c r="B116" s="3"/>
      <c r="C116" s="3"/>
    </row>
    <row r="117" spans="2:3">
      <c r="B117" s="3"/>
      <c r="C117" s="3"/>
    </row>
    <row r="118" spans="2:3">
      <c r="B118" s="3"/>
      <c r="C118" s="3"/>
    </row>
    <row r="119" spans="2:3">
      <c r="B119" s="3"/>
      <c r="C119" s="3"/>
    </row>
    <row r="120" spans="2:3">
      <c r="B120" s="3"/>
      <c r="C120" s="3"/>
    </row>
    <row r="121" spans="2:3">
      <c r="B121" s="3"/>
      <c r="C121" s="3"/>
    </row>
    <row r="122" spans="2:3">
      <c r="B122" s="3"/>
      <c r="C122" s="3"/>
    </row>
    <row r="123" spans="2:3">
      <c r="B123" s="3"/>
      <c r="C123" s="3"/>
    </row>
    <row r="124" spans="2:3">
      <c r="B124" s="3"/>
      <c r="C124" s="3"/>
    </row>
    <row r="125" spans="2:3">
      <c r="B125" s="3"/>
      <c r="C125" s="3"/>
    </row>
    <row r="126" spans="2:3">
      <c r="B126" s="3"/>
      <c r="C126" s="3"/>
    </row>
    <row r="127" spans="2:3">
      <c r="B127" s="3"/>
      <c r="C127" s="3"/>
    </row>
    <row r="204" ht="14" spans="3:3">
      <c r="C204" s="146" t="s">
        <v>1550</v>
      </c>
    </row>
    <row r="65534" spans="11:15">
      <c r="K65534" s="147"/>
      <c r="O65534" s="147"/>
    </row>
  </sheetData>
  <autoFilter ref="A4:DV66">
    <extLst/>
  </autoFilter>
  <mergeCells count="545">
    <mergeCell ref="J1:M1"/>
    <mergeCell ref="N1:T1"/>
    <mergeCell ref="U1:V1"/>
    <mergeCell ref="W1:Z1"/>
    <mergeCell ref="AA1:AH1"/>
    <mergeCell ref="AI1:AK1"/>
    <mergeCell ref="AL1:AN1"/>
    <mergeCell ref="AO1:BI1"/>
    <mergeCell ref="BJ1:BL1"/>
    <mergeCell ref="BM1:CI1"/>
    <mergeCell ref="CJ1:DF1"/>
    <mergeCell ref="DK1:DQ1"/>
    <mergeCell ref="DR1:DS1"/>
    <mergeCell ref="DU1:ED1"/>
    <mergeCell ref="EE1:EI1"/>
    <mergeCell ref="AA2:AF2"/>
    <mergeCell ref="BC2:BD2"/>
    <mergeCell ref="BE2:BI2"/>
    <mergeCell ref="CF2:CG2"/>
    <mergeCell ref="AA3:AC3"/>
    <mergeCell ref="AD3:AF3"/>
    <mergeCell ref="A1:A4"/>
    <mergeCell ref="B1:B4"/>
    <mergeCell ref="C1:C4"/>
    <mergeCell ref="D1:D4"/>
    <mergeCell ref="E1:E4"/>
    <mergeCell ref="F1:F4"/>
    <mergeCell ref="G1:G4"/>
    <mergeCell ref="H1:H4"/>
    <mergeCell ref="I1:I4"/>
    <mergeCell ref="J2:J4"/>
    <mergeCell ref="J9:J10"/>
    <mergeCell ref="J11:J12"/>
    <mergeCell ref="J13:J14"/>
    <mergeCell ref="J18:J21"/>
    <mergeCell ref="J22:J24"/>
    <mergeCell ref="K2:K4"/>
    <mergeCell ref="K9:K10"/>
    <mergeCell ref="K11:K12"/>
    <mergeCell ref="K13:K14"/>
    <mergeCell ref="K18:K21"/>
    <mergeCell ref="K22:K24"/>
    <mergeCell ref="L2:L4"/>
    <mergeCell ref="L9:L10"/>
    <mergeCell ref="L11:L12"/>
    <mergeCell ref="L13:L14"/>
    <mergeCell ref="L18:L21"/>
    <mergeCell ref="L22:L24"/>
    <mergeCell ref="M2:M4"/>
    <mergeCell ref="M9:M10"/>
    <mergeCell ref="M11:M12"/>
    <mergeCell ref="M13:M14"/>
    <mergeCell ref="M18:M21"/>
    <mergeCell ref="M22:M24"/>
    <mergeCell ref="N2:N4"/>
    <mergeCell ref="O2:O4"/>
    <mergeCell ref="P2:P4"/>
    <mergeCell ref="Q2:Q4"/>
    <mergeCell ref="R2:R4"/>
    <mergeCell ref="R9:R10"/>
    <mergeCell ref="R11:R12"/>
    <mergeCell ref="R13:R14"/>
    <mergeCell ref="R18:R21"/>
    <mergeCell ref="R22:R24"/>
    <mergeCell ref="S2:S4"/>
    <mergeCell ref="S9:S10"/>
    <mergeCell ref="S11:S12"/>
    <mergeCell ref="S13:S14"/>
    <mergeCell ref="S18:S21"/>
    <mergeCell ref="S22:S24"/>
    <mergeCell ref="T2:T4"/>
    <mergeCell ref="T9:T10"/>
    <mergeCell ref="T11:T12"/>
    <mergeCell ref="T13:T14"/>
    <mergeCell ref="T18:T21"/>
    <mergeCell ref="T22:T24"/>
    <mergeCell ref="U2:U4"/>
    <mergeCell ref="U9:U10"/>
    <mergeCell ref="U11:U12"/>
    <mergeCell ref="U13:U14"/>
    <mergeCell ref="U18:U21"/>
    <mergeCell ref="U22:U24"/>
    <mergeCell ref="V2:V4"/>
    <mergeCell ref="V9:V10"/>
    <mergeCell ref="V11:V12"/>
    <mergeCell ref="V13:V14"/>
    <mergeCell ref="V18:V21"/>
    <mergeCell ref="V22:V24"/>
    <mergeCell ref="W2:W4"/>
    <mergeCell ref="W22:W24"/>
    <mergeCell ref="X2:X4"/>
    <mergeCell ref="Y2:Y4"/>
    <mergeCell ref="Z2:Z4"/>
    <mergeCell ref="AG2:AG4"/>
    <mergeCell ref="AH2:AH4"/>
    <mergeCell ref="AI2:AI4"/>
    <mergeCell ref="AI9:AI10"/>
    <mergeCell ref="AI11:AI12"/>
    <mergeCell ref="AI13:AI14"/>
    <mergeCell ref="AI18:AI21"/>
    <mergeCell ref="AI22:AI24"/>
    <mergeCell ref="AJ2:AJ4"/>
    <mergeCell ref="AJ9:AJ10"/>
    <mergeCell ref="AJ11:AJ12"/>
    <mergeCell ref="AJ13:AJ14"/>
    <mergeCell ref="AJ18:AJ21"/>
    <mergeCell ref="AJ22:AJ24"/>
    <mergeCell ref="AK2:AK4"/>
    <mergeCell ref="AK9:AK10"/>
    <mergeCell ref="AK11:AK12"/>
    <mergeCell ref="AK13:AK14"/>
    <mergeCell ref="AK18:AK21"/>
    <mergeCell ref="AK22:AK24"/>
    <mergeCell ref="AL2:AL4"/>
    <mergeCell ref="AM2:AM4"/>
    <mergeCell ref="AN2:AN4"/>
    <mergeCell ref="AO2:AO4"/>
    <mergeCell ref="AO9:AO10"/>
    <mergeCell ref="AO11:AO12"/>
    <mergeCell ref="AO13:AO14"/>
    <mergeCell ref="AO18:AO21"/>
    <mergeCell ref="AO22:AO24"/>
    <mergeCell ref="AP2:AP4"/>
    <mergeCell ref="AP9:AP10"/>
    <mergeCell ref="AP11:AP12"/>
    <mergeCell ref="AP13:AP14"/>
    <mergeCell ref="AP18:AP21"/>
    <mergeCell ref="AP22:AP24"/>
    <mergeCell ref="AQ2:AQ4"/>
    <mergeCell ref="AQ9:AQ10"/>
    <mergeCell ref="AQ11:AQ12"/>
    <mergeCell ref="AQ13:AQ14"/>
    <mergeCell ref="AQ18:AQ21"/>
    <mergeCell ref="AQ22:AQ24"/>
    <mergeCell ref="AR2:AR4"/>
    <mergeCell ref="AR9:AR10"/>
    <mergeCell ref="AR11:AR12"/>
    <mergeCell ref="AR13:AR14"/>
    <mergeCell ref="AR18:AR21"/>
    <mergeCell ref="AR22:AR24"/>
    <mergeCell ref="AS2:AS4"/>
    <mergeCell ref="AS9:AS10"/>
    <mergeCell ref="AS11:AS12"/>
    <mergeCell ref="AS13:AS14"/>
    <mergeCell ref="AS18:AS21"/>
    <mergeCell ref="AS22:AS24"/>
    <mergeCell ref="AT2:AT4"/>
    <mergeCell ref="AT9:AT10"/>
    <mergeCell ref="AT11:AT12"/>
    <mergeCell ref="AT13:AT14"/>
    <mergeCell ref="AT18:AT21"/>
    <mergeCell ref="AT22:AT24"/>
    <mergeCell ref="AU2:AU4"/>
    <mergeCell ref="AU9:AU10"/>
    <mergeCell ref="AU11:AU12"/>
    <mergeCell ref="AU13:AU14"/>
    <mergeCell ref="AU18:AU21"/>
    <mergeCell ref="AU22:AU24"/>
    <mergeCell ref="AV2:AV4"/>
    <mergeCell ref="AV9:AV10"/>
    <mergeCell ref="AV11:AV12"/>
    <mergeCell ref="AV13:AV14"/>
    <mergeCell ref="AV18:AV21"/>
    <mergeCell ref="AV22:AV24"/>
    <mergeCell ref="AW2:AW4"/>
    <mergeCell ref="AW9:AW10"/>
    <mergeCell ref="AW11:AW12"/>
    <mergeCell ref="AW13:AW14"/>
    <mergeCell ref="AW18:AW21"/>
    <mergeCell ref="AW22:AW24"/>
    <mergeCell ref="AX2:AX4"/>
    <mergeCell ref="AX9:AX10"/>
    <mergeCell ref="AX11:AX12"/>
    <mergeCell ref="AX13:AX14"/>
    <mergeCell ref="AX18:AX21"/>
    <mergeCell ref="AX22:AX24"/>
    <mergeCell ref="AY2:AY4"/>
    <mergeCell ref="AY9:AY10"/>
    <mergeCell ref="AY11:AY12"/>
    <mergeCell ref="AY13:AY14"/>
    <mergeCell ref="AY18:AY21"/>
    <mergeCell ref="AY22:AY24"/>
    <mergeCell ref="AZ2:AZ4"/>
    <mergeCell ref="AZ9:AZ10"/>
    <mergeCell ref="AZ11:AZ12"/>
    <mergeCell ref="AZ13:AZ14"/>
    <mergeCell ref="AZ18:AZ21"/>
    <mergeCell ref="AZ22:AZ24"/>
    <mergeCell ref="BA2:BA4"/>
    <mergeCell ref="BA9:BA10"/>
    <mergeCell ref="BA11:BA12"/>
    <mergeCell ref="BA13:BA14"/>
    <mergeCell ref="BA18:BA21"/>
    <mergeCell ref="BA22:BA24"/>
    <mergeCell ref="BB2:BB4"/>
    <mergeCell ref="BB9:BB10"/>
    <mergeCell ref="BB11:BB12"/>
    <mergeCell ref="BB13:BB14"/>
    <mergeCell ref="BB18:BB21"/>
    <mergeCell ref="BB22:BB24"/>
    <mergeCell ref="BC3:BC4"/>
    <mergeCell ref="BC9:BC10"/>
    <mergeCell ref="BC11:BC12"/>
    <mergeCell ref="BC13:BC14"/>
    <mergeCell ref="BC18:BC21"/>
    <mergeCell ref="BC22:BC24"/>
    <mergeCell ref="BD3:BD4"/>
    <mergeCell ref="BD9:BD10"/>
    <mergeCell ref="BD11:BD12"/>
    <mergeCell ref="BD13:BD14"/>
    <mergeCell ref="BD18:BD21"/>
    <mergeCell ref="BD22:BD24"/>
    <mergeCell ref="BE3:BE4"/>
    <mergeCell ref="BF3:BF4"/>
    <mergeCell ref="BG3:BG4"/>
    <mergeCell ref="BH3:BH4"/>
    <mergeCell ref="BI3:BI4"/>
    <mergeCell ref="BJ2:BJ4"/>
    <mergeCell ref="BK2:BK4"/>
    <mergeCell ref="BL2:BL4"/>
    <mergeCell ref="BM2:BM4"/>
    <mergeCell ref="BN2:BN4"/>
    <mergeCell ref="BO2:BO4"/>
    <mergeCell ref="BP2:BP4"/>
    <mergeCell ref="BQ2:BQ4"/>
    <mergeCell ref="BR2:BR4"/>
    <mergeCell ref="BS2:BS4"/>
    <mergeCell ref="BT2:BT4"/>
    <mergeCell ref="BU2:BU4"/>
    <mergeCell ref="BV2:BV4"/>
    <mergeCell ref="BW2:BW4"/>
    <mergeCell ref="BX2:BX4"/>
    <mergeCell ref="BY2:BY4"/>
    <mergeCell ref="BZ2:BZ4"/>
    <mergeCell ref="CA2:CA4"/>
    <mergeCell ref="CB2:CB4"/>
    <mergeCell ref="CC2:CC4"/>
    <mergeCell ref="CD2:CD4"/>
    <mergeCell ref="CE2:CE4"/>
    <mergeCell ref="CF3:CF4"/>
    <mergeCell ref="CG3:CG4"/>
    <mergeCell ref="CH2:CH4"/>
    <mergeCell ref="CI2:CI4"/>
    <mergeCell ref="CJ2:CJ4"/>
    <mergeCell ref="CJ9:CJ10"/>
    <mergeCell ref="CJ11:CJ12"/>
    <mergeCell ref="CJ13:CJ14"/>
    <mergeCell ref="CJ18:CJ21"/>
    <mergeCell ref="CJ22:CJ24"/>
    <mergeCell ref="CK2:CK4"/>
    <mergeCell ref="CK9:CK10"/>
    <mergeCell ref="CK11:CK12"/>
    <mergeCell ref="CK13:CK14"/>
    <mergeCell ref="CK18:CK21"/>
    <mergeCell ref="CK22:CK24"/>
    <mergeCell ref="CL2:CL4"/>
    <mergeCell ref="CM2:CM4"/>
    <mergeCell ref="CM9:CM10"/>
    <mergeCell ref="CM11:CM12"/>
    <mergeCell ref="CM13:CM14"/>
    <mergeCell ref="CM18:CM21"/>
    <mergeCell ref="CM22:CM24"/>
    <mergeCell ref="CN2:CN4"/>
    <mergeCell ref="CN9:CN10"/>
    <mergeCell ref="CN11:CN12"/>
    <mergeCell ref="CN13:CN14"/>
    <mergeCell ref="CN18:CN21"/>
    <mergeCell ref="CN22:CN24"/>
    <mergeCell ref="CO2:CO4"/>
    <mergeCell ref="CO9:CO10"/>
    <mergeCell ref="CO11:CO12"/>
    <mergeCell ref="CO13:CO14"/>
    <mergeCell ref="CO18:CO21"/>
    <mergeCell ref="CO22:CO24"/>
    <mergeCell ref="CP2:CP4"/>
    <mergeCell ref="CP9:CP10"/>
    <mergeCell ref="CP11:CP12"/>
    <mergeCell ref="CP13:CP14"/>
    <mergeCell ref="CP18:CP21"/>
    <mergeCell ref="CP22:CP24"/>
    <mergeCell ref="CQ2:CQ4"/>
    <mergeCell ref="CQ9:CQ10"/>
    <mergeCell ref="CQ11:CQ12"/>
    <mergeCell ref="CQ13:CQ14"/>
    <mergeCell ref="CQ18:CQ21"/>
    <mergeCell ref="CQ22:CQ24"/>
    <mergeCell ref="CR2:CR4"/>
    <mergeCell ref="CR9:CR10"/>
    <mergeCell ref="CR11:CR12"/>
    <mergeCell ref="CR13:CR14"/>
    <mergeCell ref="CR18:CR21"/>
    <mergeCell ref="CR22:CR24"/>
    <mergeCell ref="CS2:CS4"/>
    <mergeCell ref="CS9:CS10"/>
    <mergeCell ref="CS11:CS12"/>
    <mergeCell ref="CS13:CS14"/>
    <mergeCell ref="CS18:CS21"/>
    <mergeCell ref="CS22:CS24"/>
    <mergeCell ref="CT2:CT4"/>
    <mergeCell ref="CT9:CT10"/>
    <mergeCell ref="CT11:CT12"/>
    <mergeCell ref="CT13:CT14"/>
    <mergeCell ref="CT18:CT21"/>
    <mergeCell ref="CT22:CT24"/>
    <mergeCell ref="CU2:CU4"/>
    <mergeCell ref="CU9:CU10"/>
    <mergeCell ref="CU11:CU12"/>
    <mergeCell ref="CU13:CU14"/>
    <mergeCell ref="CU18:CU21"/>
    <mergeCell ref="CU22:CU24"/>
    <mergeCell ref="CV2:CV4"/>
    <mergeCell ref="CV9:CV10"/>
    <mergeCell ref="CV11:CV12"/>
    <mergeCell ref="CV13:CV14"/>
    <mergeCell ref="CV18:CV21"/>
    <mergeCell ref="CV22:CV24"/>
    <mergeCell ref="CW2:CW4"/>
    <mergeCell ref="CW9:CW10"/>
    <mergeCell ref="CW11:CW12"/>
    <mergeCell ref="CW13:CW14"/>
    <mergeCell ref="CW18:CW21"/>
    <mergeCell ref="CW22:CW24"/>
    <mergeCell ref="CX2:CX4"/>
    <mergeCell ref="CY2:CY4"/>
    <mergeCell ref="CY9:CY10"/>
    <mergeCell ref="CY11:CY12"/>
    <mergeCell ref="CY13:CY14"/>
    <mergeCell ref="CY18:CY21"/>
    <mergeCell ref="CY22:CY24"/>
    <mergeCell ref="CZ2:CZ4"/>
    <mergeCell ref="CZ9:CZ10"/>
    <mergeCell ref="CZ11:CZ12"/>
    <mergeCell ref="CZ13:CZ14"/>
    <mergeCell ref="CZ18:CZ21"/>
    <mergeCell ref="CZ22:CZ24"/>
    <mergeCell ref="DA2:DA4"/>
    <mergeCell ref="DA9:DA10"/>
    <mergeCell ref="DA11:DA12"/>
    <mergeCell ref="DA13:DA14"/>
    <mergeCell ref="DA18:DA21"/>
    <mergeCell ref="DA22:DA24"/>
    <mergeCell ref="DB2:DB4"/>
    <mergeCell ref="DB9:DB10"/>
    <mergeCell ref="DB11:DB12"/>
    <mergeCell ref="DB13:DB14"/>
    <mergeCell ref="DB18:DB21"/>
    <mergeCell ref="DB22:DB24"/>
    <mergeCell ref="DC2:DC4"/>
    <mergeCell ref="DC9:DC10"/>
    <mergeCell ref="DC11:DC12"/>
    <mergeCell ref="DC13:DC14"/>
    <mergeCell ref="DC18:DC21"/>
    <mergeCell ref="DC22:DC24"/>
    <mergeCell ref="DD2:DD4"/>
    <mergeCell ref="DD9:DD10"/>
    <mergeCell ref="DD11:DD12"/>
    <mergeCell ref="DD13:DD14"/>
    <mergeCell ref="DD18:DD21"/>
    <mergeCell ref="DD22:DD24"/>
    <mergeCell ref="DE2:DE4"/>
    <mergeCell ref="DE9:DE10"/>
    <mergeCell ref="DE11:DE12"/>
    <mergeCell ref="DE13:DE14"/>
    <mergeCell ref="DE18:DE21"/>
    <mergeCell ref="DE22:DE24"/>
    <mergeCell ref="DF2:DF4"/>
    <mergeCell ref="DF9:DF10"/>
    <mergeCell ref="DF11:DF12"/>
    <mergeCell ref="DF13:DF14"/>
    <mergeCell ref="DF18:DF21"/>
    <mergeCell ref="DF22:DF24"/>
    <mergeCell ref="DG2:DG3"/>
    <mergeCell ref="DG9:DG10"/>
    <mergeCell ref="DG11:DG12"/>
    <mergeCell ref="DG13:DG14"/>
    <mergeCell ref="DG18:DG21"/>
    <mergeCell ref="DG22:DG24"/>
    <mergeCell ref="DH2:DH4"/>
    <mergeCell ref="DH9:DH10"/>
    <mergeCell ref="DH11:DH12"/>
    <mergeCell ref="DH13:DH14"/>
    <mergeCell ref="DH18:DH21"/>
    <mergeCell ref="DH22:DH24"/>
    <mergeCell ref="DI2:DI4"/>
    <mergeCell ref="DI9:DI10"/>
    <mergeCell ref="DI11:DI12"/>
    <mergeCell ref="DI13:DI14"/>
    <mergeCell ref="DI18:DI21"/>
    <mergeCell ref="DI22:DI24"/>
    <mergeCell ref="DJ2:DJ4"/>
    <mergeCell ref="DJ9:DJ10"/>
    <mergeCell ref="DJ11:DJ12"/>
    <mergeCell ref="DJ13:DJ14"/>
    <mergeCell ref="DJ18:DJ21"/>
    <mergeCell ref="DJ22:DJ24"/>
    <mergeCell ref="DK2:DK4"/>
    <mergeCell ref="DK9:DK10"/>
    <mergeCell ref="DK11:DK12"/>
    <mergeCell ref="DK13:DK14"/>
    <mergeCell ref="DK18:DK21"/>
    <mergeCell ref="DK22:DK24"/>
    <mergeCell ref="DL2:DL4"/>
    <mergeCell ref="DL9:DL10"/>
    <mergeCell ref="DL11:DL12"/>
    <mergeCell ref="DL13:DL14"/>
    <mergeCell ref="DL18:DL21"/>
    <mergeCell ref="DL22:DL24"/>
    <mergeCell ref="DM2:DM4"/>
    <mergeCell ref="DM9:DM10"/>
    <mergeCell ref="DM11:DM12"/>
    <mergeCell ref="DM13:DM14"/>
    <mergeCell ref="DM18:DM21"/>
    <mergeCell ref="DM22:DM24"/>
    <mergeCell ref="DN2:DN4"/>
    <mergeCell ref="DN9:DN10"/>
    <mergeCell ref="DN11:DN12"/>
    <mergeCell ref="DN13:DN14"/>
    <mergeCell ref="DN18:DN21"/>
    <mergeCell ref="DN22:DN24"/>
    <mergeCell ref="DO2:DO4"/>
    <mergeCell ref="DO9:DO10"/>
    <mergeCell ref="DO11:DO12"/>
    <mergeCell ref="DO13:DO14"/>
    <mergeCell ref="DO18:DO21"/>
    <mergeCell ref="DO22:DO24"/>
    <mergeCell ref="DP2:DP4"/>
    <mergeCell ref="DP9:DP10"/>
    <mergeCell ref="DP11:DP12"/>
    <mergeCell ref="DP13:DP14"/>
    <mergeCell ref="DP18:DP21"/>
    <mergeCell ref="DP22:DP24"/>
    <mergeCell ref="DQ2:DQ4"/>
    <mergeCell ref="DQ9:DQ10"/>
    <mergeCell ref="DQ11:DQ12"/>
    <mergeCell ref="DQ13:DQ14"/>
    <mergeCell ref="DQ18:DQ21"/>
    <mergeCell ref="DQ22:DQ24"/>
    <mergeCell ref="DR2:DR4"/>
    <mergeCell ref="DR9:DR10"/>
    <mergeCell ref="DR11:DR12"/>
    <mergeCell ref="DR13:DR14"/>
    <mergeCell ref="DR18:DR21"/>
    <mergeCell ref="DR22:DR24"/>
    <mergeCell ref="DS2:DS4"/>
    <mergeCell ref="DS9:DS10"/>
    <mergeCell ref="DS11:DS12"/>
    <mergeCell ref="DS13:DS14"/>
    <mergeCell ref="DS18:DS21"/>
    <mergeCell ref="DS22:DS24"/>
    <mergeCell ref="DT2:DT4"/>
    <mergeCell ref="DT9:DT10"/>
    <mergeCell ref="DT11:DT12"/>
    <mergeCell ref="DT13:DT14"/>
    <mergeCell ref="DT18:DT21"/>
    <mergeCell ref="DT22:DT24"/>
    <mergeCell ref="DU2:DU4"/>
    <mergeCell ref="DU9:DU10"/>
    <mergeCell ref="DU11:DU12"/>
    <mergeCell ref="DU13:DU14"/>
    <mergeCell ref="DU18:DU21"/>
    <mergeCell ref="DU22:DU24"/>
    <mergeCell ref="DV2:DV4"/>
    <mergeCell ref="DV9:DV10"/>
    <mergeCell ref="DV11:DV12"/>
    <mergeCell ref="DV13:DV14"/>
    <mergeCell ref="DV18:DV21"/>
    <mergeCell ref="DV22:DV24"/>
    <mergeCell ref="DW2:DW4"/>
    <mergeCell ref="DW9:DW10"/>
    <mergeCell ref="DW11:DW12"/>
    <mergeCell ref="DW13:DW14"/>
    <mergeCell ref="DW18:DW21"/>
    <mergeCell ref="DW22:DW24"/>
    <mergeCell ref="DX2:DX4"/>
    <mergeCell ref="DX9:DX10"/>
    <mergeCell ref="DX11:DX12"/>
    <mergeCell ref="DX13:DX14"/>
    <mergeCell ref="DX18:DX21"/>
    <mergeCell ref="DX22:DX24"/>
    <mergeCell ref="DY2:DY4"/>
    <mergeCell ref="DY9:DY10"/>
    <mergeCell ref="DY11:DY12"/>
    <mergeCell ref="DY13:DY14"/>
    <mergeCell ref="DY18:DY21"/>
    <mergeCell ref="DY22:DY24"/>
    <mergeCell ref="DZ2:DZ4"/>
    <mergeCell ref="DZ9:DZ10"/>
    <mergeCell ref="DZ11:DZ12"/>
    <mergeCell ref="DZ13:DZ14"/>
    <mergeCell ref="DZ18:DZ21"/>
    <mergeCell ref="DZ22:DZ24"/>
    <mergeCell ref="EA2:EA4"/>
    <mergeCell ref="EA9:EA10"/>
    <mergeCell ref="EA11:EA12"/>
    <mergeCell ref="EA13:EA14"/>
    <mergeCell ref="EA18:EA21"/>
    <mergeCell ref="EA22:EA24"/>
    <mergeCell ref="EB2:EB4"/>
    <mergeCell ref="EB9:EB10"/>
    <mergeCell ref="EB11:EB12"/>
    <mergeCell ref="EB13:EB14"/>
    <mergeCell ref="EB18:EB21"/>
    <mergeCell ref="EB22:EB24"/>
    <mergeCell ref="EC2:EC4"/>
    <mergeCell ref="EC9:EC10"/>
    <mergeCell ref="EC11:EC12"/>
    <mergeCell ref="EC13:EC14"/>
    <mergeCell ref="EC18:EC21"/>
    <mergeCell ref="EC22:EC24"/>
    <mergeCell ref="ED2:ED4"/>
    <mergeCell ref="ED9:ED10"/>
    <mergeCell ref="ED11:ED12"/>
    <mergeCell ref="ED13:ED14"/>
    <mergeCell ref="ED18:ED21"/>
    <mergeCell ref="ED22:ED24"/>
    <mergeCell ref="EE2:EE4"/>
    <mergeCell ref="EE9:EE10"/>
    <mergeCell ref="EE11:EE12"/>
    <mergeCell ref="EE13:EE14"/>
    <mergeCell ref="EE18:EE21"/>
    <mergeCell ref="EE22:EE24"/>
    <mergeCell ref="EF2:EF4"/>
    <mergeCell ref="EF9:EF10"/>
    <mergeCell ref="EF11:EF12"/>
    <mergeCell ref="EF13:EF14"/>
    <mergeCell ref="EF18:EF21"/>
    <mergeCell ref="EF22:EF24"/>
    <mergeCell ref="EG2:EG4"/>
    <mergeCell ref="EG9:EG10"/>
    <mergeCell ref="EG11:EG12"/>
    <mergeCell ref="EG13:EG14"/>
    <mergeCell ref="EG18:EG21"/>
    <mergeCell ref="EG22:EG24"/>
    <mergeCell ref="EH2:EH4"/>
    <mergeCell ref="EH9:EH10"/>
    <mergeCell ref="EH11:EH12"/>
    <mergeCell ref="EH13:EH14"/>
    <mergeCell ref="EH18:EH21"/>
    <mergeCell ref="EH22:EH24"/>
    <mergeCell ref="EI2:EI4"/>
    <mergeCell ref="EI9:EI10"/>
    <mergeCell ref="EI11:EI12"/>
    <mergeCell ref="EI13:EI14"/>
    <mergeCell ref="EI18:EI21"/>
    <mergeCell ref="EI22:EI24"/>
  </mergeCells>
  <conditionalFormatting sqref="J65:J66">
    <cfRule type="duplicateValues" dxfId="0" priority="1"/>
  </conditionalFormatting>
  <conditionalFormatting sqref="N5:N66">
    <cfRule type="duplicateValues" dxfId="0" priority="3"/>
  </conditionalFormatting>
  <conditionalFormatting sqref="F5:F66 C65:C66">
    <cfRule type="duplicateValues" dxfId="0" priority="2"/>
  </conditionalFormatting>
  <hyperlinks>
    <hyperlink ref="G5" r:id="rId2" display="Pass@1111"/>
    <hyperlink ref="G6:G66" r:id="rId2" display="Pass@1111"/>
  </hyperlinks>
  <pageMargins left="0.7" right="0.7" top="0.75" bottom="0.75" header="0.3" footer="0.3"/>
  <pageSetup paperSize="1" orientation="portrait" horizontalDpi="1200" verticalDpi="12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
  <sheetViews>
    <sheetView zoomScale="113" zoomScaleNormal="113" workbookViewId="0">
      <selection activeCell="C2" sqref="C2"/>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25.3359375" customWidth="1"/>
    <col min="23" max="23" width="20.3359375" customWidth="1"/>
    <col min="24" max="27" width="35.5" customWidth="1"/>
    <col min="28" max="28" width="11" customWidth="1"/>
    <col min="29" max="30" width="25.6640625" customWidth="1"/>
    <col min="31" max="31" width="16.6640625" customWidth="1"/>
    <col min="32" max="32" width="11.6640625" customWidth="1"/>
    <col min="33" max="33" width="13.1640625" customWidth="1"/>
  </cols>
  <sheetData>
    <row r="1" spans="1:33">
      <c r="A1" s="271" t="s">
        <v>0</v>
      </c>
      <c r="B1" s="271" t="s">
        <v>1</v>
      </c>
      <c r="C1" s="271" t="s">
        <v>20</v>
      </c>
      <c r="D1" s="271" t="s">
        <v>21</v>
      </c>
      <c r="E1" s="271" t="s">
        <v>22</v>
      </c>
      <c r="F1" s="271" t="s">
        <v>23</v>
      </c>
      <c r="G1" s="271" t="s">
        <v>24</v>
      </c>
      <c r="H1" s="271" t="s">
        <v>25</v>
      </c>
      <c r="I1" s="271" t="s">
        <v>26</v>
      </c>
      <c r="J1" s="271" t="s">
        <v>27</v>
      </c>
      <c r="K1" s="271" t="s">
        <v>28</v>
      </c>
      <c r="L1" s="271" t="s">
        <v>29</v>
      </c>
      <c r="M1" s="271" t="s">
        <v>30</v>
      </c>
      <c r="N1" s="271" t="s">
        <v>31</v>
      </c>
      <c r="O1" s="271" t="s">
        <v>32</v>
      </c>
      <c r="P1" s="271" t="s">
        <v>33</v>
      </c>
      <c r="Q1" s="271" t="s">
        <v>34</v>
      </c>
      <c r="R1" s="271" t="s">
        <v>35</v>
      </c>
      <c r="S1" s="271" t="s">
        <v>36</v>
      </c>
      <c r="T1" s="271" t="s">
        <v>37</v>
      </c>
      <c r="U1" s="271" t="s">
        <v>38</v>
      </c>
      <c r="V1" s="271" t="s">
        <v>39</v>
      </c>
      <c r="W1" s="271" t="s">
        <v>40</v>
      </c>
      <c r="X1" s="271" t="s">
        <v>41</v>
      </c>
      <c r="Y1" s="271" t="s">
        <v>42</v>
      </c>
      <c r="Z1" s="271" t="s">
        <v>43</v>
      </c>
      <c r="AA1" s="271" t="s">
        <v>44</v>
      </c>
      <c r="AB1" s="271" t="s">
        <v>45</v>
      </c>
      <c r="AC1" s="271" t="s">
        <v>46</v>
      </c>
      <c r="AD1" s="271" t="s">
        <v>47</v>
      </c>
      <c r="AE1" s="271" t="s">
        <v>48</v>
      </c>
      <c r="AF1" s="271" t="s">
        <v>49</v>
      </c>
      <c r="AG1" s="271" t="s">
        <v>50</v>
      </c>
    </row>
    <row r="2" spans="1:33">
      <c r="A2" s="194" t="s">
        <v>51</v>
      </c>
      <c r="B2" s="194" t="s">
        <v>5</v>
      </c>
      <c r="C2" s="194" t="s">
        <v>52</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c r="AC2" s="194"/>
      <c r="AD2" s="194"/>
      <c r="AE2" s="194"/>
      <c r="AF2" s="194"/>
      <c r="AG2" s="194"/>
    </row>
    <row r="3" spans="1:33">
      <c r="A3" s="194" t="s">
        <v>53</v>
      </c>
      <c r="B3" s="194" t="s">
        <v>9</v>
      </c>
      <c r="C3" s="194" t="s">
        <v>52</v>
      </c>
      <c r="D3" s="194" t="s">
        <v>54</v>
      </c>
      <c r="E3" s="194" t="s">
        <v>55</v>
      </c>
      <c r="F3" s="194" t="s">
        <v>56</v>
      </c>
      <c r="G3" s="194">
        <v>10</v>
      </c>
      <c r="H3" s="194" t="s">
        <v>57</v>
      </c>
      <c r="I3" s="194">
        <v>33232</v>
      </c>
      <c r="J3" s="194" t="s">
        <v>58</v>
      </c>
      <c r="K3" s="194" t="s">
        <v>59</v>
      </c>
      <c r="L3" s="272">
        <v>45252</v>
      </c>
      <c r="M3" s="194" t="s">
        <v>60</v>
      </c>
      <c r="N3" s="273" t="s">
        <v>61</v>
      </c>
      <c r="O3" s="194" t="s">
        <v>62</v>
      </c>
      <c r="P3" s="194" t="s">
        <v>63</v>
      </c>
      <c r="Q3" s="194" t="s">
        <v>64</v>
      </c>
      <c r="R3" s="194" t="s">
        <v>65</v>
      </c>
      <c r="S3" s="194" t="s">
        <v>66</v>
      </c>
      <c r="T3" s="194" t="s">
        <v>67</v>
      </c>
      <c r="U3" s="194" t="s">
        <v>68</v>
      </c>
      <c r="V3" s="273" t="s">
        <v>69</v>
      </c>
      <c r="W3" s="273" t="s">
        <v>70</v>
      </c>
      <c r="X3" s="194" t="s">
        <v>55</v>
      </c>
      <c r="Y3" s="273" t="s">
        <v>71</v>
      </c>
      <c r="Z3" s="273" t="s">
        <v>72</v>
      </c>
      <c r="AA3" s="194" t="s">
        <v>55</v>
      </c>
      <c r="AB3" s="273" t="s">
        <v>73</v>
      </c>
      <c r="AC3" s="273" t="s">
        <v>74</v>
      </c>
      <c r="AD3" s="273" t="s">
        <v>74</v>
      </c>
      <c r="AE3" s="273" t="s">
        <v>75</v>
      </c>
      <c r="AF3" s="273" t="s">
        <v>76</v>
      </c>
      <c r="AG3" s="273" t="s">
        <v>69</v>
      </c>
    </row>
    <row r="4" spans="1:33">
      <c r="A4" s="194" t="s">
        <v>10</v>
      </c>
      <c r="B4" s="194" t="s">
        <v>11</v>
      </c>
      <c r="C4" s="194" t="s">
        <v>52</v>
      </c>
      <c r="D4" s="194" t="s">
        <v>54</v>
      </c>
      <c r="E4" s="194" t="s">
        <v>55</v>
      </c>
      <c r="F4" s="194" t="s">
        <v>56</v>
      </c>
      <c r="G4" s="274" t="s">
        <v>77</v>
      </c>
      <c r="H4" s="194" t="s">
        <v>57</v>
      </c>
      <c r="I4" s="194">
        <v>33232</v>
      </c>
      <c r="J4" s="194" t="s">
        <v>58</v>
      </c>
      <c r="K4" s="194" t="s">
        <v>59</v>
      </c>
      <c r="L4" s="272">
        <v>45271</v>
      </c>
      <c r="M4" s="194" t="s">
        <v>78</v>
      </c>
      <c r="N4" s="273" t="s">
        <v>79</v>
      </c>
      <c r="O4" s="194" t="s">
        <v>80</v>
      </c>
      <c r="P4" s="194" t="s">
        <v>63</v>
      </c>
      <c r="Q4" s="194" t="s">
        <v>64</v>
      </c>
      <c r="R4" s="194" t="s">
        <v>81</v>
      </c>
      <c r="S4" s="194" t="s">
        <v>66</v>
      </c>
      <c r="T4" s="194" t="s">
        <v>82</v>
      </c>
      <c r="U4" s="194" t="s">
        <v>68</v>
      </c>
      <c r="V4" s="273" t="s">
        <v>83</v>
      </c>
      <c r="W4" s="273" t="s">
        <v>84</v>
      </c>
      <c r="X4" s="194" t="s">
        <v>85</v>
      </c>
      <c r="Y4" s="273" t="s">
        <v>86</v>
      </c>
      <c r="Z4" s="273" t="s">
        <v>87</v>
      </c>
      <c r="AA4" s="194" t="s">
        <v>85</v>
      </c>
      <c r="AB4" s="273" t="s">
        <v>88</v>
      </c>
      <c r="AC4" s="273" t="s">
        <v>89</v>
      </c>
      <c r="AD4" s="273" t="s">
        <v>89</v>
      </c>
      <c r="AE4" s="273" t="s">
        <v>90</v>
      </c>
      <c r="AF4" s="273" t="s">
        <v>76</v>
      </c>
      <c r="AG4" s="273" t="s">
        <v>91</v>
      </c>
    </row>
    <row r="5" spans="1:33">
      <c r="A5" s="194" t="s">
        <v>92</v>
      </c>
      <c r="B5" s="194" t="s">
        <v>13</v>
      </c>
      <c r="C5" s="194" t="s">
        <v>93</v>
      </c>
      <c r="D5" s="194" t="s">
        <v>54</v>
      </c>
      <c r="E5" s="194" t="s">
        <v>55</v>
      </c>
      <c r="F5" s="194" t="s">
        <v>56</v>
      </c>
      <c r="G5" s="194">
        <v>10</v>
      </c>
      <c r="H5" s="194" t="s">
        <v>57</v>
      </c>
      <c r="I5" s="194">
        <v>33232</v>
      </c>
      <c r="J5" s="194" t="s">
        <v>58</v>
      </c>
      <c r="K5" s="194" t="s">
        <v>59</v>
      </c>
      <c r="L5" s="272">
        <v>45252</v>
      </c>
      <c r="M5" s="194" t="s">
        <v>60</v>
      </c>
      <c r="N5" s="273" t="s">
        <v>94</v>
      </c>
      <c r="O5" s="194" t="s">
        <v>62</v>
      </c>
      <c r="P5" s="194" t="s">
        <v>63</v>
      </c>
      <c r="Q5" s="194" t="s">
        <v>64</v>
      </c>
      <c r="R5" s="194" t="s">
        <v>65</v>
      </c>
      <c r="S5" s="194" t="s">
        <v>66</v>
      </c>
      <c r="T5" s="194" t="s">
        <v>67</v>
      </c>
      <c r="U5" s="194" t="s">
        <v>68</v>
      </c>
      <c r="V5" s="273" t="s">
        <v>69</v>
      </c>
      <c r="W5" s="273" t="s">
        <v>70</v>
      </c>
      <c r="X5" s="194" t="s">
        <v>55</v>
      </c>
      <c r="Y5" s="273" t="s">
        <v>69</v>
      </c>
      <c r="Z5" s="273" t="s">
        <v>70</v>
      </c>
      <c r="AA5" s="194" t="s">
        <v>55</v>
      </c>
      <c r="AB5" s="273" t="s">
        <v>73</v>
      </c>
      <c r="AC5" s="273" t="s">
        <v>74</v>
      </c>
      <c r="AD5" s="273" t="s">
        <v>74</v>
      </c>
      <c r="AE5" s="273" t="s">
        <v>70</v>
      </c>
      <c r="AF5" s="273" t="s">
        <v>76</v>
      </c>
      <c r="AG5" s="273" t="s">
        <v>69</v>
      </c>
    </row>
    <row r="6" spans="1:33">
      <c r="A6" s="194" t="s">
        <v>95</v>
      </c>
      <c r="B6" s="194" t="s">
        <v>15</v>
      </c>
      <c r="C6" s="194" t="s">
        <v>93</v>
      </c>
      <c r="D6" s="194" t="s">
        <v>54</v>
      </c>
      <c r="E6" s="194" t="s">
        <v>55</v>
      </c>
      <c r="F6" s="194" t="s">
        <v>56</v>
      </c>
      <c r="G6" s="194">
        <v>10</v>
      </c>
      <c r="H6" s="194" t="s">
        <v>57</v>
      </c>
      <c r="I6" s="194">
        <v>33232</v>
      </c>
      <c r="J6" s="194" t="s">
        <v>58</v>
      </c>
      <c r="K6" s="194" t="s">
        <v>59</v>
      </c>
      <c r="L6" s="272">
        <v>45224</v>
      </c>
      <c r="M6" s="194" t="s">
        <v>60</v>
      </c>
      <c r="N6" s="273" t="s">
        <v>79</v>
      </c>
      <c r="O6" s="194" t="s">
        <v>96</v>
      </c>
      <c r="P6" s="194" t="s">
        <v>63</v>
      </c>
      <c r="Q6" s="194" t="s">
        <v>64</v>
      </c>
      <c r="R6" s="194" t="s">
        <v>65</v>
      </c>
      <c r="S6" s="194" t="s">
        <v>66</v>
      </c>
      <c r="T6" s="194" t="s">
        <v>67</v>
      </c>
      <c r="U6" s="194" t="s">
        <v>68</v>
      </c>
      <c r="V6" s="273" t="s">
        <v>83</v>
      </c>
      <c r="W6" s="273" t="s">
        <v>97</v>
      </c>
      <c r="X6" s="194" t="s">
        <v>85</v>
      </c>
      <c r="Y6" s="273" t="s">
        <v>86</v>
      </c>
      <c r="Z6" s="273" t="s">
        <v>98</v>
      </c>
      <c r="AA6" s="194" t="s">
        <v>85</v>
      </c>
      <c r="AB6" s="273" t="s">
        <v>73</v>
      </c>
      <c r="AC6" s="273" t="s">
        <v>89</v>
      </c>
      <c r="AD6" s="273" t="s">
        <v>89</v>
      </c>
      <c r="AE6" s="273" t="s">
        <v>99</v>
      </c>
      <c r="AF6" s="273" t="s">
        <v>76</v>
      </c>
      <c r="AG6" s="273" t="s">
        <v>91</v>
      </c>
    </row>
    <row r="10" spans="4:33">
      <c r="D10" s="194"/>
      <c r="E10" s="194"/>
      <c r="F10" s="194"/>
      <c r="G10" s="194"/>
      <c r="H10" s="194"/>
      <c r="I10" s="194"/>
      <c r="J10" s="194"/>
      <c r="K10" s="194"/>
      <c r="L10" s="272"/>
      <c r="M10" s="194"/>
      <c r="N10" s="273"/>
      <c r="O10" s="194"/>
      <c r="P10" s="194"/>
      <c r="Q10" s="194"/>
      <c r="R10" s="194"/>
      <c r="S10" s="194"/>
      <c r="T10" s="194"/>
      <c r="U10" s="194"/>
      <c r="V10" s="273"/>
      <c r="W10" s="273"/>
      <c r="X10" s="194"/>
      <c r="Y10" s="194"/>
      <c r="Z10" s="194"/>
      <c r="AA10" s="194"/>
      <c r="AB10" s="273"/>
      <c r="AC10" s="273"/>
      <c r="AD10" s="273"/>
      <c r="AE10" s="273"/>
      <c r="AF10" s="273"/>
      <c r="AG10" s="273"/>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0"/>
  <sheetViews>
    <sheetView zoomScale="98" zoomScaleNormal="98" workbookViewId="0">
      <selection activeCell="C39" sqref="C39"/>
    </sheetView>
  </sheetViews>
  <sheetFormatPr defaultColWidth="11" defaultRowHeight="14"/>
  <cols>
    <col min="1" max="1" width="11.5" customWidth="1"/>
    <col min="2" max="2" width="10.6640625" customWidth="1"/>
    <col min="3" max="3" width="56.8359375" customWidth="1"/>
    <col min="4" max="4" width="13.8359375" customWidth="1"/>
    <col min="5" max="5" width="51.6640625" customWidth="1"/>
    <col min="6" max="6" width="18.6640625" customWidth="1"/>
    <col min="7" max="7" width="10.6640625" customWidth="1"/>
    <col min="8" max="8" width="8.8359375" customWidth="1"/>
    <col min="9" max="9" width="10.6640625" customWidth="1"/>
    <col min="10" max="10" width="9.8359375" customWidth="1"/>
    <col min="11" max="11" width="33" customWidth="1"/>
    <col min="12" max="12" width="11.5" customWidth="1"/>
    <col min="13" max="13" width="10.3359375" customWidth="1"/>
    <col min="14" max="14" width="19.8359375" customWidth="1"/>
    <col min="16" max="16" width="10.6640625" customWidth="1"/>
    <col min="17" max="17" width="22" customWidth="1"/>
    <col min="18" max="18" width="12" customWidth="1"/>
    <col min="19" max="19" width="9.6640625" customWidth="1"/>
    <col min="20" max="20" width="11.8359375" customWidth="1"/>
    <col min="21" max="21" width="14.1640625" customWidth="1"/>
    <col min="22" max="22" width="13.1640625" customWidth="1"/>
    <col min="23" max="23" width="11.1640625" customWidth="1"/>
    <col min="24" max="24" width="23.1640625" customWidth="1"/>
    <col min="25" max="25" width="9.6640625" customWidth="1"/>
    <col min="26" max="26" width="16.6640625" customWidth="1"/>
    <col min="27" max="27" width="11.6640625" customWidth="1"/>
    <col min="28" max="28" width="13.1640625" customWidth="1"/>
  </cols>
  <sheetData>
    <row r="1" spans="1:28">
      <c r="A1" s="271" t="s">
        <v>0</v>
      </c>
      <c r="B1" s="271" t="s">
        <v>1</v>
      </c>
      <c r="C1" s="271" t="s">
        <v>20</v>
      </c>
      <c r="D1" s="271" t="s">
        <v>21</v>
      </c>
      <c r="E1" s="271" t="s">
        <v>22</v>
      </c>
      <c r="F1" s="271" t="s">
        <v>23</v>
      </c>
      <c r="G1" s="271" t="s">
        <v>24</v>
      </c>
      <c r="H1" s="271" t="s">
        <v>25</v>
      </c>
      <c r="I1" s="271" t="s">
        <v>26</v>
      </c>
      <c r="J1" s="271" t="s">
        <v>27</v>
      </c>
      <c r="K1" s="271" t="s">
        <v>28</v>
      </c>
      <c r="L1" s="271" t="s">
        <v>29</v>
      </c>
      <c r="M1" s="271" t="s">
        <v>30</v>
      </c>
      <c r="N1" s="271" t="s">
        <v>31</v>
      </c>
      <c r="O1" s="271" t="s">
        <v>32</v>
      </c>
      <c r="P1" s="271" t="s">
        <v>33</v>
      </c>
      <c r="Q1" s="271" t="s">
        <v>34</v>
      </c>
      <c r="R1" s="271" t="s">
        <v>35</v>
      </c>
      <c r="S1" s="271" t="s">
        <v>36</v>
      </c>
      <c r="T1" s="271" t="s">
        <v>37</v>
      </c>
      <c r="U1" s="271" t="s">
        <v>38</v>
      </c>
      <c r="V1" s="271" t="s">
        <v>100</v>
      </c>
      <c r="W1" s="271" t="s">
        <v>101</v>
      </c>
      <c r="X1" s="271" t="s">
        <v>102</v>
      </c>
      <c r="Y1" s="271" t="s">
        <v>45</v>
      </c>
      <c r="Z1" s="271" t="s">
        <v>48</v>
      </c>
      <c r="AA1" s="271" t="s">
        <v>49</v>
      </c>
      <c r="AB1" s="271" t="s">
        <v>50</v>
      </c>
    </row>
    <row r="2" spans="1:28">
      <c r="A2" s="194" t="s">
        <v>51</v>
      </c>
      <c r="B2" s="194" t="s">
        <v>5</v>
      </c>
      <c r="C2" s="194" t="s">
        <v>52</v>
      </c>
      <c r="D2" s="194"/>
      <c r="E2" s="194"/>
      <c r="F2" s="194"/>
      <c r="G2" s="194"/>
      <c r="H2" s="194"/>
      <c r="I2" s="194"/>
      <c r="J2" s="194"/>
      <c r="K2" s="194"/>
      <c r="L2" s="194"/>
      <c r="M2" s="194"/>
      <c r="N2" s="194"/>
      <c r="O2" s="194"/>
      <c r="P2" s="194"/>
      <c r="Q2" s="194"/>
      <c r="R2" s="194"/>
      <c r="S2" s="194"/>
      <c r="T2" s="194"/>
      <c r="U2" s="194"/>
      <c r="V2" s="194"/>
      <c r="W2" s="194"/>
      <c r="X2" s="194"/>
      <c r="Y2" s="194"/>
      <c r="Z2" s="194"/>
      <c r="AA2" s="194"/>
      <c r="AB2" s="194"/>
    </row>
    <row r="3" spans="1:28">
      <c r="A3" s="194" t="s">
        <v>53</v>
      </c>
      <c r="B3" s="194" t="s">
        <v>9</v>
      </c>
      <c r="C3" s="194" t="s">
        <v>52</v>
      </c>
      <c r="D3" s="194"/>
      <c r="E3" s="194"/>
      <c r="F3" s="194"/>
      <c r="G3" s="194"/>
      <c r="H3" s="194"/>
      <c r="I3" s="194"/>
      <c r="J3" s="194"/>
      <c r="K3" s="194"/>
      <c r="L3" s="194"/>
      <c r="M3" s="194"/>
      <c r="N3" s="194"/>
      <c r="O3" s="194"/>
      <c r="P3" s="194"/>
      <c r="Q3" s="194"/>
      <c r="R3" s="194"/>
      <c r="S3" s="194"/>
      <c r="T3" s="194"/>
      <c r="U3" s="194"/>
      <c r="V3" s="194"/>
      <c r="W3" s="194"/>
      <c r="X3" s="194"/>
      <c r="Y3" s="194"/>
      <c r="Z3" s="194"/>
      <c r="AA3" s="194"/>
      <c r="AB3" s="194"/>
    </row>
    <row r="4" spans="1:28">
      <c r="A4" s="194" t="s">
        <v>10</v>
      </c>
      <c r="B4" s="194" t="s">
        <v>11</v>
      </c>
      <c r="C4" s="194" t="s">
        <v>52</v>
      </c>
      <c r="D4" s="194" t="s">
        <v>54</v>
      </c>
      <c r="E4" s="194" t="s">
        <v>55</v>
      </c>
      <c r="F4" s="194" t="s">
        <v>56</v>
      </c>
      <c r="G4" s="194">
        <v>10</v>
      </c>
      <c r="H4" s="194" t="s">
        <v>57</v>
      </c>
      <c r="I4" s="194">
        <v>33232</v>
      </c>
      <c r="J4" s="194" t="s">
        <v>58</v>
      </c>
      <c r="K4" s="194" t="s">
        <v>59</v>
      </c>
      <c r="L4" s="272">
        <v>45238</v>
      </c>
      <c r="M4" s="194" t="s">
        <v>60</v>
      </c>
      <c r="N4" s="194"/>
      <c r="O4" s="194"/>
      <c r="P4" s="194"/>
      <c r="Q4" s="194"/>
      <c r="R4" s="194"/>
      <c r="S4" s="194"/>
      <c r="T4" s="194"/>
      <c r="U4" s="194"/>
      <c r="V4" s="194"/>
      <c r="W4" s="194"/>
      <c r="X4" s="194"/>
      <c r="Y4" s="194"/>
      <c r="Z4" s="194"/>
      <c r="AA4" s="194"/>
      <c r="AB4" s="194"/>
    </row>
    <row r="5" spans="1:28">
      <c r="A5" s="194" t="s">
        <v>92</v>
      </c>
      <c r="B5" s="194" t="s">
        <v>13</v>
      </c>
      <c r="C5" s="194" t="s">
        <v>93</v>
      </c>
      <c r="D5" s="194" t="s">
        <v>54</v>
      </c>
      <c r="E5" s="194" t="s">
        <v>55</v>
      </c>
      <c r="F5" s="194" t="s">
        <v>56</v>
      </c>
      <c r="G5" s="194">
        <v>10</v>
      </c>
      <c r="H5" s="194" t="s">
        <v>57</v>
      </c>
      <c r="I5" s="194">
        <v>33232</v>
      </c>
      <c r="J5" s="194" t="s">
        <v>58</v>
      </c>
      <c r="K5" s="194" t="s">
        <v>59</v>
      </c>
      <c r="L5" s="272">
        <v>45252</v>
      </c>
      <c r="M5" s="194" t="s">
        <v>60</v>
      </c>
      <c r="N5" s="273" t="s">
        <v>94</v>
      </c>
      <c r="O5" s="194" t="s">
        <v>62</v>
      </c>
      <c r="P5" s="194" t="s">
        <v>63</v>
      </c>
      <c r="Q5" s="194" t="s">
        <v>64</v>
      </c>
      <c r="R5" s="194" t="s">
        <v>65</v>
      </c>
      <c r="S5" s="194" t="s">
        <v>66</v>
      </c>
      <c r="T5" s="194" t="s">
        <v>67</v>
      </c>
      <c r="U5" s="194" t="s">
        <v>68</v>
      </c>
      <c r="V5" s="273" t="s">
        <v>69</v>
      </c>
      <c r="W5" s="273" t="s">
        <v>70</v>
      </c>
      <c r="X5" s="194" t="s">
        <v>55</v>
      </c>
      <c r="Y5" s="273" t="s">
        <v>73</v>
      </c>
      <c r="Z5" s="273" t="s">
        <v>70</v>
      </c>
      <c r="AA5" s="273" t="s">
        <v>76</v>
      </c>
      <c r="AB5" s="273" t="s">
        <v>69</v>
      </c>
    </row>
    <row r="6" spans="1:28">
      <c r="A6" s="194" t="s">
        <v>95</v>
      </c>
      <c r="B6" s="194" t="s">
        <v>15</v>
      </c>
      <c r="C6" s="194" t="s">
        <v>93</v>
      </c>
      <c r="D6" s="194" t="s">
        <v>54</v>
      </c>
      <c r="E6" s="194" t="s">
        <v>55</v>
      </c>
      <c r="F6" s="194" t="s">
        <v>56</v>
      </c>
      <c r="G6" s="194">
        <v>7</v>
      </c>
      <c r="H6" s="194" t="s">
        <v>57</v>
      </c>
      <c r="I6" s="194">
        <v>33232</v>
      </c>
      <c r="J6" s="194" t="s">
        <v>58</v>
      </c>
      <c r="K6" s="194" t="s">
        <v>59</v>
      </c>
      <c r="L6" s="272">
        <v>45245</v>
      </c>
      <c r="M6" s="194" t="s">
        <v>103</v>
      </c>
      <c r="N6" s="273" t="s">
        <v>79</v>
      </c>
      <c r="O6" s="194" t="s">
        <v>96</v>
      </c>
      <c r="P6" s="194" t="s">
        <v>63</v>
      </c>
      <c r="Q6" s="194" t="s">
        <v>64</v>
      </c>
      <c r="R6" s="194" t="s">
        <v>65</v>
      </c>
      <c r="S6" s="194" t="s">
        <v>66</v>
      </c>
      <c r="T6" s="194" t="s">
        <v>67</v>
      </c>
      <c r="U6" s="194" t="s">
        <v>68</v>
      </c>
      <c r="V6" s="273" t="s">
        <v>83</v>
      </c>
      <c r="W6" s="273" t="s">
        <v>97</v>
      </c>
      <c r="X6" s="194" t="s">
        <v>85</v>
      </c>
      <c r="Y6" s="273" t="s">
        <v>73</v>
      </c>
      <c r="Z6" s="273" t="s">
        <v>97</v>
      </c>
      <c r="AA6" s="273" t="s">
        <v>76</v>
      </c>
      <c r="AB6" s="273" t="s">
        <v>83</v>
      </c>
    </row>
    <row r="10" spans="4:28">
      <c r="D10" s="194"/>
      <c r="E10" s="194"/>
      <c r="F10" s="194"/>
      <c r="G10" s="194"/>
      <c r="H10" s="194"/>
      <c r="I10" s="194"/>
      <c r="J10" s="194"/>
      <c r="K10" s="194"/>
      <c r="L10" s="272"/>
      <c r="M10" s="194"/>
      <c r="N10" s="273"/>
      <c r="O10" s="194"/>
      <c r="P10" s="194"/>
      <c r="Q10" s="194"/>
      <c r="R10" s="194"/>
      <c r="S10" s="194"/>
      <c r="T10" s="194"/>
      <c r="U10" s="194"/>
      <c r="V10" s="273"/>
      <c r="W10" s="273"/>
      <c r="X10" s="194"/>
      <c r="Y10" s="273"/>
      <c r="Z10" s="273"/>
      <c r="AA10" s="273"/>
      <c r="AB10" s="273"/>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6"/>
  <sheetViews>
    <sheetView workbookViewId="0">
      <selection activeCell="H32" sqref="H32"/>
    </sheetView>
  </sheetViews>
  <sheetFormatPr defaultColWidth="9" defaultRowHeight="14"/>
  <cols>
    <col min="1" max="1" width="14" customWidth="1"/>
    <col min="2" max="2" width="30.5" customWidth="1"/>
    <col min="3" max="3" width="9.5"/>
    <col min="34" max="34" width="18" customWidth="1"/>
  </cols>
  <sheetData>
    <row r="1" spans="1:4">
      <c r="A1" t="s">
        <v>104</v>
      </c>
      <c r="B1" t="s">
        <v>105</v>
      </c>
      <c r="C1" t="s">
        <v>106</v>
      </c>
      <c r="D1" t="s">
        <v>107</v>
      </c>
    </row>
    <row r="2" spans="1:34">
      <c r="A2" t="s">
        <v>108</v>
      </c>
      <c r="B2" t="s">
        <v>109</v>
      </c>
      <c r="C2" s="275" t="s">
        <v>110</v>
      </c>
      <c r="D2" t="s">
        <v>111</v>
      </c>
      <c r="AG2" s="194" t="s">
        <v>112</v>
      </c>
      <c r="AH2" s="194" t="s">
        <v>113</v>
      </c>
    </row>
    <row r="3" spans="1:34">
      <c r="A3" t="s">
        <v>114</v>
      </c>
      <c r="B3" t="s">
        <v>109</v>
      </c>
      <c r="C3" s="275" t="s">
        <v>115</v>
      </c>
      <c r="D3" t="s">
        <v>111</v>
      </c>
      <c r="AG3" s="194"/>
      <c r="AH3" s="194" t="s">
        <v>116</v>
      </c>
    </row>
    <row r="4" spans="1:34">
      <c r="A4" t="s">
        <v>108</v>
      </c>
      <c r="B4" s="194" t="s">
        <v>109</v>
      </c>
      <c r="C4" s="275" t="s">
        <v>117</v>
      </c>
      <c r="D4" t="s">
        <v>111</v>
      </c>
      <c r="AG4" s="194"/>
      <c r="AH4" s="194" t="s">
        <v>118</v>
      </c>
    </row>
    <row r="5" spans="1:34">
      <c r="A5" s="194" t="s">
        <v>119</v>
      </c>
      <c r="B5" s="194" t="s">
        <v>109</v>
      </c>
      <c r="C5" s="275" t="s">
        <v>120</v>
      </c>
      <c r="D5" t="s">
        <v>111</v>
      </c>
      <c r="AG5" s="194"/>
      <c r="AH5" s="194" t="s">
        <v>121</v>
      </c>
    </row>
    <row r="6" spans="1:34">
      <c r="A6" t="s">
        <v>122</v>
      </c>
      <c r="B6" t="s">
        <v>123</v>
      </c>
      <c r="C6" t="s">
        <v>124</v>
      </c>
      <c r="D6" t="s">
        <v>125</v>
      </c>
      <c r="AG6" s="194"/>
      <c r="AH6" s="194" t="s">
        <v>126</v>
      </c>
    </row>
    <row r="7" spans="1:34">
      <c r="A7" t="s">
        <v>122</v>
      </c>
      <c r="B7" t="s">
        <v>123</v>
      </c>
      <c r="C7" t="s">
        <v>127</v>
      </c>
      <c r="D7" t="s">
        <v>125</v>
      </c>
      <c r="AG7" s="194"/>
      <c r="AH7" s="194"/>
    </row>
    <row r="8" spans="1:34">
      <c r="A8" t="s">
        <v>128</v>
      </c>
      <c r="B8" s="269" t="s">
        <v>129</v>
      </c>
      <c r="C8" s="275" t="s">
        <v>130</v>
      </c>
      <c r="D8" t="s">
        <v>111</v>
      </c>
      <c r="AG8" s="194"/>
      <c r="AH8" s="194"/>
    </row>
    <row r="9" spans="1:34">
      <c r="A9" t="s">
        <v>131</v>
      </c>
      <c r="B9" s="270" t="s">
        <v>129</v>
      </c>
      <c r="C9" s="275" t="s">
        <v>132</v>
      </c>
      <c r="D9" t="s">
        <v>111</v>
      </c>
      <c r="AG9" s="194" t="s">
        <v>133</v>
      </c>
      <c r="AH9" s="194" t="s">
        <v>134</v>
      </c>
    </row>
    <row r="10" spans="33:34">
      <c r="AG10" s="194" t="s">
        <v>135</v>
      </c>
      <c r="AH10" s="194" t="s">
        <v>116</v>
      </c>
    </row>
    <row r="11" spans="33:34">
      <c r="AG11" s="194" t="s">
        <v>136</v>
      </c>
      <c r="AH11" s="194" t="s">
        <v>113</v>
      </c>
    </row>
    <row r="12" spans="33:34">
      <c r="AG12" s="194"/>
      <c r="AH12" s="194" t="s">
        <v>116</v>
      </c>
    </row>
    <row r="13" spans="33:34">
      <c r="AG13" s="194"/>
      <c r="AH13" s="194" t="s">
        <v>118</v>
      </c>
    </row>
    <row r="14" spans="33:34">
      <c r="AG14" s="194"/>
      <c r="AH14" s="194" t="s">
        <v>121</v>
      </c>
    </row>
    <row r="15" spans="33:34">
      <c r="AG15" s="194"/>
      <c r="AH15" s="194" t="s">
        <v>126</v>
      </c>
    </row>
    <row r="16" spans="33:34">
      <c r="AG16" s="194"/>
      <c r="AH16" s="194"/>
    </row>
    <row r="17" spans="33:34">
      <c r="AG17" s="194" t="s">
        <v>137</v>
      </c>
      <c r="AH17" s="194" t="s">
        <v>113</v>
      </c>
    </row>
    <row r="18" spans="33:34">
      <c r="AG18" s="194" t="s">
        <v>138</v>
      </c>
      <c r="AH18" s="194" t="s">
        <v>116</v>
      </c>
    </row>
    <row r="19" spans="33:34">
      <c r="AG19" s="194"/>
      <c r="AH19" s="194" t="s">
        <v>118</v>
      </c>
    </row>
    <row r="20" spans="33:34">
      <c r="AG20" s="194"/>
      <c r="AH20" s="194" t="s">
        <v>121</v>
      </c>
    </row>
    <row r="21" spans="33:34">
      <c r="AG21" s="194"/>
      <c r="AH21" s="194" t="s">
        <v>126</v>
      </c>
    </row>
    <row r="22" spans="33:34">
      <c r="AG22" s="194" t="s">
        <v>139</v>
      </c>
      <c r="AH22" s="194" t="s">
        <v>116</v>
      </c>
    </row>
    <row r="23" spans="33:34">
      <c r="AG23" s="194" t="s">
        <v>140</v>
      </c>
      <c r="AH23" s="194" t="s">
        <v>116</v>
      </c>
    </row>
    <row r="24" spans="33:34">
      <c r="AG24" s="194"/>
      <c r="AH24" s="194" t="s">
        <v>118</v>
      </c>
    </row>
    <row r="25" spans="33:34">
      <c r="AG25" s="194"/>
      <c r="AH25" s="194" t="s">
        <v>121</v>
      </c>
    </row>
    <row r="26" spans="33:34">
      <c r="AG26" s="194"/>
      <c r="AH26" s="194" t="s">
        <v>126</v>
      </c>
    </row>
  </sheetData>
  <hyperlinks>
    <hyperlink ref="B8" r:id="rId1" display="https://172.31.20.167:3000/signin"/>
    <hyperlink ref="B9" r:id="rId1" display="https://172.31.20.167:3000/signin" tooltip="https://172.31.20.167:3000/signin"/>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Y79"/>
  <sheetViews>
    <sheetView zoomScale="105" zoomScaleNormal="105" workbookViewId="0">
      <pane xSplit="1" topLeftCell="DA1" activePane="topRight" state="frozen"/>
      <selection/>
      <selection pane="topRight" activeCell="L23" sqref="L23"/>
    </sheetView>
  </sheetViews>
  <sheetFormatPr defaultColWidth="9" defaultRowHeight="14"/>
  <cols>
    <col min="1" max="1" width="46.609375" customWidth="1"/>
    <col min="2" max="2" width="30.5" style="258" customWidth="1"/>
    <col min="3" max="3" width="15.1640625" style="258" customWidth="1"/>
    <col min="4" max="5" width="18.5" style="258" customWidth="1"/>
    <col min="6" max="6" width="21" style="258" customWidth="1"/>
    <col min="7" max="9" width="15" customWidth="1"/>
    <col min="10" max="10" width="19.1640625" customWidth="1"/>
    <col min="11" max="11" width="28.1640625" customWidth="1"/>
    <col min="12" max="12" width="18.6640625" customWidth="1"/>
    <col min="13" max="13" width="28.6640625" customWidth="1"/>
    <col min="14" max="14" width="20" customWidth="1" outlineLevel="1"/>
    <col min="15" max="17" width="18" customWidth="1"/>
    <col min="18" max="18" width="23.6640625" customWidth="1"/>
    <col min="19" max="19" width="16.8359375" customWidth="1"/>
    <col min="20" max="20" width="19.5" customWidth="1"/>
    <col min="21" max="21" width="15.1640625" customWidth="1"/>
    <col min="25" max="25" width="22.5" customWidth="1"/>
    <col min="26" max="26" width="13.6640625" customWidth="1"/>
    <col min="27" max="27" width="20.625" customWidth="1"/>
    <col min="28" max="28" width="13.1640625" customWidth="1"/>
    <col min="29" max="29" width="14.8359375" customWidth="1"/>
    <col min="30" max="31" width="18" customWidth="1"/>
    <col min="33" max="33" width="26.6640625" customWidth="1"/>
    <col min="34" max="34" width="17.6640625" customWidth="1"/>
    <col min="35" max="36" width="15.5" customWidth="1"/>
    <col min="38" max="38" width="19.1640625" customWidth="1"/>
    <col min="39" max="39" width="13.9375" customWidth="1"/>
    <col min="40" max="40" width="14.6640625" customWidth="1"/>
    <col min="41" max="41" width="26.6640625" customWidth="1"/>
    <col min="42" max="42" width="18.6640625" customWidth="1"/>
    <col min="43" max="44" width="15.5" customWidth="1"/>
    <col min="45" max="45" width="16" customWidth="1"/>
    <col min="46" max="46" width="19.1640625" customWidth="1"/>
    <col min="47" max="47" width="11.6640625" customWidth="1"/>
    <col min="48" max="48" width="17.3359375" customWidth="1"/>
    <col min="49" max="49" width="24.6640625" customWidth="1"/>
    <col min="50" max="50" width="21.1640625" customWidth="1"/>
    <col min="51" max="51" width="23" customWidth="1"/>
    <col min="52" max="52" width="20.6640625" customWidth="1"/>
    <col min="53" max="55" width="17.6640625" customWidth="1"/>
    <col min="56" max="56" width="17.1640625" customWidth="1"/>
    <col min="57" max="58" width="22.1640625" customWidth="1"/>
    <col min="59" max="59" width="19.1640625" customWidth="1"/>
    <col min="60" max="60" width="25.5" customWidth="1"/>
    <col min="61" max="62" width="19.5" customWidth="1"/>
    <col min="63" max="63" width="20" customWidth="1"/>
    <col min="64" max="64" width="16.6640625" customWidth="1"/>
    <col min="65" max="65" width="21" customWidth="1"/>
    <col min="66" max="66" width="21.5" customWidth="1"/>
    <col min="67" max="67" width="13.6640625" customWidth="1"/>
    <col min="68" max="68" width="21.3359375" customWidth="1"/>
    <col min="69" max="69" width="20.3359375" customWidth="1"/>
    <col min="70" max="70" width="30.3359375" customWidth="1"/>
    <col min="71" max="72" width="45.8125" customWidth="1"/>
    <col min="73" max="73" width="24.5" customWidth="1"/>
    <col min="74" max="74" width="29.5" customWidth="1"/>
    <col min="75" max="75" width="26.3359375" customWidth="1"/>
    <col min="76" max="76" width="12" customWidth="1"/>
    <col min="77" max="77" width="15.25" customWidth="1"/>
    <col min="78" max="78" width="30.3125" customWidth="1"/>
    <col min="121" max="121" width="33.4375" customWidth="1"/>
    <col min="122" max="122" width="30.1875" customWidth="1"/>
    <col min="123" max="123" width="34.5" customWidth="1"/>
    <col min="124" max="124" width="34.375" customWidth="1"/>
    <col min="125" max="125" width="27.0625" customWidth="1"/>
    <col min="126" max="126" width="34.8125" customWidth="1"/>
    <col min="127" max="127" width="33.8125" customWidth="1"/>
    <col min="128" max="128" width="43.8125" customWidth="1"/>
    <col min="129" max="129" width="19.5625" customWidth="1"/>
  </cols>
  <sheetData>
    <row r="1" s="255" customFormat="1" spans="1:129">
      <c r="A1" s="192" t="s">
        <v>0</v>
      </c>
      <c r="B1" s="192" t="s">
        <v>141</v>
      </c>
      <c r="C1" s="192" t="s">
        <v>142</v>
      </c>
      <c r="D1" s="192" t="s">
        <v>143</v>
      </c>
      <c r="E1" s="192" t="s">
        <v>144</v>
      </c>
      <c r="F1" s="192" t="s">
        <v>145</v>
      </c>
      <c r="G1" s="261" t="s">
        <v>146</v>
      </c>
      <c r="H1" s="192" t="s">
        <v>147</v>
      </c>
      <c r="I1" s="255" t="s">
        <v>148</v>
      </c>
      <c r="J1" s="261" t="s">
        <v>149</v>
      </c>
      <c r="K1" s="261" t="s">
        <v>150</v>
      </c>
      <c r="L1" s="261" t="s">
        <v>151</v>
      </c>
      <c r="M1" s="261" t="s">
        <v>152</v>
      </c>
      <c r="N1" s="264" t="s">
        <v>153</v>
      </c>
      <c r="O1" s="264" t="s">
        <v>154</v>
      </c>
      <c r="P1" s="264" t="s">
        <v>155</v>
      </c>
      <c r="Q1" s="264" t="s">
        <v>156</v>
      </c>
      <c r="R1" s="265" t="s">
        <v>157</v>
      </c>
      <c r="S1" s="255" t="s">
        <v>158</v>
      </c>
      <c r="T1" s="255" t="s">
        <v>159</v>
      </c>
      <c r="U1" s="255" t="s">
        <v>160</v>
      </c>
      <c r="V1" s="255" t="s">
        <v>161</v>
      </c>
      <c r="W1" s="255" t="s">
        <v>162</v>
      </c>
      <c r="X1" s="255" t="s">
        <v>163</v>
      </c>
      <c r="Y1" s="255" t="s">
        <v>164</v>
      </c>
      <c r="Z1" s="255" t="s">
        <v>165</v>
      </c>
      <c r="AA1" s="255" t="s">
        <v>166</v>
      </c>
      <c r="AB1" s="255" t="s">
        <v>167</v>
      </c>
      <c r="AC1" s="255" t="s">
        <v>168</v>
      </c>
      <c r="AD1" s="255" t="s">
        <v>169</v>
      </c>
      <c r="AE1" s="255" t="s">
        <v>170</v>
      </c>
      <c r="AF1" s="255" t="s">
        <v>171</v>
      </c>
      <c r="AG1" s="255" t="s">
        <v>172</v>
      </c>
      <c r="AH1" s="192" t="s">
        <v>173</v>
      </c>
      <c r="AI1" s="192" t="s">
        <v>174</v>
      </c>
      <c r="AJ1" s="255" t="s">
        <v>175</v>
      </c>
      <c r="AK1" s="255" t="s">
        <v>176</v>
      </c>
      <c r="AL1" s="255" t="s">
        <v>177</v>
      </c>
      <c r="AM1" s="255" t="s">
        <v>178</v>
      </c>
      <c r="AN1" s="192" t="s">
        <v>179</v>
      </c>
      <c r="AO1" s="192" t="s">
        <v>180</v>
      </c>
      <c r="AP1" s="192" t="s">
        <v>181</v>
      </c>
      <c r="AQ1" s="192" t="s">
        <v>182</v>
      </c>
      <c r="AR1" s="192" t="s">
        <v>183</v>
      </c>
      <c r="AS1" s="192" t="s">
        <v>184</v>
      </c>
      <c r="AT1" s="192" t="s">
        <v>185</v>
      </c>
      <c r="AU1" s="255" t="s">
        <v>186</v>
      </c>
      <c r="AV1" s="255" t="s">
        <v>187</v>
      </c>
      <c r="AW1" s="255" t="s">
        <v>188</v>
      </c>
      <c r="AX1" s="255" t="s">
        <v>189</v>
      </c>
      <c r="AY1" s="255" t="s">
        <v>190</v>
      </c>
      <c r="AZ1" s="255" t="s">
        <v>191</v>
      </c>
      <c r="BA1" s="255" t="s">
        <v>192</v>
      </c>
      <c r="BB1" s="255" t="s">
        <v>193</v>
      </c>
      <c r="BC1" s="255" t="s">
        <v>194</v>
      </c>
      <c r="BD1" s="255" t="s">
        <v>195</v>
      </c>
      <c r="BE1" s="192" t="s">
        <v>196</v>
      </c>
      <c r="BF1" s="192" t="s">
        <v>197</v>
      </c>
      <c r="BG1" s="255" t="s">
        <v>198</v>
      </c>
      <c r="BH1" s="192" t="s">
        <v>199</v>
      </c>
      <c r="BI1" s="255" t="s">
        <v>200</v>
      </c>
      <c r="BJ1" s="255" t="s">
        <v>201</v>
      </c>
      <c r="BK1" s="266" t="s">
        <v>202</v>
      </c>
      <c r="BL1" s="266" t="s">
        <v>203</v>
      </c>
      <c r="BM1" s="266" t="s">
        <v>204</v>
      </c>
      <c r="BN1" s="255" t="s">
        <v>205</v>
      </c>
      <c r="BO1" s="255" t="s">
        <v>206</v>
      </c>
      <c r="BP1" s="255" t="s">
        <v>207</v>
      </c>
      <c r="BQ1" s="255" t="s">
        <v>208</v>
      </c>
      <c r="BR1" s="255" t="s">
        <v>209</v>
      </c>
      <c r="BS1" s="266" t="s">
        <v>210</v>
      </c>
      <c r="BT1" s="266" t="s">
        <v>211</v>
      </c>
      <c r="BU1" s="255" t="s">
        <v>212</v>
      </c>
      <c r="BV1" s="255" t="s">
        <v>213</v>
      </c>
      <c r="BW1" s="255" t="s">
        <v>214</v>
      </c>
      <c r="BX1" s="255" t="s">
        <v>215</v>
      </c>
      <c r="BY1" s="255" t="s">
        <v>216</v>
      </c>
      <c r="BZ1" s="191" t="s">
        <v>217</v>
      </c>
      <c r="CA1" s="191" t="s">
        <v>218</v>
      </c>
      <c r="CB1" s="191" t="s">
        <v>219</v>
      </c>
      <c r="CC1" s="191" t="s">
        <v>220</v>
      </c>
      <c r="CD1" s="191" t="s">
        <v>221</v>
      </c>
      <c r="CE1" s="191" t="s">
        <v>222</v>
      </c>
      <c r="CF1" s="191" t="s">
        <v>223</v>
      </c>
      <c r="CG1" s="191" t="s">
        <v>224</v>
      </c>
      <c r="CH1" s="191" t="s">
        <v>225</v>
      </c>
      <c r="CI1" s="191" t="s">
        <v>226</v>
      </c>
      <c r="CJ1" s="191" t="s">
        <v>227</v>
      </c>
      <c r="CK1" s="191" t="s">
        <v>228</v>
      </c>
      <c r="CL1" s="191" t="s">
        <v>229</v>
      </c>
      <c r="CM1" s="191" t="s">
        <v>230</v>
      </c>
      <c r="CN1" s="191" t="s">
        <v>231</v>
      </c>
      <c r="CO1" s="191" t="s">
        <v>232</v>
      </c>
      <c r="CP1" s="191" t="s">
        <v>233</v>
      </c>
      <c r="CQ1" s="191" t="s">
        <v>234</v>
      </c>
      <c r="CR1" s="191" t="s">
        <v>235</v>
      </c>
      <c r="CS1" s="191" t="s">
        <v>236</v>
      </c>
      <c r="CT1" s="191" t="s">
        <v>237</v>
      </c>
      <c r="CU1" s="191" t="s">
        <v>238</v>
      </c>
      <c r="CV1" s="191" t="s">
        <v>239</v>
      </c>
      <c r="CW1" s="191" t="s">
        <v>240</v>
      </c>
      <c r="CX1" s="191" t="s">
        <v>241</v>
      </c>
      <c r="CY1" s="191" t="s">
        <v>242</v>
      </c>
      <c r="CZ1" s="191" t="s">
        <v>243</v>
      </c>
      <c r="DA1" s="191" t="s">
        <v>244</v>
      </c>
      <c r="DB1" s="191" t="s">
        <v>245</v>
      </c>
      <c r="DC1" s="191" t="s">
        <v>246</v>
      </c>
      <c r="DD1" s="191" t="s">
        <v>247</v>
      </c>
      <c r="DE1" s="191" t="s">
        <v>248</v>
      </c>
      <c r="DF1" s="191" t="s">
        <v>249</v>
      </c>
      <c r="DG1" s="191" t="s">
        <v>250</v>
      </c>
      <c r="DH1" s="191" t="s">
        <v>251</v>
      </c>
      <c r="DI1" s="191" t="s">
        <v>252</v>
      </c>
      <c r="DJ1" s="191" t="s">
        <v>253</v>
      </c>
      <c r="DK1" s="191" t="s">
        <v>254</v>
      </c>
      <c r="DL1" s="191" t="s">
        <v>255</v>
      </c>
      <c r="DM1" s="191" t="s">
        <v>256</v>
      </c>
      <c r="DN1" s="191" t="s">
        <v>257</v>
      </c>
      <c r="DO1" s="191" t="s">
        <v>258</v>
      </c>
      <c r="DP1" s="191" t="s">
        <v>259</v>
      </c>
      <c r="DQ1" s="256" t="s">
        <v>260</v>
      </c>
      <c r="DR1" s="191" t="s">
        <v>261</v>
      </c>
      <c r="DS1" s="191" t="s">
        <v>262</v>
      </c>
      <c r="DT1" s="191" t="s">
        <v>263</v>
      </c>
      <c r="DU1" s="191" t="s">
        <v>264</v>
      </c>
      <c r="DV1" s="191" t="s">
        <v>265</v>
      </c>
      <c r="DW1" s="191" t="s">
        <v>266</v>
      </c>
      <c r="DX1" s="191" t="s">
        <v>267</v>
      </c>
      <c r="DY1" s="191" t="s">
        <v>268</v>
      </c>
    </row>
    <row r="2" spans="1:129">
      <c r="A2" s="193" t="s">
        <v>269</v>
      </c>
      <c r="B2" s="194" t="s">
        <v>109</v>
      </c>
      <c r="C2" s="276" t="s">
        <v>110</v>
      </c>
      <c r="D2" s="194" t="s">
        <v>111</v>
      </c>
      <c r="E2" s="276" t="s">
        <v>120</v>
      </c>
      <c r="F2" s="194" t="s">
        <v>111</v>
      </c>
      <c r="G2" s="277" t="s">
        <v>270</v>
      </c>
      <c r="H2" s="194" t="s">
        <v>271</v>
      </c>
      <c r="I2" s="275" t="s">
        <v>272</v>
      </c>
      <c r="J2" s="278" t="s">
        <v>273</v>
      </c>
      <c r="K2" s="278" t="s">
        <v>274</v>
      </c>
      <c r="L2" s="278" t="s">
        <v>275</v>
      </c>
      <c r="M2" s="180" t="s">
        <v>7</v>
      </c>
      <c r="N2" t="s">
        <v>55</v>
      </c>
      <c r="O2" s="194" t="s">
        <v>55</v>
      </c>
      <c r="P2" s="194" t="s">
        <v>55</v>
      </c>
      <c r="Q2" s="194" t="s">
        <v>55</v>
      </c>
      <c r="R2" s="180" t="s">
        <v>276</v>
      </c>
      <c r="S2" t="s">
        <v>277</v>
      </c>
      <c r="T2" s="194" t="s">
        <v>278</v>
      </c>
      <c r="U2" t="s">
        <v>279</v>
      </c>
      <c r="V2" t="s">
        <v>280</v>
      </c>
      <c r="W2" t="s">
        <v>281</v>
      </c>
      <c r="X2" t="s">
        <v>282</v>
      </c>
      <c r="Y2" t="s">
        <v>283</v>
      </c>
      <c r="Z2" t="s">
        <v>284</v>
      </c>
      <c r="AA2" s="275" t="s">
        <v>285</v>
      </c>
      <c r="AB2" s="275" t="s">
        <v>286</v>
      </c>
      <c r="AC2" t="s">
        <v>287</v>
      </c>
      <c r="AD2" t="s">
        <v>136</v>
      </c>
      <c r="AE2" t="s">
        <v>113</v>
      </c>
      <c r="AF2" t="s">
        <v>288</v>
      </c>
      <c r="AG2" t="s">
        <v>289</v>
      </c>
      <c r="AH2" t="s">
        <v>290</v>
      </c>
      <c r="AI2" t="s">
        <v>291</v>
      </c>
      <c r="AJ2" t="s">
        <v>292</v>
      </c>
      <c r="AK2" s="275" t="s">
        <v>293</v>
      </c>
      <c r="AL2" t="s">
        <v>294</v>
      </c>
      <c r="AM2" t="s">
        <v>55</v>
      </c>
      <c r="AN2" s="194" t="s">
        <v>288</v>
      </c>
      <c r="AO2" s="194" t="s">
        <v>289</v>
      </c>
      <c r="AP2" s="194" t="s">
        <v>290</v>
      </c>
      <c r="AQ2" s="194" t="s">
        <v>295</v>
      </c>
      <c r="AR2" s="194" t="s">
        <v>292</v>
      </c>
      <c r="AS2" s="194" t="s">
        <v>293</v>
      </c>
      <c r="AT2" s="194" t="s">
        <v>294</v>
      </c>
      <c r="AU2" t="s">
        <v>296</v>
      </c>
      <c r="AV2" t="s">
        <v>297</v>
      </c>
      <c r="AW2" t="s">
        <v>298</v>
      </c>
      <c r="AX2" t="s">
        <v>299</v>
      </c>
      <c r="AY2" t="s">
        <v>300</v>
      </c>
      <c r="AZ2" t="s">
        <v>288</v>
      </c>
      <c r="BA2" t="s">
        <v>301</v>
      </c>
      <c r="BB2" t="s">
        <v>302</v>
      </c>
      <c r="BC2" t="s">
        <v>303</v>
      </c>
      <c r="BD2" t="s">
        <v>304</v>
      </c>
      <c r="BE2" s="275" t="s">
        <v>305</v>
      </c>
      <c r="BF2" t="s">
        <v>306</v>
      </c>
      <c r="BG2" t="s">
        <v>294</v>
      </c>
      <c r="BH2" s="275" t="s">
        <v>307</v>
      </c>
      <c r="BI2" s="275" t="s">
        <v>308</v>
      </c>
      <c r="BJ2" t="s">
        <v>288</v>
      </c>
      <c r="BK2" s="275" t="s">
        <v>285</v>
      </c>
      <c r="BL2" t="s">
        <v>85</v>
      </c>
      <c r="BM2">
        <v>0</v>
      </c>
      <c r="BN2" s="275" t="s">
        <v>309</v>
      </c>
      <c r="BO2" t="s">
        <v>310</v>
      </c>
      <c r="BP2" t="s">
        <v>311</v>
      </c>
      <c r="BQ2" t="s">
        <v>55</v>
      </c>
      <c r="BR2" t="s">
        <v>55</v>
      </c>
      <c r="BS2" s="180" t="s">
        <v>312</v>
      </c>
      <c r="BT2" t="s">
        <v>312</v>
      </c>
      <c r="BU2" t="s">
        <v>313</v>
      </c>
      <c r="BV2" t="s">
        <v>85</v>
      </c>
      <c r="BW2" t="s">
        <v>314</v>
      </c>
      <c r="BX2" t="s">
        <v>315</v>
      </c>
      <c r="BY2" s="275" t="s">
        <v>85</v>
      </c>
      <c r="BZ2" s="180" t="s">
        <v>277</v>
      </c>
      <c r="CA2" s="180" t="s">
        <v>278</v>
      </c>
      <c r="CB2" s="180" t="s">
        <v>279</v>
      </c>
      <c r="CC2" s="180" t="s">
        <v>280</v>
      </c>
      <c r="CD2" s="180" t="s">
        <v>281</v>
      </c>
      <c r="CE2" s="180" t="s">
        <v>282</v>
      </c>
      <c r="CF2" s="180" t="s">
        <v>283</v>
      </c>
      <c r="CG2" s="180" t="s">
        <v>284</v>
      </c>
      <c r="CH2" s="180" t="s">
        <v>286</v>
      </c>
      <c r="CI2" s="180" t="s">
        <v>287</v>
      </c>
      <c r="CJ2" s="180" t="s">
        <v>136</v>
      </c>
      <c r="CK2" s="180" t="s">
        <v>113</v>
      </c>
      <c r="CL2" s="180" t="s">
        <v>288</v>
      </c>
      <c r="CM2" s="180" t="s">
        <v>289</v>
      </c>
      <c r="CN2" s="180" t="s">
        <v>290</v>
      </c>
      <c r="CO2" s="180" t="s">
        <v>291</v>
      </c>
      <c r="CP2" s="180" t="s">
        <v>292</v>
      </c>
      <c r="CQ2" s="180" t="s">
        <v>293</v>
      </c>
      <c r="CR2" s="180" t="s">
        <v>294</v>
      </c>
      <c r="CS2" s="180" t="s">
        <v>85</v>
      </c>
      <c r="CT2" s="180" t="s">
        <v>288</v>
      </c>
      <c r="CU2" s="180" t="s">
        <v>289</v>
      </c>
      <c r="CV2" s="180" t="s">
        <v>290</v>
      </c>
      <c r="CW2" s="180" t="s">
        <v>295</v>
      </c>
      <c r="CX2" s="180" t="s">
        <v>292</v>
      </c>
      <c r="CY2" s="180" t="s">
        <v>293</v>
      </c>
      <c r="CZ2" s="180" t="s">
        <v>294</v>
      </c>
      <c r="DA2" s="180" t="s">
        <v>296</v>
      </c>
      <c r="DB2" s="180" t="s">
        <v>297</v>
      </c>
      <c r="DC2" s="180" t="s">
        <v>298</v>
      </c>
      <c r="DD2" s="180" t="s">
        <v>299</v>
      </c>
      <c r="DE2" s="180" t="s">
        <v>300</v>
      </c>
      <c r="DF2" s="180" t="s">
        <v>288</v>
      </c>
      <c r="DG2" s="180" t="s">
        <v>301</v>
      </c>
      <c r="DH2" s="180" t="s">
        <v>302</v>
      </c>
      <c r="DI2" s="180" t="s">
        <v>303</v>
      </c>
      <c r="DJ2" s="180" t="s">
        <v>304</v>
      </c>
      <c r="DK2" s="180" t="s">
        <v>305</v>
      </c>
      <c r="DL2" s="180" t="s">
        <v>306</v>
      </c>
      <c r="DM2" s="180" t="s">
        <v>294</v>
      </c>
      <c r="DN2" s="180" t="s">
        <v>307</v>
      </c>
      <c r="DO2" s="180" t="s">
        <v>308</v>
      </c>
      <c r="DP2" s="180" t="s">
        <v>288</v>
      </c>
      <c r="DQ2" s="278" t="s">
        <v>285</v>
      </c>
      <c r="DR2" s="180" t="s">
        <v>85</v>
      </c>
      <c r="DS2" s="180" t="s">
        <v>309</v>
      </c>
      <c r="DT2" s="180" t="s">
        <v>309</v>
      </c>
      <c r="DU2" s="180" t="s">
        <v>310</v>
      </c>
      <c r="DV2" s="180" t="s">
        <v>311</v>
      </c>
      <c r="DW2" s="180" t="s">
        <v>55</v>
      </c>
      <c r="DX2" s="180" t="s">
        <v>55</v>
      </c>
      <c r="DY2" s="180" t="s">
        <v>85</v>
      </c>
    </row>
    <row r="3" spans="1:129">
      <c r="A3" s="193" t="s">
        <v>316</v>
      </c>
      <c r="B3" s="180" t="s">
        <v>109</v>
      </c>
      <c r="C3" s="180" t="s">
        <v>110</v>
      </c>
      <c r="D3" s="180" t="s">
        <v>111</v>
      </c>
      <c r="E3" s="180" t="s">
        <v>120</v>
      </c>
      <c r="F3" s="180" t="s">
        <v>111</v>
      </c>
      <c r="G3" s="262" t="s">
        <v>317</v>
      </c>
      <c r="H3" s="180" t="s">
        <v>271</v>
      </c>
      <c r="I3" s="180" t="s">
        <v>272</v>
      </c>
      <c r="J3" s="278" t="s">
        <v>273</v>
      </c>
      <c r="K3" s="278" t="s">
        <v>274</v>
      </c>
      <c r="L3" s="278" t="s">
        <v>275</v>
      </c>
      <c r="M3" s="278" t="s">
        <v>318</v>
      </c>
      <c r="N3" s="180" t="s">
        <v>55</v>
      </c>
      <c r="O3" s="180" t="s">
        <v>55</v>
      </c>
      <c r="P3" s="180" t="s">
        <v>55</v>
      </c>
      <c r="Q3" s="180" t="s">
        <v>55</v>
      </c>
      <c r="R3" s="278" t="s">
        <v>276</v>
      </c>
      <c r="S3" s="180" t="s">
        <v>277</v>
      </c>
      <c r="T3" s="180" t="s">
        <v>278</v>
      </c>
      <c r="U3" s="180" t="s">
        <v>279</v>
      </c>
      <c r="V3" s="180" t="s">
        <v>280</v>
      </c>
      <c r="W3" s="180" t="s">
        <v>281</v>
      </c>
      <c r="X3" s="180" t="s">
        <v>282</v>
      </c>
      <c r="Y3" s="180" t="s">
        <v>283</v>
      </c>
      <c r="Z3" s="180" t="s">
        <v>284</v>
      </c>
      <c r="AA3" s="180" t="s">
        <v>285</v>
      </c>
      <c r="AB3" s="180" t="s">
        <v>286</v>
      </c>
      <c r="AC3" s="180" t="s">
        <v>287</v>
      </c>
      <c r="AD3" s="180" t="s">
        <v>136</v>
      </c>
      <c r="AE3" s="180" t="s">
        <v>113</v>
      </c>
      <c r="AF3" s="180" t="s">
        <v>288</v>
      </c>
      <c r="AG3" s="180" t="s">
        <v>289</v>
      </c>
      <c r="AH3" s="180" t="s">
        <v>290</v>
      </c>
      <c r="AI3" s="180" t="s">
        <v>291</v>
      </c>
      <c r="AJ3" s="180" t="s">
        <v>292</v>
      </c>
      <c r="AK3" s="180" t="s">
        <v>293</v>
      </c>
      <c r="AL3" s="180" t="s">
        <v>294</v>
      </c>
      <c r="AM3" s="180" t="s">
        <v>55</v>
      </c>
      <c r="AN3" s="180" t="s">
        <v>288</v>
      </c>
      <c r="AO3" s="180" t="s">
        <v>289</v>
      </c>
      <c r="AP3" s="180" t="s">
        <v>290</v>
      </c>
      <c r="AQ3" s="180" t="s">
        <v>295</v>
      </c>
      <c r="AR3" s="180" t="s">
        <v>292</v>
      </c>
      <c r="AS3" s="180" t="s">
        <v>293</v>
      </c>
      <c r="AT3" s="180" t="s">
        <v>294</v>
      </c>
      <c r="AU3" s="180" t="s">
        <v>296</v>
      </c>
      <c r="AV3" s="180" t="s">
        <v>297</v>
      </c>
      <c r="AW3" s="180" t="s">
        <v>298</v>
      </c>
      <c r="AX3" s="180" t="s">
        <v>299</v>
      </c>
      <c r="AY3" s="180" t="s">
        <v>300</v>
      </c>
      <c r="AZ3" s="180" t="s">
        <v>288</v>
      </c>
      <c r="BA3" s="180" t="s">
        <v>301</v>
      </c>
      <c r="BB3" s="180" t="s">
        <v>302</v>
      </c>
      <c r="BC3" s="180" t="s">
        <v>303</v>
      </c>
      <c r="BD3" s="180" t="s">
        <v>304</v>
      </c>
      <c r="BE3" s="180" t="s">
        <v>305</v>
      </c>
      <c r="BF3" s="180" t="s">
        <v>306</v>
      </c>
      <c r="BG3" s="180" t="s">
        <v>294</v>
      </c>
      <c r="BH3" s="180" t="s">
        <v>307</v>
      </c>
      <c r="BI3" s="180" t="s">
        <v>308</v>
      </c>
      <c r="BJ3" s="180" t="s">
        <v>288</v>
      </c>
      <c r="BK3" s="180" t="s">
        <v>285</v>
      </c>
      <c r="BL3" s="180" t="s">
        <v>85</v>
      </c>
      <c r="BM3" s="180">
        <v>0</v>
      </c>
      <c r="BN3" s="180" t="s">
        <v>309</v>
      </c>
      <c r="BO3" s="180" t="s">
        <v>310</v>
      </c>
      <c r="BP3" s="180" t="s">
        <v>311</v>
      </c>
      <c r="BQ3" s="180" t="s">
        <v>55</v>
      </c>
      <c r="BR3" s="180" t="s">
        <v>55</v>
      </c>
      <c r="BS3" s="180" t="s">
        <v>319</v>
      </c>
      <c r="BT3" s="180" t="s">
        <v>319</v>
      </c>
      <c r="BU3" s="180" t="s">
        <v>313</v>
      </c>
      <c r="BV3" s="180" t="s">
        <v>85</v>
      </c>
      <c r="BW3" s="180" t="s">
        <v>314</v>
      </c>
      <c r="BX3" s="180" t="s">
        <v>315</v>
      </c>
      <c r="BY3" s="180" t="s">
        <v>85</v>
      </c>
      <c r="BZ3" s="180" t="s">
        <v>277</v>
      </c>
      <c r="CA3" s="180" t="s">
        <v>278</v>
      </c>
      <c r="CB3" s="180" t="s">
        <v>279</v>
      </c>
      <c r="CC3" s="180" t="s">
        <v>280</v>
      </c>
      <c r="CD3" s="180" t="s">
        <v>281</v>
      </c>
      <c r="CE3" s="180" t="s">
        <v>282</v>
      </c>
      <c r="CF3" s="180" t="s">
        <v>283</v>
      </c>
      <c r="CG3" s="180" t="s">
        <v>284</v>
      </c>
      <c r="CH3" s="180" t="s">
        <v>286</v>
      </c>
      <c r="CI3" s="180" t="s">
        <v>287</v>
      </c>
      <c r="CJ3" s="180" t="s">
        <v>136</v>
      </c>
      <c r="CK3" s="180" t="s">
        <v>113</v>
      </c>
      <c r="CL3" s="180" t="s">
        <v>288</v>
      </c>
      <c r="CM3" s="180" t="s">
        <v>289</v>
      </c>
      <c r="CN3" s="180" t="s">
        <v>290</v>
      </c>
      <c r="CO3" s="180" t="s">
        <v>291</v>
      </c>
      <c r="CP3" s="180" t="s">
        <v>292</v>
      </c>
      <c r="CQ3" s="180" t="s">
        <v>293</v>
      </c>
      <c r="CR3" s="180" t="s">
        <v>294</v>
      </c>
      <c r="CS3" s="180" t="s">
        <v>85</v>
      </c>
      <c r="CT3" s="180" t="s">
        <v>288</v>
      </c>
      <c r="CU3" s="180" t="s">
        <v>289</v>
      </c>
      <c r="CV3" s="180" t="s">
        <v>290</v>
      </c>
      <c r="CW3" s="180" t="s">
        <v>295</v>
      </c>
      <c r="CX3" s="180" t="s">
        <v>292</v>
      </c>
      <c r="CY3" s="180" t="s">
        <v>293</v>
      </c>
      <c r="CZ3" s="180" t="s">
        <v>294</v>
      </c>
      <c r="DA3" s="180" t="s">
        <v>296</v>
      </c>
      <c r="DB3" s="180" t="s">
        <v>297</v>
      </c>
      <c r="DC3" s="180" t="s">
        <v>298</v>
      </c>
      <c r="DD3" s="180" t="s">
        <v>299</v>
      </c>
      <c r="DE3" s="180" t="s">
        <v>300</v>
      </c>
      <c r="DF3" s="180" t="s">
        <v>288</v>
      </c>
      <c r="DG3" s="180" t="s">
        <v>301</v>
      </c>
      <c r="DH3" s="180" t="s">
        <v>302</v>
      </c>
      <c r="DI3" s="180" t="s">
        <v>303</v>
      </c>
      <c r="DJ3" s="180" t="s">
        <v>304</v>
      </c>
      <c r="DK3" s="180" t="s">
        <v>305</v>
      </c>
      <c r="DL3" s="180" t="s">
        <v>306</v>
      </c>
      <c r="DM3" s="180" t="s">
        <v>294</v>
      </c>
      <c r="DN3" s="180" t="s">
        <v>307</v>
      </c>
      <c r="DO3" s="180" t="s">
        <v>308</v>
      </c>
      <c r="DP3" s="180" t="s">
        <v>288</v>
      </c>
      <c r="DQ3" s="180" t="s">
        <v>285</v>
      </c>
      <c r="DR3" s="180" t="s">
        <v>85</v>
      </c>
      <c r="DS3" s="278" t="s">
        <v>309</v>
      </c>
      <c r="DT3" s="180" t="s">
        <v>309</v>
      </c>
      <c r="DU3" s="180" t="s">
        <v>310</v>
      </c>
      <c r="DV3" s="180" t="s">
        <v>311</v>
      </c>
      <c r="DW3" s="180" t="s">
        <v>55</v>
      </c>
      <c r="DX3" s="180" t="s">
        <v>55</v>
      </c>
      <c r="DY3" s="180" t="s">
        <v>85</v>
      </c>
    </row>
    <row r="4" spans="1:129">
      <c r="A4" s="193" t="s">
        <v>320</v>
      </c>
      <c r="B4" s="194" t="s">
        <v>109</v>
      </c>
      <c r="C4" s="194" t="s">
        <v>110</v>
      </c>
      <c r="D4" s="194" t="s">
        <v>111</v>
      </c>
      <c r="E4" s="180" t="s">
        <v>120</v>
      </c>
      <c r="F4" s="194" t="s">
        <v>111</v>
      </c>
      <c r="G4" s="262" t="s">
        <v>270</v>
      </c>
      <c r="H4" s="194" t="s">
        <v>271</v>
      </c>
      <c r="I4" s="276" t="s">
        <v>272</v>
      </c>
      <c r="J4" s="278" t="s">
        <v>273</v>
      </c>
      <c r="K4" s="278" t="s">
        <v>274</v>
      </c>
      <c r="L4" s="278" t="s">
        <v>275</v>
      </c>
      <c r="M4" s="180" t="s">
        <v>7</v>
      </c>
      <c r="N4" t="s">
        <v>55</v>
      </c>
      <c r="O4" s="194" t="s">
        <v>55</v>
      </c>
      <c r="P4" s="194" t="s">
        <v>55</v>
      </c>
      <c r="Q4" s="194" t="s">
        <v>55</v>
      </c>
      <c r="R4" s="180" t="s">
        <v>276</v>
      </c>
      <c r="S4" t="s">
        <v>277</v>
      </c>
      <c r="T4" s="276" t="s">
        <v>321</v>
      </c>
      <c r="U4" t="s">
        <v>322</v>
      </c>
      <c r="V4" t="s">
        <v>280</v>
      </c>
      <c r="W4" t="s">
        <v>281</v>
      </c>
      <c r="X4" t="s">
        <v>282</v>
      </c>
      <c r="Y4" t="s">
        <v>283</v>
      </c>
      <c r="Z4" t="s">
        <v>284</v>
      </c>
      <c r="AA4" s="275" t="s">
        <v>323</v>
      </c>
      <c r="AB4" s="194" t="s">
        <v>286</v>
      </c>
      <c r="AC4" t="s">
        <v>287</v>
      </c>
      <c r="AD4" t="s">
        <v>136</v>
      </c>
      <c r="AE4" t="s">
        <v>113</v>
      </c>
      <c r="AF4" t="s">
        <v>288</v>
      </c>
      <c r="AG4" t="s">
        <v>324</v>
      </c>
      <c r="AH4" t="s">
        <v>290</v>
      </c>
      <c r="AI4" t="s">
        <v>291</v>
      </c>
      <c r="AJ4" s="194" t="s">
        <v>292</v>
      </c>
      <c r="AK4" s="194" t="s">
        <v>293</v>
      </c>
      <c r="AL4" t="s">
        <v>294</v>
      </c>
      <c r="AM4" t="s">
        <v>85</v>
      </c>
      <c r="AN4" s="194" t="s">
        <v>288</v>
      </c>
      <c r="AO4" s="194" t="s">
        <v>289</v>
      </c>
      <c r="AP4" s="194" t="s">
        <v>290</v>
      </c>
      <c r="AQ4" s="194" t="s">
        <v>295</v>
      </c>
      <c r="AR4" s="194" t="s">
        <v>292</v>
      </c>
      <c r="AS4" s="194" t="s">
        <v>293</v>
      </c>
      <c r="AT4" s="194" t="s">
        <v>294</v>
      </c>
      <c r="AU4" t="s">
        <v>296</v>
      </c>
      <c r="AV4" t="s">
        <v>297</v>
      </c>
      <c r="AW4" t="s">
        <v>298</v>
      </c>
      <c r="AX4" t="s">
        <v>299</v>
      </c>
      <c r="AY4" t="s">
        <v>325</v>
      </c>
      <c r="AZ4" t="s">
        <v>288</v>
      </c>
      <c r="BA4" s="194" t="s">
        <v>301</v>
      </c>
      <c r="BB4" s="194" t="s">
        <v>302</v>
      </c>
      <c r="BC4" s="194" t="s">
        <v>303</v>
      </c>
      <c r="BD4" t="s">
        <v>326</v>
      </c>
      <c r="BE4" s="275" t="s">
        <v>327</v>
      </c>
      <c r="BF4" s="194" t="s">
        <v>294</v>
      </c>
      <c r="BG4" t="s">
        <v>306</v>
      </c>
      <c r="BH4" s="275" t="s">
        <v>307</v>
      </c>
      <c r="BI4" s="194" t="s">
        <v>308</v>
      </c>
      <c r="BJ4" s="194" t="s">
        <v>288</v>
      </c>
      <c r="BK4" s="180" t="s">
        <v>285</v>
      </c>
      <c r="BL4" s="194" t="s">
        <v>85</v>
      </c>
      <c r="BM4" s="194">
        <v>0</v>
      </c>
      <c r="BN4" s="194" t="s">
        <v>309</v>
      </c>
      <c r="BO4" t="s">
        <v>310</v>
      </c>
      <c r="BP4" t="s">
        <v>311</v>
      </c>
      <c r="BQ4" t="s">
        <v>55</v>
      </c>
      <c r="BR4" t="s">
        <v>55</v>
      </c>
      <c r="BS4" s="180" t="s">
        <v>312</v>
      </c>
      <c r="BT4" s="180" t="s">
        <v>312</v>
      </c>
      <c r="BU4" t="s">
        <v>313</v>
      </c>
      <c r="BV4" t="s">
        <v>85</v>
      </c>
      <c r="BW4" t="s">
        <v>314</v>
      </c>
      <c r="BX4" t="s">
        <v>315</v>
      </c>
      <c r="BY4" s="180" t="s">
        <v>55</v>
      </c>
      <c r="BZ4" s="180" t="s">
        <v>277</v>
      </c>
      <c r="CA4" s="180" t="s">
        <v>321</v>
      </c>
      <c r="CB4" s="180" t="s">
        <v>279</v>
      </c>
      <c r="CC4" s="180" t="s">
        <v>280</v>
      </c>
      <c r="CD4" s="180" t="s">
        <v>281</v>
      </c>
      <c r="CE4" s="180" t="s">
        <v>282</v>
      </c>
      <c r="CF4" s="180" t="s">
        <v>283</v>
      </c>
      <c r="CG4" s="180" t="s">
        <v>284</v>
      </c>
      <c r="CH4" s="180" t="s">
        <v>286</v>
      </c>
      <c r="CI4" s="180" t="s">
        <v>287</v>
      </c>
      <c r="CJ4" s="180" t="s">
        <v>136</v>
      </c>
      <c r="CK4" s="180" t="s">
        <v>113</v>
      </c>
      <c r="CL4" s="180" t="s">
        <v>288</v>
      </c>
      <c r="CM4" s="180" t="s">
        <v>324</v>
      </c>
      <c r="CN4" s="180" t="s">
        <v>290</v>
      </c>
      <c r="CO4" s="180" t="s">
        <v>291</v>
      </c>
      <c r="CP4" s="180" t="s">
        <v>292</v>
      </c>
      <c r="CQ4" s="180" t="s">
        <v>293</v>
      </c>
      <c r="CR4" s="180" t="s">
        <v>294</v>
      </c>
      <c r="CS4" s="180" t="s">
        <v>85</v>
      </c>
      <c r="CT4" s="180" t="s">
        <v>288</v>
      </c>
      <c r="CU4" s="180" t="s">
        <v>289</v>
      </c>
      <c r="CV4" s="180" t="s">
        <v>290</v>
      </c>
      <c r="CW4" s="180" t="s">
        <v>295</v>
      </c>
      <c r="CX4" s="180" t="s">
        <v>292</v>
      </c>
      <c r="CY4" s="180" t="s">
        <v>293</v>
      </c>
      <c r="CZ4" s="180" t="s">
        <v>294</v>
      </c>
      <c r="DA4" s="180" t="s">
        <v>296</v>
      </c>
      <c r="DB4" s="180" t="s">
        <v>297</v>
      </c>
      <c r="DC4" s="180" t="s">
        <v>298</v>
      </c>
      <c r="DD4" s="180" t="s">
        <v>299</v>
      </c>
      <c r="DE4" s="180" t="s">
        <v>325</v>
      </c>
      <c r="DF4" s="180" t="s">
        <v>288</v>
      </c>
      <c r="DG4" s="180" t="s">
        <v>301</v>
      </c>
      <c r="DH4" s="180" t="s">
        <v>302</v>
      </c>
      <c r="DI4" s="180" t="s">
        <v>303</v>
      </c>
      <c r="DJ4" s="180" t="s">
        <v>326</v>
      </c>
      <c r="DK4" s="180" t="s">
        <v>327</v>
      </c>
      <c r="DL4" s="180" t="s">
        <v>294</v>
      </c>
      <c r="DM4" s="180" t="s">
        <v>306</v>
      </c>
      <c r="DN4" s="180" t="s">
        <v>307</v>
      </c>
      <c r="DO4" s="180" t="s">
        <v>308</v>
      </c>
      <c r="DP4" s="180" t="s">
        <v>288</v>
      </c>
      <c r="DQ4" s="180" t="s">
        <v>285</v>
      </c>
      <c r="DR4" s="180" t="s">
        <v>85</v>
      </c>
      <c r="DS4" s="180" t="s">
        <v>270</v>
      </c>
      <c r="DT4" s="180" t="s">
        <v>309</v>
      </c>
      <c r="DU4" s="180" t="s">
        <v>310</v>
      </c>
      <c r="DV4" s="180" t="s">
        <v>311</v>
      </c>
      <c r="DW4" s="180" t="s">
        <v>55</v>
      </c>
      <c r="DX4" s="180" t="s">
        <v>55</v>
      </c>
      <c r="DY4" s="180" t="s">
        <v>55</v>
      </c>
    </row>
    <row r="5" spans="1:129">
      <c r="A5" s="193" t="s">
        <v>328</v>
      </c>
      <c r="B5" s="180" t="s">
        <v>109</v>
      </c>
      <c r="C5" s="180" t="s">
        <v>110</v>
      </c>
      <c r="D5" s="180" t="s">
        <v>111</v>
      </c>
      <c r="E5" s="180" t="s">
        <v>120</v>
      </c>
      <c r="F5" s="180" t="s">
        <v>111</v>
      </c>
      <c r="G5" s="262" t="s">
        <v>317</v>
      </c>
      <c r="H5" s="180" t="s">
        <v>271</v>
      </c>
      <c r="I5" s="180" t="s">
        <v>272</v>
      </c>
      <c r="J5" s="180" t="s">
        <v>273</v>
      </c>
      <c r="K5" s="180" t="s">
        <v>274</v>
      </c>
      <c r="L5" s="180" t="s">
        <v>275</v>
      </c>
      <c r="M5" s="180" t="s">
        <v>318</v>
      </c>
      <c r="N5" s="180" t="s">
        <v>55</v>
      </c>
      <c r="O5" s="180" t="s">
        <v>55</v>
      </c>
      <c r="P5" s="180" t="s">
        <v>55</v>
      </c>
      <c r="Q5" s="180" t="s">
        <v>55</v>
      </c>
      <c r="R5" s="180" t="s">
        <v>276</v>
      </c>
      <c r="S5" s="180" t="s">
        <v>277</v>
      </c>
      <c r="T5" s="180" t="s">
        <v>321</v>
      </c>
      <c r="U5" s="180" t="s">
        <v>322</v>
      </c>
      <c r="V5" s="180" t="s">
        <v>280</v>
      </c>
      <c r="W5" s="180" t="s">
        <v>281</v>
      </c>
      <c r="X5" s="180" t="s">
        <v>282</v>
      </c>
      <c r="Y5" s="180" t="s">
        <v>283</v>
      </c>
      <c r="Z5" s="180" t="s">
        <v>284</v>
      </c>
      <c r="AA5" s="180" t="s">
        <v>323</v>
      </c>
      <c r="AB5" s="180" t="s">
        <v>286</v>
      </c>
      <c r="AC5" s="180" t="s">
        <v>287</v>
      </c>
      <c r="AD5" s="180" t="s">
        <v>136</v>
      </c>
      <c r="AE5" s="180" t="s">
        <v>113</v>
      </c>
      <c r="AF5" s="180" t="s">
        <v>288</v>
      </c>
      <c r="AG5" s="180" t="s">
        <v>324</v>
      </c>
      <c r="AH5" s="180" t="s">
        <v>290</v>
      </c>
      <c r="AI5" s="180" t="s">
        <v>291</v>
      </c>
      <c r="AJ5" s="180" t="s">
        <v>292</v>
      </c>
      <c r="AK5" s="180" t="s">
        <v>293</v>
      </c>
      <c r="AL5" s="180" t="s">
        <v>294</v>
      </c>
      <c r="AM5" s="180" t="s">
        <v>85</v>
      </c>
      <c r="AN5" s="180" t="s">
        <v>288</v>
      </c>
      <c r="AO5" s="180" t="s">
        <v>289</v>
      </c>
      <c r="AP5" s="180" t="s">
        <v>290</v>
      </c>
      <c r="AQ5" s="180" t="s">
        <v>295</v>
      </c>
      <c r="AR5" s="180" t="s">
        <v>292</v>
      </c>
      <c r="AS5" s="180" t="s">
        <v>293</v>
      </c>
      <c r="AT5" s="180" t="s">
        <v>294</v>
      </c>
      <c r="AU5" s="180" t="s">
        <v>296</v>
      </c>
      <c r="AV5" s="180" t="s">
        <v>297</v>
      </c>
      <c r="AW5" s="180" t="s">
        <v>298</v>
      </c>
      <c r="AX5" s="180" t="s">
        <v>299</v>
      </c>
      <c r="AY5" s="180" t="s">
        <v>325</v>
      </c>
      <c r="AZ5" s="180" t="s">
        <v>288</v>
      </c>
      <c r="BA5" s="180" t="s">
        <v>301</v>
      </c>
      <c r="BB5" s="180" t="s">
        <v>302</v>
      </c>
      <c r="BC5" s="180" t="s">
        <v>303</v>
      </c>
      <c r="BD5" s="180" t="s">
        <v>326</v>
      </c>
      <c r="BE5" s="180" t="s">
        <v>327</v>
      </c>
      <c r="BF5" s="180" t="s">
        <v>294</v>
      </c>
      <c r="BG5" s="180" t="s">
        <v>306</v>
      </c>
      <c r="BH5" s="180" t="s">
        <v>307</v>
      </c>
      <c r="BI5" s="180" t="s">
        <v>308</v>
      </c>
      <c r="BJ5" s="180" t="s">
        <v>288</v>
      </c>
      <c r="BK5" s="180" t="s">
        <v>285</v>
      </c>
      <c r="BL5" s="180" t="s">
        <v>85</v>
      </c>
      <c r="BM5" s="180">
        <v>0</v>
      </c>
      <c r="BN5" s="180" t="s">
        <v>309</v>
      </c>
      <c r="BO5" s="180" t="s">
        <v>310</v>
      </c>
      <c r="BP5" s="180" t="s">
        <v>311</v>
      </c>
      <c r="BQ5" s="180" t="s">
        <v>55</v>
      </c>
      <c r="BR5" s="180" t="s">
        <v>55</v>
      </c>
      <c r="BS5" s="180" t="s">
        <v>329</v>
      </c>
      <c r="BT5" s="180" t="s">
        <v>329</v>
      </c>
      <c r="BU5" s="180" t="s">
        <v>313</v>
      </c>
      <c r="BV5" s="180" t="s">
        <v>85</v>
      </c>
      <c r="BW5" s="180" t="s">
        <v>314</v>
      </c>
      <c r="BX5" s="180" t="s">
        <v>315</v>
      </c>
      <c r="BY5" s="180" t="s">
        <v>55</v>
      </c>
      <c r="BZ5" s="180" t="s">
        <v>277</v>
      </c>
      <c r="CA5" s="180" t="s">
        <v>321</v>
      </c>
      <c r="CB5" s="180" t="s">
        <v>279</v>
      </c>
      <c r="CC5" s="180" t="s">
        <v>280</v>
      </c>
      <c r="CD5" s="180" t="s">
        <v>281</v>
      </c>
      <c r="CE5" s="180" t="s">
        <v>282</v>
      </c>
      <c r="CF5" s="180" t="s">
        <v>283</v>
      </c>
      <c r="CG5" s="180" t="s">
        <v>284</v>
      </c>
      <c r="CH5" s="180" t="s">
        <v>286</v>
      </c>
      <c r="CI5" s="180" t="s">
        <v>287</v>
      </c>
      <c r="CJ5" s="180" t="s">
        <v>136</v>
      </c>
      <c r="CK5" s="180" t="s">
        <v>113</v>
      </c>
      <c r="CL5" s="180" t="s">
        <v>288</v>
      </c>
      <c r="CM5" s="180" t="s">
        <v>324</v>
      </c>
      <c r="CN5" s="180" t="s">
        <v>290</v>
      </c>
      <c r="CO5" s="180" t="s">
        <v>291</v>
      </c>
      <c r="CP5" s="180" t="s">
        <v>292</v>
      </c>
      <c r="CQ5" s="180" t="s">
        <v>293</v>
      </c>
      <c r="CR5" s="180" t="s">
        <v>294</v>
      </c>
      <c r="CS5" s="180" t="s">
        <v>85</v>
      </c>
      <c r="CT5" s="180" t="s">
        <v>288</v>
      </c>
      <c r="CU5" s="180" t="s">
        <v>289</v>
      </c>
      <c r="CV5" s="180" t="s">
        <v>290</v>
      </c>
      <c r="CW5" s="180" t="s">
        <v>295</v>
      </c>
      <c r="CX5" s="180" t="s">
        <v>292</v>
      </c>
      <c r="CY5" s="180" t="s">
        <v>293</v>
      </c>
      <c r="CZ5" s="180" t="s">
        <v>294</v>
      </c>
      <c r="DA5" s="180" t="s">
        <v>296</v>
      </c>
      <c r="DB5" s="180" t="s">
        <v>297</v>
      </c>
      <c r="DC5" s="180" t="s">
        <v>298</v>
      </c>
      <c r="DD5" s="180" t="s">
        <v>299</v>
      </c>
      <c r="DE5" s="180" t="s">
        <v>325</v>
      </c>
      <c r="DF5" s="180" t="s">
        <v>288</v>
      </c>
      <c r="DG5" s="180" t="s">
        <v>301</v>
      </c>
      <c r="DH5" s="180" t="s">
        <v>302</v>
      </c>
      <c r="DI5" s="180" t="s">
        <v>303</v>
      </c>
      <c r="DJ5" s="180" t="s">
        <v>326</v>
      </c>
      <c r="DK5" s="180" t="s">
        <v>327</v>
      </c>
      <c r="DL5" s="180" t="s">
        <v>294</v>
      </c>
      <c r="DM5" s="180" t="s">
        <v>306</v>
      </c>
      <c r="DN5" s="180" t="s">
        <v>307</v>
      </c>
      <c r="DO5" s="180" t="s">
        <v>308</v>
      </c>
      <c r="DP5" s="180" t="s">
        <v>288</v>
      </c>
      <c r="DQ5" s="180" t="s">
        <v>285</v>
      </c>
      <c r="DR5" s="180" t="s">
        <v>85</v>
      </c>
      <c r="DS5" s="180" t="s">
        <v>309</v>
      </c>
      <c r="DT5" s="180" t="s">
        <v>309</v>
      </c>
      <c r="DU5" s="180" t="s">
        <v>310</v>
      </c>
      <c r="DV5" s="180" t="s">
        <v>311</v>
      </c>
      <c r="DW5" s="180" t="s">
        <v>55</v>
      </c>
      <c r="DX5" s="180" t="s">
        <v>55</v>
      </c>
      <c r="DY5" s="180" t="s">
        <v>55</v>
      </c>
    </row>
    <row r="6" spans="1:129">
      <c r="A6" s="181" t="s">
        <v>330</v>
      </c>
      <c r="B6" s="194" t="s">
        <v>109</v>
      </c>
      <c r="C6" s="194" t="s">
        <v>110</v>
      </c>
      <c r="D6" s="194" t="s">
        <v>111</v>
      </c>
      <c r="E6" s="180" t="s">
        <v>120</v>
      </c>
      <c r="F6" s="194" t="s">
        <v>111</v>
      </c>
      <c r="G6" s="262" t="s">
        <v>270</v>
      </c>
      <c r="H6" s="194" t="s">
        <v>271</v>
      </c>
      <c r="I6" s="194" t="s">
        <v>272</v>
      </c>
      <c r="J6" s="278" t="s">
        <v>331</v>
      </c>
      <c r="K6" s="180" t="s">
        <v>332</v>
      </c>
      <c r="L6" s="278" t="s">
        <v>275</v>
      </c>
      <c r="M6" s="180" t="s">
        <v>7</v>
      </c>
      <c r="N6" t="s">
        <v>55</v>
      </c>
      <c r="O6" s="194" t="s">
        <v>55</v>
      </c>
      <c r="P6" s="194" t="s">
        <v>55</v>
      </c>
      <c r="Q6" s="194" t="s">
        <v>55</v>
      </c>
      <c r="R6" t="s">
        <v>333</v>
      </c>
      <c r="S6" t="s">
        <v>277</v>
      </c>
      <c r="T6" s="194" t="s">
        <v>334</v>
      </c>
      <c r="U6" t="s">
        <v>279</v>
      </c>
      <c r="V6" t="s">
        <v>280</v>
      </c>
      <c r="W6" t="s">
        <v>281</v>
      </c>
      <c r="X6" t="s">
        <v>282</v>
      </c>
      <c r="Y6" t="s">
        <v>283</v>
      </c>
      <c r="Z6" t="s">
        <v>284</v>
      </c>
      <c r="AA6" s="180" t="s">
        <v>323</v>
      </c>
      <c r="AB6" s="275" t="s">
        <v>286</v>
      </c>
      <c r="AC6" t="s">
        <v>287</v>
      </c>
      <c r="AD6" t="s">
        <v>136</v>
      </c>
      <c r="AE6" t="s">
        <v>113</v>
      </c>
      <c r="AF6" t="s">
        <v>288</v>
      </c>
      <c r="AG6" t="s">
        <v>335</v>
      </c>
      <c r="AH6" t="s">
        <v>290</v>
      </c>
      <c r="AI6" t="s">
        <v>291</v>
      </c>
      <c r="AJ6" t="s">
        <v>292</v>
      </c>
      <c r="AK6" s="275" t="s">
        <v>293</v>
      </c>
      <c r="AL6" t="s">
        <v>294</v>
      </c>
      <c r="AM6" t="s">
        <v>85</v>
      </c>
      <c r="AN6" s="194" t="s">
        <v>288</v>
      </c>
      <c r="AO6" s="194" t="s">
        <v>289</v>
      </c>
      <c r="AP6" s="194" t="s">
        <v>290</v>
      </c>
      <c r="AQ6" s="194" t="s">
        <v>295</v>
      </c>
      <c r="AR6" s="194" t="s">
        <v>292</v>
      </c>
      <c r="AS6" s="194" t="s">
        <v>293</v>
      </c>
      <c r="AT6" s="194" t="s">
        <v>294</v>
      </c>
      <c r="AU6" t="s">
        <v>296</v>
      </c>
      <c r="AV6" t="s">
        <v>297</v>
      </c>
      <c r="AW6" t="s">
        <v>298</v>
      </c>
      <c r="AX6" t="s">
        <v>299</v>
      </c>
      <c r="AY6" t="s">
        <v>336</v>
      </c>
      <c r="AZ6" t="s">
        <v>288</v>
      </c>
      <c r="BA6" t="s">
        <v>301</v>
      </c>
      <c r="BB6" t="s">
        <v>302</v>
      </c>
      <c r="BC6" t="s">
        <v>303</v>
      </c>
      <c r="BD6" s="194" t="s">
        <v>304</v>
      </c>
      <c r="BE6" s="194" t="s">
        <v>305</v>
      </c>
      <c r="BF6" s="194" t="s">
        <v>306</v>
      </c>
      <c r="BG6" s="194" t="s">
        <v>294</v>
      </c>
      <c r="BH6" s="275" t="s">
        <v>307</v>
      </c>
      <c r="BI6" s="275" t="s">
        <v>308</v>
      </c>
      <c r="BJ6" t="s">
        <v>288</v>
      </c>
      <c r="BK6" s="275" t="s">
        <v>285</v>
      </c>
      <c r="BL6" t="s">
        <v>85</v>
      </c>
      <c r="BM6">
        <v>0</v>
      </c>
      <c r="BN6" s="275" t="s">
        <v>309</v>
      </c>
      <c r="BO6" t="s">
        <v>310</v>
      </c>
      <c r="BP6" t="s">
        <v>311</v>
      </c>
      <c r="BQ6" t="s">
        <v>55</v>
      </c>
      <c r="BR6" t="s">
        <v>55</v>
      </c>
      <c r="BS6" s="180" t="s">
        <v>337</v>
      </c>
      <c r="BT6" s="180" t="s">
        <v>312</v>
      </c>
      <c r="BU6" t="s">
        <v>313</v>
      </c>
      <c r="BV6" t="s">
        <v>85</v>
      </c>
      <c r="BW6" t="s">
        <v>314</v>
      </c>
      <c r="BX6" t="s">
        <v>315</v>
      </c>
      <c r="BY6" s="180" t="s">
        <v>85</v>
      </c>
      <c r="BZ6" s="180" t="s">
        <v>277</v>
      </c>
      <c r="CA6" s="180" t="s">
        <v>334</v>
      </c>
      <c r="CB6" s="180" t="s">
        <v>279</v>
      </c>
      <c r="CC6" s="180" t="s">
        <v>280</v>
      </c>
      <c r="CD6" s="180" t="s">
        <v>281</v>
      </c>
      <c r="CE6" s="180" t="s">
        <v>282</v>
      </c>
      <c r="CF6" s="180" t="s">
        <v>283</v>
      </c>
      <c r="CG6" s="180" t="s">
        <v>284</v>
      </c>
      <c r="CH6" s="180" t="s">
        <v>286</v>
      </c>
      <c r="CI6" s="180" t="s">
        <v>287</v>
      </c>
      <c r="CJ6" s="180" t="s">
        <v>136</v>
      </c>
      <c r="CK6" s="180" t="s">
        <v>113</v>
      </c>
      <c r="CL6" s="180" t="s">
        <v>288</v>
      </c>
      <c r="CM6" s="180" t="s">
        <v>335</v>
      </c>
      <c r="CN6" s="180" t="s">
        <v>290</v>
      </c>
      <c r="CO6" s="180" t="s">
        <v>291</v>
      </c>
      <c r="CP6" s="180" t="s">
        <v>292</v>
      </c>
      <c r="CQ6" s="180" t="s">
        <v>293</v>
      </c>
      <c r="CR6" s="180" t="s">
        <v>294</v>
      </c>
      <c r="CS6" s="180" t="s">
        <v>85</v>
      </c>
      <c r="CT6" s="180" t="s">
        <v>288</v>
      </c>
      <c r="CU6" s="180" t="s">
        <v>289</v>
      </c>
      <c r="CV6" s="180" t="s">
        <v>290</v>
      </c>
      <c r="CW6" s="180" t="s">
        <v>295</v>
      </c>
      <c r="CX6" s="180" t="s">
        <v>292</v>
      </c>
      <c r="CY6" s="180" t="s">
        <v>293</v>
      </c>
      <c r="CZ6" s="180" t="s">
        <v>294</v>
      </c>
      <c r="DA6" s="180" t="s">
        <v>296</v>
      </c>
      <c r="DB6" s="180" t="s">
        <v>297</v>
      </c>
      <c r="DC6" s="180" t="s">
        <v>298</v>
      </c>
      <c r="DD6" s="180" t="s">
        <v>299</v>
      </c>
      <c r="DE6" s="180" t="s">
        <v>336</v>
      </c>
      <c r="DF6" s="180" t="s">
        <v>288</v>
      </c>
      <c r="DG6" s="180" t="s">
        <v>301</v>
      </c>
      <c r="DH6" s="180" t="s">
        <v>302</v>
      </c>
      <c r="DI6" s="180" t="s">
        <v>303</v>
      </c>
      <c r="DJ6" s="180" t="s">
        <v>304</v>
      </c>
      <c r="DK6" s="180" t="s">
        <v>305</v>
      </c>
      <c r="DL6" s="180" t="s">
        <v>306</v>
      </c>
      <c r="DM6" s="180" t="s">
        <v>294</v>
      </c>
      <c r="DN6" s="180" t="s">
        <v>307</v>
      </c>
      <c r="DO6" s="180" t="s">
        <v>308</v>
      </c>
      <c r="DP6" s="180" t="s">
        <v>288</v>
      </c>
      <c r="DQ6" s="180" t="s">
        <v>338</v>
      </c>
      <c r="DR6" s="180" t="s">
        <v>85</v>
      </c>
      <c r="DS6" s="180" t="s">
        <v>270</v>
      </c>
      <c r="DT6" s="180" t="s">
        <v>309</v>
      </c>
      <c r="DU6" s="180" t="s">
        <v>310</v>
      </c>
      <c r="DV6" s="180" t="s">
        <v>311</v>
      </c>
      <c r="DW6" s="180" t="s">
        <v>55</v>
      </c>
      <c r="DX6" s="180" t="s">
        <v>55</v>
      </c>
      <c r="DY6" s="180" t="s">
        <v>85</v>
      </c>
    </row>
    <row r="7" spans="1:129">
      <c r="A7" s="181" t="s">
        <v>339</v>
      </c>
      <c r="B7" s="194" t="s">
        <v>109</v>
      </c>
      <c r="C7" s="194" t="s">
        <v>110</v>
      </c>
      <c r="D7" s="194" t="s">
        <v>111</v>
      </c>
      <c r="E7" s="180" t="s">
        <v>120</v>
      </c>
      <c r="F7" s="194" t="s">
        <v>111</v>
      </c>
      <c r="G7" s="262" t="s">
        <v>317</v>
      </c>
      <c r="H7" s="194" t="s">
        <v>271</v>
      </c>
      <c r="I7" s="194" t="s">
        <v>272</v>
      </c>
      <c r="J7" s="180" t="s">
        <v>331</v>
      </c>
      <c r="K7" s="180" t="s">
        <v>332</v>
      </c>
      <c r="L7" s="180" t="s">
        <v>275</v>
      </c>
      <c r="M7" s="193" t="s">
        <v>7</v>
      </c>
      <c r="N7" t="s">
        <v>55</v>
      </c>
      <c r="O7" s="194" t="s">
        <v>55</v>
      </c>
      <c r="P7" s="194" t="s">
        <v>55</v>
      </c>
      <c r="Q7" s="194" t="s">
        <v>55</v>
      </c>
      <c r="R7" t="s">
        <v>333</v>
      </c>
      <c r="S7" t="s">
        <v>277</v>
      </c>
      <c r="T7" s="194" t="s">
        <v>340</v>
      </c>
      <c r="U7" t="s">
        <v>279</v>
      </c>
      <c r="V7" t="s">
        <v>280</v>
      </c>
      <c r="W7" t="s">
        <v>281</v>
      </c>
      <c r="X7" t="s">
        <v>282</v>
      </c>
      <c r="Y7" t="s">
        <v>283</v>
      </c>
      <c r="Z7" t="s">
        <v>284</v>
      </c>
      <c r="AA7" s="180" t="s">
        <v>323</v>
      </c>
      <c r="AB7" s="194" t="s">
        <v>286</v>
      </c>
      <c r="AC7" t="s">
        <v>287</v>
      </c>
      <c r="AD7" t="s">
        <v>136</v>
      </c>
      <c r="AE7" t="s">
        <v>113</v>
      </c>
      <c r="AF7" t="s">
        <v>288</v>
      </c>
      <c r="AG7" t="s">
        <v>341</v>
      </c>
      <c r="AH7" t="s">
        <v>290</v>
      </c>
      <c r="AI7" t="s">
        <v>291</v>
      </c>
      <c r="AJ7" s="194" t="s">
        <v>292</v>
      </c>
      <c r="AK7" s="194" t="s">
        <v>293</v>
      </c>
      <c r="AL7" t="s">
        <v>294</v>
      </c>
      <c r="AM7" t="s">
        <v>85</v>
      </c>
      <c r="AN7" s="194" t="s">
        <v>288</v>
      </c>
      <c r="AO7" s="194" t="s">
        <v>289</v>
      </c>
      <c r="AP7" s="194" t="s">
        <v>290</v>
      </c>
      <c r="AQ7" s="194" t="s">
        <v>295</v>
      </c>
      <c r="AR7" s="194" t="s">
        <v>292</v>
      </c>
      <c r="AS7" s="194" t="s">
        <v>293</v>
      </c>
      <c r="AT7" s="194" t="s">
        <v>294</v>
      </c>
      <c r="AU7" t="s">
        <v>296</v>
      </c>
      <c r="AV7" t="s">
        <v>297</v>
      </c>
      <c r="AW7" t="s">
        <v>298</v>
      </c>
      <c r="AX7" t="s">
        <v>299</v>
      </c>
      <c r="AY7" t="s">
        <v>336</v>
      </c>
      <c r="AZ7" t="s">
        <v>288</v>
      </c>
      <c r="BA7" s="194" t="s">
        <v>301</v>
      </c>
      <c r="BB7" s="194" t="s">
        <v>302</v>
      </c>
      <c r="BC7" s="194" t="s">
        <v>303</v>
      </c>
      <c r="BD7" s="194" t="s">
        <v>326</v>
      </c>
      <c r="BE7" s="194" t="s">
        <v>327</v>
      </c>
      <c r="BF7" s="194" t="s">
        <v>294</v>
      </c>
      <c r="BG7" s="194" t="s">
        <v>306</v>
      </c>
      <c r="BH7" s="275" t="s">
        <v>307</v>
      </c>
      <c r="BI7" s="194" t="s">
        <v>308</v>
      </c>
      <c r="BJ7" s="194" t="s">
        <v>288</v>
      </c>
      <c r="BK7" s="194" t="s">
        <v>285</v>
      </c>
      <c r="BL7" s="194" t="s">
        <v>85</v>
      </c>
      <c r="BM7" s="180">
        <v>0</v>
      </c>
      <c r="BN7" s="194" t="s">
        <v>309</v>
      </c>
      <c r="BO7" t="s">
        <v>310</v>
      </c>
      <c r="BP7" t="s">
        <v>311</v>
      </c>
      <c r="BQ7" t="s">
        <v>55</v>
      </c>
      <c r="BR7" t="s">
        <v>55</v>
      </c>
      <c r="BS7" s="180" t="s">
        <v>342</v>
      </c>
      <c r="BT7" s="180" t="s">
        <v>319</v>
      </c>
      <c r="BU7" t="s">
        <v>313</v>
      </c>
      <c r="BV7" t="s">
        <v>85</v>
      </c>
      <c r="BW7" t="s">
        <v>314</v>
      </c>
      <c r="BX7" t="s">
        <v>315</v>
      </c>
      <c r="BY7" s="180" t="s">
        <v>55</v>
      </c>
      <c r="BZ7" s="180" t="s">
        <v>277</v>
      </c>
      <c r="CA7" s="180" t="s">
        <v>340</v>
      </c>
      <c r="CB7" s="180" t="s">
        <v>279</v>
      </c>
      <c r="CC7" s="180" t="s">
        <v>280</v>
      </c>
      <c r="CD7" s="180" t="s">
        <v>281</v>
      </c>
      <c r="CE7" s="180" t="s">
        <v>282</v>
      </c>
      <c r="CF7" s="180" t="s">
        <v>283</v>
      </c>
      <c r="CG7" s="180" t="s">
        <v>284</v>
      </c>
      <c r="CH7" s="180" t="s">
        <v>286</v>
      </c>
      <c r="CI7" s="180" t="s">
        <v>287</v>
      </c>
      <c r="CJ7" s="180" t="s">
        <v>136</v>
      </c>
      <c r="CK7" s="180" t="s">
        <v>113</v>
      </c>
      <c r="CL7" s="180" t="s">
        <v>288</v>
      </c>
      <c r="CM7" s="180" t="s">
        <v>341</v>
      </c>
      <c r="CN7" s="180" t="s">
        <v>290</v>
      </c>
      <c r="CO7" s="180" t="s">
        <v>291</v>
      </c>
      <c r="CP7" s="180" t="s">
        <v>292</v>
      </c>
      <c r="CQ7" s="180" t="s">
        <v>293</v>
      </c>
      <c r="CR7" s="180" t="s">
        <v>294</v>
      </c>
      <c r="CS7" s="180" t="s">
        <v>85</v>
      </c>
      <c r="CT7" s="180" t="s">
        <v>288</v>
      </c>
      <c r="CU7" s="180" t="s">
        <v>289</v>
      </c>
      <c r="CV7" s="180" t="s">
        <v>290</v>
      </c>
      <c r="CW7" s="180" t="s">
        <v>295</v>
      </c>
      <c r="CX7" s="180" t="s">
        <v>292</v>
      </c>
      <c r="CY7" s="180" t="s">
        <v>293</v>
      </c>
      <c r="CZ7" s="180" t="s">
        <v>294</v>
      </c>
      <c r="DA7" s="180" t="s">
        <v>296</v>
      </c>
      <c r="DB7" s="180" t="s">
        <v>297</v>
      </c>
      <c r="DC7" s="180" t="s">
        <v>298</v>
      </c>
      <c r="DD7" s="180" t="s">
        <v>299</v>
      </c>
      <c r="DE7" s="180" t="s">
        <v>336</v>
      </c>
      <c r="DF7" s="180" t="s">
        <v>288</v>
      </c>
      <c r="DG7" s="180" t="s">
        <v>301</v>
      </c>
      <c r="DH7" s="180" t="s">
        <v>302</v>
      </c>
      <c r="DI7" s="180" t="s">
        <v>303</v>
      </c>
      <c r="DJ7" s="180" t="s">
        <v>326</v>
      </c>
      <c r="DK7" s="180" t="s">
        <v>327</v>
      </c>
      <c r="DL7" s="180" t="s">
        <v>294</v>
      </c>
      <c r="DM7" s="180" t="s">
        <v>306</v>
      </c>
      <c r="DN7" s="180" t="s">
        <v>307</v>
      </c>
      <c r="DO7" s="180" t="s">
        <v>308</v>
      </c>
      <c r="DP7" s="180" t="s">
        <v>288</v>
      </c>
      <c r="DQ7" s="180" t="s">
        <v>338</v>
      </c>
      <c r="DR7" s="180" t="s">
        <v>85</v>
      </c>
      <c r="DS7" s="180" t="s">
        <v>270</v>
      </c>
      <c r="DT7" s="180" t="s">
        <v>309</v>
      </c>
      <c r="DU7" s="180" t="s">
        <v>310</v>
      </c>
      <c r="DV7" s="180" t="s">
        <v>311</v>
      </c>
      <c r="DW7" s="180" t="s">
        <v>55</v>
      </c>
      <c r="DX7" s="180" t="s">
        <v>55</v>
      </c>
      <c r="DY7" s="180" t="s">
        <v>55</v>
      </c>
    </row>
    <row r="8" spans="1:129">
      <c r="A8" s="181" t="s">
        <v>343</v>
      </c>
      <c r="B8" s="194" t="s">
        <v>109</v>
      </c>
      <c r="C8" s="194" t="s">
        <v>110</v>
      </c>
      <c r="D8" s="194" t="s">
        <v>111</v>
      </c>
      <c r="E8" s="180" t="s">
        <v>120</v>
      </c>
      <c r="F8" s="194" t="s">
        <v>111</v>
      </c>
      <c r="G8" s="277" t="s">
        <v>270</v>
      </c>
      <c r="H8" s="194" t="s">
        <v>271</v>
      </c>
      <c r="I8" s="276" t="s">
        <v>272</v>
      </c>
      <c r="J8" s="180" t="s">
        <v>331</v>
      </c>
      <c r="K8" s="180" t="s">
        <v>332</v>
      </c>
      <c r="L8" s="180" t="s">
        <v>275</v>
      </c>
      <c r="M8" s="193" t="s">
        <v>7</v>
      </c>
      <c r="N8" t="s">
        <v>55</v>
      </c>
      <c r="O8" s="194" t="s">
        <v>55</v>
      </c>
      <c r="P8" s="194" t="s">
        <v>55</v>
      </c>
      <c r="Q8" s="194" t="s">
        <v>55</v>
      </c>
      <c r="R8" s="180" t="s">
        <v>333</v>
      </c>
      <c r="S8" t="s">
        <v>277</v>
      </c>
      <c r="T8" s="194" t="s">
        <v>344</v>
      </c>
      <c r="U8" t="s">
        <v>279</v>
      </c>
      <c r="V8" t="s">
        <v>280</v>
      </c>
      <c r="W8" t="s">
        <v>281</v>
      </c>
      <c r="X8" t="s">
        <v>282</v>
      </c>
      <c r="Y8" t="s">
        <v>283</v>
      </c>
      <c r="Z8" t="s">
        <v>284</v>
      </c>
      <c r="AA8" s="180" t="s">
        <v>323</v>
      </c>
      <c r="AB8" s="275" t="s">
        <v>286</v>
      </c>
      <c r="AC8" t="s">
        <v>287</v>
      </c>
      <c r="AD8" t="s">
        <v>136</v>
      </c>
      <c r="AE8" t="s">
        <v>113</v>
      </c>
      <c r="AF8" t="s">
        <v>288</v>
      </c>
      <c r="AG8" t="s">
        <v>345</v>
      </c>
      <c r="AH8" t="s">
        <v>290</v>
      </c>
      <c r="AI8" t="s">
        <v>291</v>
      </c>
      <c r="AJ8" t="s">
        <v>292</v>
      </c>
      <c r="AK8" s="275" t="s">
        <v>293</v>
      </c>
      <c r="AL8" t="s">
        <v>294</v>
      </c>
      <c r="AM8" t="s">
        <v>85</v>
      </c>
      <c r="AN8" s="194" t="s">
        <v>288</v>
      </c>
      <c r="AO8" s="194" t="s">
        <v>289</v>
      </c>
      <c r="AP8" s="194" t="s">
        <v>290</v>
      </c>
      <c r="AQ8" s="194" t="s">
        <v>295</v>
      </c>
      <c r="AR8" s="194" t="s">
        <v>292</v>
      </c>
      <c r="AS8" s="194" t="s">
        <v>293</v>
      </c>
      <c r="AT8" s="194" t="s">
        <v>294</v>
      </c>
      <c r="AU8" t="s">
        <v>296</v>
      </c>
      <c r="AV8" t="s">
        <v>297</v>
      </c>
      <c r="AW8" t="s">
        <v>298</v>
      </c>
      <c r="AX8" t="s">
        <v>299</v>
      </c>
      <c r="AY8" t="s">
        <v>336</v>
      </c>
      <c r="AZ8" t="s">
        <v>288</v>
      </c>
      <c r="BA8" t="s">
        <v>301</v>
      </c>
      <c r="BB8" t="s">
        <v>302</v>
      </c>
      <c r="BC8" t="s">
        <v>303</v>
      </c>
      <c r="BD8" s="194" t="s">
        <v>304</v>
      </c>
      <c r="BE8" s="194" t="s">
        <v>305</v>
      </c>
      <c r="BF8" s="194" t="s">
        <v>306</v>
      </c>
      <c r="BG8" s="194" t="s">
        <v>294</v>
      </c>
      <c r="BH8" s="275" t="s">
        <v>307</v>
      </c>
      <c r="BI8" s="275" t="s">
        <v>308</v>
      </c>
      <c r="BJ8" t="s">
        <v>288</v>
      </c>
      <c r="BK8" s="278" t="s">
        <v>346</v>
      </c>
      <c r="BL8" s="180" t="s">
        <v>85</v>
      </c>
      <c r="BM8" s="180">
        <v>0</v>
      </c>
      <c r="BN8" s="275" t="s">
        <v>309</v>
      </c>
      <c r="BO8" t="s">
        <v>310</v>
      </c>
      <c r="BP8" t="s">
        <v>311</v>
      </c>
      <c r="BQ8" t="s">
        <v>55</v>
      </c>
      <c r="BR8" t="s">
        <v>55</v>
      </c>
      <c r="BS8" s="180" t="s">
        <v>337</v>
      </c>
      <c r="BT8" s="180" t="s">
        <v>312</v>
      </c>
      <c r="BU8" t="s">
        <v>313</v>
      </c>
      <c r="BV8" t="s">
        <v>85</v>
      </c>
      <c r="BW8" t="s">
        <v>314</v>
      </c>
      <c r="BX8" t="s">
        <v>315</v>
      </c>
      <c r="BY8" s="180" t="s">
        <v>85</v>
      </c>
      <c r="BZ8" s="180" t="s">
        <v>277</v>
      </c>
      <c r="CA8" s="180" t="s">
        <v>344</v>
      </c>
      <c r="CB8" s="180" t="s">
        <v>279</v>
      </c>
      <c r="CC8" s="180" t="s">
        <v>280</v>
      </c>
      <c r="CD8" s="180" t="s">
        <v>281</v>
      </c>
      <c r="CE8" s="180" t="s">
        <v>282</v>
      </c>
      <c r="CF8" s="180" t="s">
        <v>283</v>
      </c>
      <c r="CG8" s="180" t="s">
        <v>284</v>
      </c>
      <c r="CH8" s="180" t="s">
        <v>286</v>
      </c>
      <c r="CI8" s="180" t="s">
        <v>287</v>
      </c>
      <c r="CJ8" s="180" t="s">
        <v>136</v>
      </c>
      <c r="CK8" s="180" t="s">
        <v>113</v>
      </c>
      <c r="CL8" s="180" t="s">
        <v>288</v>
      </c>
      <c r="CM8" s="180" t="s">
        <v>345</v>
      </c>
      <c r="CN8" s="180" t="s">
        <v>290</v>
      </c>
      <c r="CO8" s="180" t="s">
        <v>291</v>
      </c>
      <c r="CP8" s="180" t="s">
        <v>292</v>
      </c>
      <c r="CQ8" s="180" t="s">
        <v>293</v>
      </c>
      <c r="CR8" s="180" t="s">
        <v>294</v>
      </c>
      <c r="CS8" s="180" t="s">
        <v>85</v>
      </c>
      <c r="CT8" s="180" t="s">
        <v>288</v>
      </c>
      <c r="CU8" s="180" t="s">
        <v>289</v>
      </c>
      <c r="CV8" s="180" t="s">
        <v>290</v>
      </c>
      <c r="CW8" s="180" t="s">
        <v>295</v>
      </c>
      <c r="CX8" s="180" t="s">
        <v>292</v>
      </c>
      <c r="CY8" s="180" t="s">
        <v>293</v>
      </c>
      <c r="CZ8" s="180" t="s">
        <v>294</v>
      </c>
      <c r="DA8" s="180" t="s">
        <v>296</v>
      </c>
      <c r="DB8" s="180" t="s">
        <v>297</v>
      </c>
      <c r="DC8" s="180" t="s">
        <v>298</v>
      </c>
      <c r="DD8" s="180" t="s">
        <v>299</v>
      </c>
      <c r="DE8" s="180" t="s">
        <v>336</v>
      </c>
      <c r="DF8" s="180" t="s">
        <v>288</v>
      </c>
      <c r="DG8" s="180" t="s">
        <v>301</v>
      </c>
      <c r="DH8" s="180" t="s">
        <v>302</v>
      </c>
      <c r="DI8" s="180" t="s">
        <v>303</v>
      </c>
      <c r="DJ8" s="180" t="s">
        <v>304</v>
      </c>
      <c r="DK8" s="180" t="s">
        <v>305</v>
      </c>
      <c r="DL8" s="180" t="s">
        <v>306</v>
      </c>
      <c r="DM8" s="180" t="s">
        <v>294</v>
      </c>
      <c r="DN8" s="180" t="s">
        <v>307</v>
      </c>
      <c r="DO8" s="180" t="s">
        <v>308</v>
      </c>
      <c r="DP8" s="180" t="s">
        <v>288</v>
      </c>
      <c r="DQ8" s="180" t="s">
        <v>347</v>
      </c>
      <c r="DR8" s="180" t="s">
        <v>55</v>
      </c>
      <c r="DS8" s="180" t="s">
        <v>270</v>
      </c>
      <c r="DT8" s="180" t="s">
        <v>348</v>
      </c>
      <c r="DU8" s="180" t="s">
        <v>310</v>
      </c>
      <c r="DV8" s="180" t="s">
        <v>311</v>
      </c>
      <c r="DW8" s="180" t="s">
        <v>55</v>
      </c>
      <c r="DX8" s="180" t="s">
        <v>55</v>
      </c>
      <c r="DY8" s="180" t="s">
        <v>85</v>
      </c>
    </row>
    <row r="9" spans="1:129">
      <c r="A9" s="181" t="s">
        <v>349</v>
      </c>
      <c r="B9" s="180" t="s">
        <v>109</v>
      </c>
      <c r="C9" s="180" t="s">
        <v>110</v>
      </c>
      <c r="D9" s="180" t="s">
        <v>111</v>
      </c>
      <c r="E9" s="180" t="s">
        <v>120</v>
      </c>
      <c r="F9" s="180" t="s">
        <v>111</v>
      </c>
      <c r="G9" s="279" t="s">
        <v>317</v>
      </c>
      <c r="H9" s="180" t="s">
        <v>271</v>
      </c>
      <c r="I9" s="180" t="s">
        <v>272</v>
      </c>
      <c r="J9" s="180" t="s">
        <v>331</v>
      </c>
      <c r="K9" s="180" t="s">
        <v>332</v>
      </c>
      <c r="L9" s="180" t="s">
        <v>275</v>
      </c>
      <c r="M9" s="193" t="s">
        <v>7</v>
      </c>
      <c r="N9" s="180" t="s">
        <v>55</v>
      </c>
      <c r="O9" s="180" t="s">
        <v>55</v>
      </c>
      <c r="P9" s="180" t="s">
        <v>55</v>
      </c>
      <c r="Q9" s="180" t="s">
        <v>55</v>
      </c>
      <c r="R9" s="180" t="s">
        <v>333</v>
      </c>
      <c r="S9" s="180" t="s">
        <v>277</v>
      </c>
      <c r="T9" s="180" t="s">
        <v>350</v>
      </c>
      <c r="U9" s="180" t="s">
        <v>279</v>
      </c>
      <c r="V9" s="180" t="s">
        <v>280</v>
      </c>
      <c r="W9" s="180" t="s">
        <v>281</v>
      </c>
      <c r="X9" s="180" t="s">
        <v>282</v>
      </c>
      <c r="Y9" s="180" t="s">
        <v>283</v>
      </c>
      <c r="Z9" s="180" t="s">
        <v>284</v>
      </c>
      <c r="AA9" s="180" t="s">
        <v>323</v>
      </c>
      <c r="AB9" s="180" t="s">
        <v>286</v>
      </c>
      <c r="AC9" s="180" t="s">
        <v>287</v>
      </c>
      <c r="AD9" s="180" t="s">
        <v>136</v>
      </c>
      <c r="AE9" s="180" t="s">
        <v>113</v>
      </c>
      <c r="AF9" s="180" t="s">
        <v>288</v>
      </c>
      <c r="AG9" s="180" t="s">
        <v>345</v>
      </c>
      <c r="AH9" s="180" t="s">
        <v>290</v>
      </c>
      <c r="AI9" s="180" t="s">
        <v>291</v>
      </c>
      <c r="AJ9" s="180" t="s">
        <v>292</v>
      </c>
      <c r="AK9" s="180" t="s">
        <v>293</v>
      </c>
      <c r="AL9" s="180" t="s">
        <v>294</v>
      </c>
      <c r="AM9" s="180" t="s">
        <v>85</v>
      </c>
      <c r="AN9" s="180" t="s">
        <v>288</v>
      </c>
      <c r="AO9" s="180" t="s">
        <v>289</v>
      </c>
      <c r="AP9" s="180" t="s">
        <v>290</v>
      </c>
      <c r="AQ9" s="180" t="s">
        <v>295</v>
      </c>
      <c r="AR9" s="180" t="s">
        <v>292</v>
      </c>
      <c r="AS9" s="180" t="s">
        <v>293</v>
      </c>
      <c r="AT9" s="180" t="s">
        <v>294</v>
      </c>
      <c r="AU9" s="180" t="s">
        <v>296</v>
      </c>
      <c r="AV9" s="180" t="s">
        <v>297</v>
      </c>
      <c r="AW9" s="180" t="s">
        <v>298</v>
      </c>
      <c r="AX9" s="180" t="s">
        <v>299</v>
      </c>
      <c r="AY9" s="180" t="s">
        <v>336</v>
      </c>
      <c r="AZ9" s="180" t="s">
        <v>288</v>
      </c>
      <c r="BA9" s="180" t="s">
        <v>301</v>
      </c>
      <c r="BB9" s="180" t="s">
        <v>302</v>
      </c>
      <c r="BC9" s="180" t="s">
        <v>303</v>
      </c>
      <c r="BD9" s="180" t="s">
        <v>304</v>
      </c>
      <c r="BE9" s="180" t="s">
        <v>305</v>
      </c>
      <c r="BF9" s="180" t="s">
        <v>306</v>
      </c>
      <c r="BG9" s="180" t="s">
        <v>294</v>
      </c>
      <c r="BH9" s="180" t="s">
        <v>307</v>
      </c>
      <c r="BI9" s="180" t="s">
        <v>308</v>
      </c>
      <c r="BJ9" s="180" t="s">
        <v>288</v>
      </c>
      <c r="BK9" s="278" t="s">
        <v>347</v>
      </c>
      <c r="BL9" s="180" t="s">
        <v>85</v>
      </c>
      <c r="BM9" s="180">
        <v>0</v>
      </c>
      <c r="BN9" s="180" t="s">
        <v>309</v>
      </c>
      <c r="BO9" s="180" t="s">
        <v>310</v>
      </c>
      <c r="BP9" s="180" t="s">
        <v>311</v>
      </c>
      <c r="BQ9" s="180" t="s">
        <v>55</v>
      </c>
      <c r="BR9" s="180" t="s">
        <v>55</v>
      </c>
      <c r="BS9" s="180" t="s">
        <v>351</v>
      </c>
      <c r="BT9" s="180" t="s">
        <v>312</v>
      </c>
      <c r="BU9" s="180" t="s">
        <v>313</v>
      </c>
      <c r="BV9" s="180" t="s">
        <v>85</v>
      </c>
      <c r="BW9" s="180" t="s">
        <v>314</v>
      </c>
      <c r="BX9" s="180" t="s">
        <v>315</v>
      </c>
      <c r="BY9" s="278" t="s">
        <v>55</v>
      </c>
      <c r="BZ9" s="180" t="s">
        <v>277</v>
      </c>
      <c r="CA9" s="180" t="s">
        <v>350</v>
      </c>
      <c r="CB9" s="180" t="s">
        <v>279</v>
      </c>
      <c r="CC9" s="180" t="s">
        <v>280</v>
      </c>
      <c r="CD9" s="180" t="s">
        <v>281</v>
      </c>
      <c r="CE9" s="180" t="s">
        <v>282</v>
      </c>
      <c r="CF9" s="180" t="s">
        <v>283</v>
      </c>
      <c r="CG9" s="180" t="s">
        <v>284</v>
      </c>
      <c r="CH9" s="180" t="s">
        <v>286</v>
      </c>
      <c r="CI9" s="180" t="s">
        <v>287</v>
      </c>
      <c r="CJ9" s="180" t="s">
        <v>136</v>
      </c>
      <c r="CK9" s="180" t="s">
        <v>113</v>
      </c>
      <c r="CL9" s="180" t="s">
        <v>288</v>
      </c>
      <c r="CM9" s="180" t="s">
        <v>345</v>
      </c>
      <c r="CN9" s="180" t="s">
        <v>290</v>
      </c>
      <c r="CO9" s="180" t="s">
        <v>291</v>
      </c>
      <c r="CP9" s="180" t="s">
        <v>292</v>
      </c>
      <c r="CQ9" s="180" t="s">
        <v>293</v>
      </c>
      <c r="CR9" s="180" t="s">
        <v>294</v>
      </c>
      <c r="CS9" s="180" t="s">
        <v>85</v>
      </c>
      <c r="CT9" s="180" t="s">
        <v>288</v>
      </c>
      <c r="CU9" s="180" t="s">
        <v>289</v>
      </c>
      <c r="CV9" s="180" t="s">
        <v>290</v>
      </c>
      <c r="CW9" s="180" t="s">
        <v>295</v>
      </c>
      <c r="CX9" s="180" t="s">
        <v>292</v>
      </c>
      <c r="CY9" s="180" t="s">
        <v>293</v>
      </c>
      <c r="CZ9" s="180" t="s">
        <v>294</v>
      </c>
      <c r="DA9" s="180" t="s">
        <v>296</v>
      </c>
      <c r="DB9" s="180" t="s">
        <v>297</v>
      </c>
      <c r="DC9" s="180" t="s">
        <v>298</v>
      </c>
      <c r="DD9" s="180" t="s">
        <v>299</v>
      </c>
      <c r="DE9" s="180" t="s">
        <v>336</v>
      </c>
      <c r="DF9" s="180" t="s">
        <v>288</v>
      </c>
      <c r="DG9" s="180" t="s">
        <v>301</v>
      </c>
      <c r="DH9" s="180" t="s">
        <v>302</v>
      </c>
      <c r="DI9" s="180" t="s">
        <v>303</v>
      </c>
      <c r="DJ9" s="180" t="s">
        <v>304</v>
      </c>
      <c r="DK9" s="180" t="s">
        <v>305</v>
      </c>
      <c r="DL9" s="180" t="s">
        <v>306</v>
      </c>
      <c r="DM9" s="180" t="s">
        <v>294</v>
      </c>
      <c r="DN9" s="180" t="s">
        <v>307</v>
      </c>
      <c r="DO9" s="180" t="s">
        <v>308</v>
      </c>
      <c r="DP9" s="180" t="s">
        <v>288</v>
      </c>
      <c r="DQ9" s="180" t="s">
        <v>347</v>
      </c>
      <c r="DR9" s="180" t="s">
        <v>55</v>
      </c>
      <c r="DS9" s="180" t="s">
        <v>270</v>
      </c>
      <c r="DT9" s="180" t="s">
        <v>309</v>
      </c>
      <c r="DU9" s="180" t="s">
        <v>310</v>
      </c>
      <c r="DV9" s="180" t="s">
        <v>311</v>
      </c>
      <c r="DW9" s="180" t="s">
        <v>55</v>
      </c>
      <c r="DX9" s="180" t="s">
        <v>55</v>
      </c>
      <c r="DY9" s="180" t="s">
        <v>55</v>
      </c>
    </row>
    <row r="10" spans="1:129">
      <c r="A10" s="193" t="s">
        <v>352</v>
      </c>
      <c r="B10" s="180" t="s">
        <v>109</v>
      </c>
      <c r="C10" s="180" t="s">
        <v>110</v>
      </c>
      <c r="D10" s="180" t="s">
        <v>111</v>
      </c>
      <c r="E10" s="180" t="s">
        <v>120</v>
      </c>
      <c r="F10" s="180" t="s">
        <v>111</v>
      </c>
      <c r="G10" s="262" t="s">
        <v>270</v>
      </c>
      <c r="H10" s="180" t="s">
        <v>271</v>
      </c>
      <c r="I10" s="180" t="s">
        <v>272</v>
      </c>
      <c r="J10" s="180" t="s">
        <v>353</v>
      </c>
      <c r="K10" s="180" t="s">
        <v>6</v>
      </c>
      <c r="L10" s="180" t="s">
        <v>354</v>
      </c>
      <c r="M10" s="180" t="s">
        <v>7</v>
      </c>
      <c r="N10" s="180" t="s">
        <v>55</v>
      </c>
      <c r="O10" s="180" t="s">
        <v>55</v>
      </c>
      <c r="P10" s="180" t="s">
        <v>55</v>
      </c>
      <c r="Q10" s="180" t="s">
        <v>55</v>
      </c>
      <c r="R10" s="180" t="s">
        <v>355</v>
      </c>
      <c r="S10" s="180" t="s">
        <v>277</v>
      </c>
      <c r="T10" s="180" t="s">
        <v>278</v>
      </c>
      <c r="U10" s="180" t="s">
        <v>279</v>
      </c>
      <c r="V10" s="180" t="s">
        <v>280</v>
      </c>
      <c r="W10" s="180" t="s">
        <v>281</v>
      </c>
      <c r="X10" s="180" t="s">
        <v>282</v>
      </c>
      <c r="Y10" s="180" t="s">
        <v>283</v>
      </c>
      <c r="Z10" s="180" t="s">
        <v>284</v>
      </c>
      <c r="AA10" s="180" t="s">
        <v>285</v>
      </c>
      <c r="AB10" s="180" t="s">
        <v>286</v>
      </c>
      <c r="AC10" s="180" t="s">
        <v>287</v>
      </c>
      <c r="AD10" s="180" t="s">
        <v>136</v>
      </c>
      <c r="AE10" s="180" t="s">
        <v>113</v>
      </c>
      <c r="AF10" s="180" t="s">
        <v>288</v>
      </c>
      <c r="AG10" s="180" t="s">
        <v>289</v>
      </c>
      <c r="AH10" s="180" t="s">
        <v>290</v>
      </c>
      <c r="AI10" s="180" t="s">
        <v>291</v>
      </c>
      <c r="AJ10" s="180" t="s">
        <v>292</v>
      </c>
      <c r="AK10" s="180" t="s">
        <v>293</v>
      </c>
      <c r="AL10" s="180" t="s">
        <v>294</v>
      </c>
      <c r="AM10" s="180" t="s">
        <v>55</v>
      </c>
      <c r="AN10" s="180" t="s">
        <v>288</v>
      </c>
      <c r="AO10" s="180" t="s">
        <v>289</v>
      </c>
      <c r="AP10" s="180" t="s">
        <v>290</v>
      </c>
      <c r="AQ10" s="180" t="s">
        <v>295</v>
      </c>
      <c r="AR10" s="180" t="s">
        <v>292</v>
      </c>
      <c r="AS10" s="180" t="s">
        <v>293</v>
      </c>
      <c r="AT10" s="180" t="s">
        <v>294</v>
      </c>
      <c r="AU10" s="180" t="s">
        <v>296</v>
      </c>
      <c r="AV10" s="180" t="s">
        <v>297</v>
      </c>
      <c r="AW10" s="180" t="s">
        <v>298</v>
      </c>
      <c r="AX10" s="180" t="s">
        <v>299</v>
      </c>
      <c r="AY10" s="180" t="s">
        <v>300</v>
      </c>
      <c r="AZ10" s="180" t="s">
        <v>288</v>
      </c>
      <c r="BA10" s="180" t="s">
        <v>301</v>
      </c>
      <c r="BB10" s="180" t="s">
        <v>302</v>
      </c>
      <c r="BC10" s="180" t="s">
        <v>303</v>
      </c>
      <c r="BD10" s="180" t="s">
        <v>304</v>
      </c>
      <c r="BE10" s="180" t="s">
        <v>305</v>
      </c>
      <c r="BF10" s="180" t="s">
        <v>306</v>
      </c>
      <c r="BG10" s="180" t="s">
        <v>294</v>
      </c>
      <c r="BH10" s="180" t="s">
        <v>307</v>
      </c>
      <c r="BI10" s="180" t="s">
        <v>308</v>
      </c>
      <c r="BJ10" s="180" t="s">
        <v>288</v>
      </c>
      <c r="BK10" s="278" t="s">
        <v>356</v>
      </c>
      <c r="BL10" s="180" t="s">
        <v>85</v>
      </c>
      <c r="BM10" s="180">
        <v>0</v>
      </c>
      <c r="BN10" s="180" t="s">
        <v>309</v>
      </c>
      <c r="BO10" s="180" t="s">
        <v>310</v>
      </c>
      <c r="BP10" s="180" t="s">
        <v>311</v>
      </c>
      <c r="BQ10" s="180" t="s">
        <v>55</v>
      </c>
      <c r="BR10" s="180" t="s">
        <v>55</v>
      </c>
      <c r="BS10" s="180" t="s">
        <v>337</v>
      </c>
      <c r="BT10" s="180" t="s">
        <v>337</v>
      </c>
      <c r="BU10" s="180" t="s">
        <v>313</v>
      </c>
      <c r="BV10" s="180" t="s">
        <v>85</v>
      </c>
      <c r="BW10" s="180" t="s">
        <v>314</v>
      </c>
      <c r="BX10" s="180" t="s">
        <v>315</v>
      </c>
      <c r="BY10" s="180" t="s">
        <v>85</v>
      </c>
      <c r="BZ10" s="180" t="s">
        <v>277</v>
      </c>
      <c r="CA10" s="180" t="s">
        <v>278</v>
      </c>
      <c r="CB10" s="180" t="s">
        <v>279</v>
      </c>
      <c r="CC10" s="180" t="s">
        <v>280</v>
      </c>
      <c r="CD10" s="180" t="s">
        <v>281</v>
      </c>
      <c r="CE10" s="180" t="s">
        <v>282</v>
      </c>
      <c r="CF10" s="180" t="s">
        <v>283</v>
      </c>
      <c r="CG10" s="180" t="s">
        <v>284</v>
      </c>
      <c r="CH10" s="180" t="s">
        <v>286</v>
      </c>
      <c r="CI10" s="180" t="s">
        <v>287</v>
      </c>
      <c r="CJ10" s="180" t="s">
        <v>136</v>
      </c>
      <c r="CK10" s="180" t="s">
        <v>113</v>
      </c>
      <c r="CL10" s="180" t="s">
        <v>288</v>
      </c>
      <c r="CM10" s="180" t="s">
        <v>289</v>
      </c>
      <c r="CN10" s="180" t="s">
        <v>290</v>
      </c>
      <c r="CO10" s="180" t="s">
        <v>291</v>
      </c>
      <c r="CP10" s="180" t="s">
        <v>292</v>
      </c>
      <c r="CQ10" s="180" t="s">
        <v>293</v>
      </c>
      <c r="CR10" s="180" t="s">
        <v>294</v>
      </c>
      <c r="CS10" s="180" t="s">
        <v>85</v>
      </c>
      <c r="CT10" s="180" t="s">
        <v>288</v>
      </c>
      <c r="CU10" s="180" t="s">
        <v>289</v>
      </c>
      <c r="CV10" s="180" t="s">
        <v>290</v>
      </c>
      <c r="CW10" s="180" t="s">
        <v>295</v>
      </c>
      <c r="CX10" s="180" t="s">
        <v>292</v>
      </c>
      <c r="CY10" s="180" t="s">
        <v>293</v>
      </c>
      <c r="CZ10" s="180" t="s">
        <v>294</v>
      </c>
      <c r="DA10" s="180" t="s">
        <v>296</v>
      </c>
      <c r="DB10" s="180" t="s">
        <v>297</v>
      </c>
      <c r="DC10" s="180" t="s">
        <v>298</v>
      </c>
      <c r="DD10" s="180" t="s">
        <v>299</v>
      </c>
      <c r="DE10" s="180" t="s">
        <v>300</v>
      </c>
      <c r="DF10" s="180" t="s">
        <v>288</v>
      </c>
      <c r="DG10" s="180" t="s">
        <v>301</v>
      </c>
      <c r="DH10" s="180" t="s">
        <v>302</v>
      </c>
      <c r="DI10" s="180" t="s">
        <v>303</v>
      </c>
      <c r="DJ10" s="180" t="s">
        <v>304</v>
      </c>
      <c r="DK10" s="180" t="s">
        <v>305</v>
      </c>
      <c r="DL10" s="180" t="s">
        <v>306</v>
      </c>
      <c r="DM10" s="180" t="s">
        <v>294</v>
      </c>
      <c r="DN10" s="180" t="s">
        <v>307</v>
      </c>
      <c r="DO10" s="180" t="s">
        <v>308</v>
      </c>
      <c r="DP10" s="180" t="s">
        <v>288</v>
      </c>
      <c r="DQ10" s="180" t="s">
        <v>357</v>
      </c>
      <c r="DR10" s="180" t="s">
        <v>55</v>
      </c>
      <c r="DS10" s="180" t="s">
        <v>358</v>
      </c>
      <c r="DT10" s="180" t="s">
        <v>309</v>
      </c>
      <c r="DU10" s="180" t="s">
        <v>310</v>
      </c>
      <c r="DV10" s="180" t="s">
        <v>311</v>
      </c>
      <c r="DW10" s="180" t="s">
        <v>55</v>
      </c>
      <c r="DX10" s="180" t="s">
        <v>55</v>
      </c>
      <c r="DY10" s="180" t="s">
        <v>85</v>
      </c>
    </row>
    <row r="11" spans="1:129">
      <c r="A11" s="193" t="s">
        <v>359</v>
      </c>
      <c r="B11" s="180" t="s">
        <v>109</v>
      </c>
      <c r="C11" s="180" t="s">
        <v>110</v>
      </c>
      <c r="D11" s="180" t="s">
        <v>111</v>
      </c>
      <c r="E11" s="180" t="s">
        <v>120</v>
      </c>
      <c r="F11" s="180" t="s">
        <v>111</v>
      </c>
      <c r="G11" s="262" t="s">
        <v>317</v>
      </c>
      <c r="H11" s="180" t="s">
        <v>271</v>
      </c>
      <c r="I11" s="180" t="s">
        <v>272</v>
      </c>
      <c r="J11" s="180" t="s">
        <v>353</v>
      </c>
      <c r="K11" s="180" t="s">
        <v>6</v>
      </c>
      <c r="L11" s="180" t="s">
        <v>354</v>
      </c>
      <c r="M11" s="180" t="s">
        <v>7</v>
      </c>
      <c r="N11" s="180" t="s">
        <v>55</v>
      </c>
      <c r="O11" s="180" t="s">
        <v>55</v>
      </c>
      <c r="P11" s="180" t="s">
        <v>55</v>
      </c>
      <c r="Q11" s="180" t="s">
        <v>55</v>
      </c>
      <c r="R11" s="180" t="s">
        <v>355</v>
      </c>
      <c r="S11" s="180" t="s">
        <v>277</v>
      </c>
      <c r="T11" s="180" t="s">
        <v>278</v>
      </c>
      <c r="U11" s="180" t="s">
        <v>279</v>
      </c>
      <c r="V11" s="180" t="s">
        <v>280</v>
      </c>
      <c r="W11" s="180" t="s">
        <v>281</v>
      </c>
      <c r="X11" s="180" t="s">
        <v>282</v>
      </c>
      <c r="Y11" s="180" t="s">
        <v>283</v>
      </c>
      <c r="Z11" s="180" t="s">
        <v>284</v>
      </c>
      <c r="AA11" s="180" t="s">
        <v>285</v>
      </c>
      <c r="AB11" s="180" t="s">
        <v>286</v>
      </c>
      <c r="AC11" s="180" t="s">
        <v>287</v>
      </c>
      <c r="AD11" s="180" t="s">
        <v>136</v>
      </c>
      <c r="AE11" s="180" t="s">
        <v>113</v>
      </c>
      <c r="AF11" s="180" t="s">
        <v>288</v>
      </c>
      <c r="AG11" s="180" t="s">
        <v>289</v>
      </c>
      <c r="AH11" s="180" t="s">
        <v>290</v>
      </c>
      <c r="AI11" s="180" t="s">
        <v>291</v>
      </c>
      <c r="AJ11" s="180" t="s">
        <v>292</v>
      </c>
      <c r="AK11" s="180" t="s">
        <v>293</v>
      </c>
      <c r="AL11" s="180" t="s">
        <v>294</v>
      </c>
      <c r="AM11" s="180" t="s">
        <v>55</v>
      </c>
      <c r="AN11" s="180" t="s">
        <v>288</v>
      </c>
      <c r="AO11" s="180" t="s">
        <v>289</v>
      </c>
      <c r="AP11" s="180" t="s">
        <v>290</v>
      </c>
      <c r="AQ11" s="180" t="s">
        <v>295</v>
      </c>
      <c r="AR11" s="180" t="s">
        <v>292</v>
      </c>
      <c r="AS11" s="180" t="s">
        <v>293</v>
      </c>
      <c r="AT11" s="180" t="s">
        <v>294</v>
      </c>
      <c r="AU11" s="180" t="s">
        <v>296</v>
      </c>
      <c r="AV11" s="180" t="s">
        <v>297</v>
      </c>
      <c r="AW11" s="180" t="s">
        <v>298</v>
      </c>
      <c r="AX11" s="180" t="s">
        <v>299</v>
      </c>
      <c r="AY11" s="180" t="s">
        <v>300</v>
      </c>
      <c r="AZ11" s="180" t="s">
        <v>288</v>
      </c>
      <c r="BA11" s="180" t="s">
        <v>301</v>
      </c>
      <c r="BB11" s="180" t="s">
        <v>302</v>
      </c>
      <c r="BC11" s="180" t="s">
        <v>303</v>
      </c>
      <c r="BD11" s="180" t="s">
        <v>304</v>
      </c>
      <c r="BE11" s="180" t="s">
        <v>305</v>
      </c>
      <c r="BF11" s="180" t="s">
        <v>306</v>
      </c>
      <c r="BG11" s="180" t="s">
        <v>294</v>
      </c>
      <c r="BH11" s="180" t="s">
        <v>307</v>
      </c>
      <c r="BI11" s="180" t="s">
        <v>308</v>
      </c>
      <c r="BJ11" s="180" t="s">
        <v>288</v>
      </c>
      <c r="BK11" s="278" t="s">
        <v>356</v>
      </c>
      <c r="BL11" s="180" t="s">
        <v>85</v>
      </c>
      <c r="BM11" s="180">
        <v>0</v>
      </c>
      <c r="BN11" s="180" t="s">
        <v>309</v>
      </c>
      <c r="BO11" s="180" t="s">
        <v>310</v>
      </c>
      <c r="BP11" s="180" t="s">
        <v>311</v>
      </c>
      <c r="BQ11" s="180" t="s">
        <v>55</v>
      </c>
      <c r="BR11" s="180" t="s">
        <v>55</v>
      </c>
      <c r="BS11" s="180" t="s">
        <v>337</v>
      </c>
      <c r="BT11" s="180" t="s">
        <v>337</v>
      </c>
      <c r="BU11" s="180" t="s">
        <v>313</v>
      </c>
      <c r="BV11" s="180" t="s">
        <v>85</v>
      </c>
      <c r="BW11" s="180" t="s">
        <v>314</v>
      </c>
      <c r="BX11" s="180" t="s">
        <v>315</v>
      </c>
      <c r="BY11" s="180" t="s">
        <v>85</v>
      </c>
      <c r="BZ11" s="180" t="s">
        <v>277</v>
      </c>
      <c r="CA11" s="180" t="s">
        <v>278</v>
      </c>
      <c r="CB11" s="180" t="s">
        <v>279</v>
      </c>
      <c r="CC11" s="180" t="s">
        <v>280</v>
      </c>
      <c r="CD11" s="180" t="s">
        <v>281</v>
      </c>
      <c r="CE11" s="180" t="s">
        <v>282</v>
      </c>
      <c r="CF11" s="180" t="s">
        <v>283</v>
      </c>
      <c r="CG11" s="180" t="s">
        <v>284</v>
      </c>
      <c r="CH11" s="180" t="s">
        <v>286</v>
      </c>
      <c r="CI11" s="180" t="s">
        <v>287</v>
      </c>
      <c r="CJ11" s="180" t="s">
        <v>136</v>
      </c>
      <c r="CK11" s="180" t="s">
        <v>113</v>
      </c>
      <c r="CL11" s="180" t="s">
        <v>288</v>
      </c>
      <c r="CM11" s="180" t="s">
        <v>289</v>
      </c>
      <c r="CN11" s="180" t="s">
        <v>290</v>
      </c>
      <c r="CO11" s="180" t="s">
        <v>291</v>
      </c>
      <c r="CP11" s="180" t="s">
        <v>292</v>
      </c>
      <c r="CQ11" s="180" t="s">
        <v>293</v>
      </c>
      <c r="CR11" s="180" t="s">
        <v>294</v>
      </c>
      <c r="CS11" s="180" t="s">
        <v>85</v>
      </c>
      <c r="CT11" s="180" t="s">
        <v>288</v>
      </c>
      <c r="CU11" s="180" t="s">
        <v>289</v>
      </c>
      <c r="CV11" s="180" t="s">
        <v>290</v>
      </c>
      <c r="CW11" s="180" t="s">
        <v>295</v>
      </c>
      <c r="CX11" s="180" t="s">
        <v>292</v>
      </c>
      <c r="CY11" s="180" t="s">
        <v>293</v>
      </c>
      <c r="CZ11" s="180" t="s">
        <v>294</v>
      </c>
      <c r="DA11" s="180" t="s">
        <v>296</v>
      </c>
      <c r="DB11" s="180" t="s">
        <v>297</v>
      </c>
      <c r="DC11" s="180" t="s">
        <v>298</v>
      </c>
      <c r="DD11" s="180" t="s">
        <v>299</v>
      </c>
      <c r="DE11" s="180" t="s">
        <v>300</v>
      </c>
      <c r="DF11" s="180" t="s">
        <v>288</v>
      </c>
      <c r="DG11" s="180" t="s">
        <v>301</v>
      </c>
      <c r="DH11" s="180" t="s">
        <v>302</v>
      </c>
      <c r="DI11" s="180" t="s">
        <v>303</v>
      </c>
      <c r="DJ11" s="180" t="s">
        <v>304</v>
      </c>
      <c r="DK11" s="180" t="s">
        <v>305</v>
      </c>
      <c r="DL11" s="180" t="s">
        <v>306</v>
      </c>
      <c r="DM11" s="180" t="s">
        <v>294</v>
      </c>
      <c r="DN11" s="180" t="s">
        <v>307</v>
      </c>
      <c r="DO11" s="180" t="s">
        <v>308</v>
      </c>
      <c r="DP11" s="180" t="s">
        <v>288</v>
      </c>
      <c r="DQ11" s="180" t="s">
        <v>357</v>
      </c>
      <c r="DR11" s="180" t="s">
        <v>55</v>
      </c>
      <c r="DS11" s="180" t="s">
        <v>358</v>
      </c>
      <c r="DT11" s="180" t="s">
        <v>309</v>
      </c>
      <c r="DU11" s="180" t="s">
        <v>310</v>
      </c>
      <c r="DV11" s="180" t="s">
        <v>311</v>
      </c>
      <c r="DW11" s="180" t="s">
        <v>55</v>
      </c>
      <c r="DX11" s="180" t="s">
        <v>55</v>
      </c>
      <c r="DY11" s="180" t="s">
        <v>85</v>
      </c>
    </row>
    <row r="12" s="257" customFormat="1" spans="1:129">
      <c r="A12" s="259" t="s">
        <v>360</v>
      </c>
      <c r="B12" s="260" t="s">
        <v>109</v>
      </c>
      <c r="C12" s="260" t="s">
        <v>110</v>
      </c>
      <c r="D12" s="260" t="s">
        <v>111</v>
      </c>
      <c r="E12" s="260" t="s">
        <v>120</v>
      </c>
      <c r="F12" s="260" t="s">
        <v>111</v>
      </c>
      <c r="G12" s="263" t="s">
        <v>270</v>
      </c>
      <c r="H12" s="260" t="s">
        <v>271</v>
      </c>
      <c r="I12" s="260" t="s">
        <v>272</v>
      </c>
      <c r="J12" s="260" t="s">
        <v>353</v>
      </c>
      <c r="K12" s="260" t="s">
        <v>6</v>
      </c>
      <c r="L12" s="260" t="s">
        <v>354</v>
      </c>
      <c r="M12" s="260" t="s">
        <v>7</v>
      </c>
      <c r="N12" s="260" t="s">
        <v>55</v>
      </c>
      <c r="O12" s="260" t="s">
        <v>55</v>
      </c>
      <c r="P12" s="260" t="s">
        <v>55</v>
      </c>
      <c r="Q12" s="260" t="s">
        <v>55</v>
      </c>
      <c r="R12" s="260" t="s">
        <v>355</v>
      </c>
      <c r="S12" s="260" t="s">
        <v>277</v>
      </c>
      <c r="T12" s="260" t="s">
        <v>321</v>
      </c>
      <c r="U12" s="260" t="s">
        <v>322</v>
      </c>
      <c r="V12" s="260" t="s">
        <v>280</v>
      </c>
      <c r="W12" s="260" t="s">
        <v>281</v>
      </c>
      <c r="X12" s="260" t="s">
        <v>282</v>
      </c>
      <c r="Y12" s="260" t="s">
        <v>283</v>
      </c>
      <c r="Z12" s="260" t="s">
        <v>284</v>
      </c>
      <c r="AA12" s="260" t="s">
        <v>323</v>
      </c>
      <c r="AB12" s="260" t="s">
        <v>286</v>
      </c>
      <c r="AC12" s="260" t="s">
        <v>287</v>
      </c>
      <c r="AD12" s="260" t="s">
        <v>136</v>
      </c>
      <c r="AE12" s="260" t="s">
        <v>113</v>
      </c>
      <c r="AF12" s="260" t="s">
        <v>288</v>
      </c>
      <c r="AG12" s="260" t="s">
        <v>324</v>
      </c>
      <c r="AH12" s="260" t="s">
        <v>290</v>
      </c>
      <c r="AI12" s="260" t="s">
        <v>291</v>
      </c>
      <c r="AJ12" s="260" t="s">
        <v>292</v>
      </c>
      <c r="AK12" s="260" t="s">
        <v>293</v>
      </c>
      <c r="AL12" s="260" t="s">
        <v>294</v>
      </c>
      <c r="AM12" s="260" t="s">
        <v>85</v>
      </c>
      <c r="AN12" s="260" t="s">
        <v>288</v>
      </c>
      <c r="AO12" s="260" t="s">
        <v>289</v>
      </c>
      <c r="AP12" s="260" t="s">
        <v>290</v>
      </c>
      <c r="AQ12" s="260" t="s">
        <v>295</v>
      </c>
      <c r="AR12" s="260" t="s">
        <v>292</v>
      </c>
      <c r="AS12" s="260" t="s">
        <v>293</v>
      </c>
      <c r="AT12" s="260" t="s">
        <v>294</v>
      </c>
      <c r="AU12" s="260" t="s">
        <v>296</v>
      </c>
      <c r="AV12" s="260" t="s">
        <v>297</v>
      </c>
      <c r="AW12" s="260" t="s">
        <v>298</v>
      </c>
      <c r="AX12" s="260" t="s">
        <v>299</v>
      </c>
      <c r="AY12" s="260" t="s">
        <v>325</v>
      </c>
      <c r="AZ12" s="260" t="s">
        <v>288</v>
      </c>
      <c r="BA12" s="260" t="s">
        <v>301</v>
      </c>
      <c r="BB12" s="260" t="s">
        <v>302</v>
      </c>
      <c r="BC12" s="260" t="s">
        <v>303</v>
      </c>
      <c r="BD12" s="260" t="s">
        <v>326</v>
      </c>
      <c r="BE12" s="260" t="s">
        <v>327</v>
      </c>
      <c r="BF12" s="260" t="s">
        <v>294</v>
      </c>
      <c r="BG12" s="260" t="s">
        <v>306</v>
      </c>
      <c r="BH12" s="260" t="s">
        <v>307</v>
      </c>
      <c r="BI12" s="260" t="s">
        <v>308</v>
      </c>
      <c r="BJ12" s="260" t="s">
        <v>288</v>
      </c>
      <c r="BK12" s="280" t="s">
        <v>285</v>
      </c>
      <c r="BL12" s="260" t="s">
        <v>85</v>
      </c>
      <c r="BM12" s="260">
        <v>0</v>
      </c>
      <c r="BN12" s="260" t="s">
        <v>309</v>
      </c>
      <c r="BO12" s="260" t="s">
        <v>310</v>
      </c>
      <c r="BP12" s="260" t="s">
        <v>311</v>
      </c>
      <c r="BQ12" s="260" t="s">
        <v>55</v>
      </c>
      <c r="BR12" s="260" t="s">
        <v>55</v>
      </c>
      <c r="BS12" s="180" t="s">
        <v>342</v>
      </c>
      <c r="BT12" s="180" t="s">
        <v>361</v>
      </c>
      <c r="BU12" s="260" t="s">
        <v>313</v>
      </c>
      <c r="BV12" s="260" t="s">
        <v>85</v>
      </c>
      <c r="BW12" s="260" t="s">
        <v>314</v>
      </c>
      <c r="BX12" s="260" t="s">
        <v>315</v>
      </c>
      <c r="BY12" s="260" t="s">
        <v>55</v>
      </c>
      <c r="BZ12" s="180" t="s">
        <v>277</v>
      </c>
      <c r="CA12" s="180" t="s">
        <v>321</v>
      </c>
      <c r="CB12" s="180" t="s">
        <v>279</v>
      </c>
      <c r="CC12" s="180" t="s">
        <v>280</v>
      </c>
      <c r="CD12" s="180" t="s">
        <v>281</v>
      </c>
      <c r="CE12" s="180" t="s">
        <v>282</v>
      </c>
      <c r="CF12" s="180" t="s">
        <v>283</v>
      </c>
      <c r="CG12" s="180" t="s">
        <v>284</v>
      </c>
      <c r="CH12" s="180" t="s">
        <v>286</v>
      </c>
      <c r="CI12" s="180" t="s">
        <v>287</v>
      </c>
      <c r="CJ12" s="180" t="s">
        <v>136</v>
      </c>
      <c r="CK12" s="180" t="s">
        <v>113</v>
      </c>
      <c r="CL12" s="180" t="s">
        <v>288</v>
      </c>
      <c r="CM12" s="180" t="s">
        <v>324</v>
      </c>
      <c r="CN12" s="180" t="s">
        <v>290</v>
      </c>
      <c r="CO12" s="180" t="s">
        <v>291</v>
      </c>
      <c r="CP12" s="180" t="s">
        <v>292</v>
      </c>
      <c r="CQ12" s="180" t="s">
        <v>293</v>
      </c>
      <c r="CR12" s="180" t="s">
        <v>294</v>
      </c>
      <c r="CS12" s="180" t="s">
        <v>85</v>
      </c>
      <c r="CT12" s="180" t="s">
        <v>288</v>
      </c>
      <c r="CU12" s="180" t="s">
        <v>289</v>
      </c>
      <c r="CV12" s="180" t="s">
        <v>290</v>
      </c>
      <c r="CW12" s="180" t="s">
        <v>295</v>
      </c>
      <c r="CX12" s="180" t="s">
        <v>292</v>
      </c>
      <c r="CY12" s="180" t="s">
        <v>293</v>
      </c>
      <c r="CZ12" s="180" t="s">
        <v>294</v>
      </c>
      <c r="DA12" s="180" t="s">
        <v>296</v>
      </c>
      <c r="DB12" s="180" t="s">
        <v>297</v>
      </c>
      <c r="DC12" s="180" t="s">
        <v>298</v>
      </c>
      <c r="DD12" s="180" t="s">
        <v>299</v>
      </c>
      <c r="DE12" s="180" t="s">
        <v>325</v>
      </c>
      <c r="DF12" s="180" t="s">
        <v>288</v>
      </c>
      <c r="DG12" s="180" t="s">
        <v>301</v>
      </c>
      <c r="DH12" s="180" t="s">
        <v>302</v>
      </c>
      <c r="DI12" s="180" t="s">
        <v>303</v>
      </c>
      <c r="DJ12" s="180" t="s">
        <v>326</v>
      </c>
      <c r="DK12" s="180" t="s">
        <v>327</v>
      </c>
      <c r="DL12" s="180" t="s">
        <v>294</v>
      </c>
      <c r="DM12" s="180" t="s">
        <v>306</v>
      </c>
      <c r="DN12" s="180" t="s">
        <v>307</v>
      </c>
      <c r="DO12" s="180" t="s">
        <v>308</v>
      </c>
      <c r="DP12" s="180" t="s">
        <v>288</v>
      </c>
      <c r="DQ12" s="180" t="s">
        <v>338</v>
      </c>
      <c r="DR12" s="180" t="s">
        <v>85</v>
      </c>
      <c r="DS12" s="180" t="s">
        <v>270</v>
      </c>
      <c r="DT12" s="180" t="s">
        <v>309</v>
      </c>
      <c r="DU12" s="180" t="s">
        <v>310</v>
      </c>
      <c r="DV12" s="180" t="s">
        <v>311</v>
      </c>
      <c r="DW12" s="180" t="s">
        <v>55</v>
      </c>
      <c r="DX12" s="180" t="s">
        <v>55</v>
      </c>
      <c r="DY12" s="180" t="s">
        <v>55</v>
      </c>
    </row>
    <row r="13" spans="1:129">
      <c r="A13" s="181" t="s">
        <v>362</v>
      </c>
      <c r="B13" s="180" t="s">
        <v>109</v>
      </c>
      <c r="C13" s="180" t="s">
        <v>110</v>
      </c>
      <c r="D13" s="180" t="s">
        <v>111</v>
      </c>
      <c r="E13" s="180" t="s">
        <v>120</v>
      </c>
      <c r="F13" s="180" t="s">
        <v>111</v>
      </c>
      <c r="G13" s="262" t="s">
        <v>317</v>
      </c>
      <c r="H13" s="180" t="s">
        <v>271</v>
      </c>
      <c r="I13" s="180" t="s">
        <v>272</v>
      </c>
      <c r="J13" s="180" t="s">
        <v>353</v>
      </c>
      <c r="K13" s="180" t="s">
        <v>6</v>
      </c>
      <c r="L13" s="180" t="s">
        <v>354</v>
      </c>
      <c r="M13" s="180" t="s">
        <v>7</v>
      </c>
      <c r="N13" s="180" t="s">
        <v>55</v>
      </c>
      <c r="O13" s="180" t="s">
        <v>55</v>
      </c>
      <c r="P13" s="180" t="s">
        <v>55</v>
      </c>
      <c r="Q13" s="180" t="s">
        <v>55</v>
      </c>
      <c r="R13" s="180" t="s">
        <v>355</v>
      </c>
      <c r="S13" s="180" t="s">
        <v>277</v>
      </c>
      <c r="T13" s="180" t="s">
        <v>321</v>
      </c>
      <c r="U13" s="180" t="s">
        <v>322</v>
      </c>
      <c r="V13" s="180" t="s">
        <v>280</v>
      </c>
      <c r="W13" s="180" t="s">
        <v>281</v>
      </c>
      <c r="X13" s="180" t="s">
        <v>282</v>
      </c>
      <c r="Y13" s="180" t="s">
        <v>283</v>
      </c>
      <c r="Z13" s="180" t="s">
        <v>284</v>
      </c>
      <c r="AA13" s="180" t="s">
        <v>323</v>
      </c>
      <c r="AB13" s="180" t="s">
        <v>286</v>
      </c>
      <c r="AC13" s="180" t="s">
        <v>287</v>
      </c>
      <c r="AD13" s="180" t="s">
        <v>136</v>
      </c>
      <c r="AE13" s="180" t="s">
        <v>113</v>
      </c>
      <c r="AF13" s="180" t="s">
        <v>288</v>
      </c>
      <c r="AG13" s="180" t="s">
        <v>324</v>
      </c>
      <c r="AH13" s="180" t="s">
        <v>290</v>
      </c>
      <c r="AI13" s="180" t="s">
        <v>291</v>
      </c>
      <c r="AJ13" s="180" t="s">
        <v>292</v>
      </c>
      <c r="AK13" s="180" t="s">
        <v>293</v>
      </c>
      <c r="AL13" s="180" t="s">
        <v>294</v>
      </c>
      <c r="AM13" s="180" t="s">
        <v>85</v>
      </c>
      <c r="AN13" s="180" t="s">
        <v>288</v>
      </c>
      <c r="AO13" s="180" t="s">
        <v>289</v>
      </c>
      <c r="AP13" s="180" t="s">
        <v>290</v>
      </c>
      <c r="AQ13" s="180" t="s">
        <v>295</v>
      </c>
      <c r="AR13" s="180" t="s">
        <v>292</v>
      </c>
      <c r="AS13" s="180" t="s">
        <v>293</v>
      </c>
      <c r="AT13" s="180" t="s">
        <v>294</v>
      </c>
      <c r="AU13" s="180" t="s">
        <v>296</v>
      </c>
      <c r="AV13" s="180" t="s">
        <v>297</v>
      </c>
      <c r="AW13" s="180" t="s">
        <v>298</v>
      </c>
      <c r="AX13" s="180" t="s">
        <v>299</v>
      </c>
      <c r="AY13" s="180" t="s">
        <v>325</v>
      </c>
      <c r="AZ13" s="180" t="s">
        <v>288</v>
      </c>
      <c r="BA13" s="180" t="s">
        <v>301</v>
      </c>
      <c r="BB13" s="180" t="s">
        <v>302</v>
      </c>
      <c r="BC13" s="180" t="s">
        <v>303</v>
      </c>
      <c r="BD13" s="180" t="s">
        <v>326</v>
      </c>
      <c r="BE13" s="180" t="s">
        <v>327</v>
      </c>
      <c r="BF13" s="180" t="s">
        <v>294</v>
      </c>
      <c r="BG13" s="180" t="s">
        <v>306</v>
      </c>
      <c r="BH13" s="180" t="s">
        <v>307</v>
      </c>
      <c r="BI13" s="180" t="s">
        <v>308</v>
      </c>
      <c r="BJ13" s="180" t="s">
        <v>288</v>
      </c>
      <c r="BK13" s="278" t="s">
        <v>285</v>
      </c>
      <c r="BL13" s="180" t="s">
        <v>85</v>
      </c>
      <c r="BM13" s="180">
        <v>0</v>
      </c>
      <c r="BN13" s="180" t="s">
        <v>309</v>
      </c>
      <c r="BO13" s="180" t="s">
        <v>310</v>
      </c>
      <c r="BP13" s="180" t="s">
        <v>311</v>
      </c>
      <c r="BQ13" s="180" t="s">
        <v>55</v>
      </c>
      <c r="BR13" s="180" t="s">
        <v>55</v>
      </c>
      <c r="BS13" s="180" t="s">
        <v>342</v>
      </c>
      <c r="BT13" s="180" t="s">
        <v>361</v>
      </c>
      <c r="BU13" s="180" t="s">
        <v>313</v>
      </c>
      <c r="BV13" s="180" t="s">
        <v>85</v>
      </c>
      <c r="BW13" s="180" t="s">
        <v>314</v>
      </c>
      <c r="BX13" s="180" t="s">
        <v>315</v>
      </c>
      <c r="BY13" s="180" t="s">
        <v>55</v>
      </c>
      <c r="BZ13" s="180" t="s">
        <v>277</v>
      </c>
      <c r="CA13" s="180" t="s">
        <v>321</v>
      </c>
      <c r="CB13" s="180" t="s">
        <v>279</v>
      </c>
      <c r="CC13" s="180" t="s">
        <v>280</v>
      </c>
      <c r="CD13" s="180" t="s">
        <v>281</v>
      </c>
      <c r="CE13" s="180" t="s">
        <v>282</v>
      </c>
      <c r="CF13" s="180" t="s">
        <v>283</v>
      </c>
      <c r="CG13" s="180" t="s">
        <v>284</v>
      </c>
      <c r="CH13" s="180" t="s">
        <v>286</v>
      </c>
      <c r="CI13" s="180" t="s">
        <v>287</v>
      </c>
      <c r="CJ13" s="180" t="s">
        <v>136</v>
      </c>
      <c r="CK13" s="180" t="s">
        <v>113</v>
      </c>
      <c r="CL13" s="180" t="s">
        <v>288</v>
      </c>
      <c r="CM13" s="180" t="s">
        <v>324</v>
      </c>
      <c r="CN13" s="180" t="s">
        <v>290</v>
      </c>
      <c r="CO13" s="180" t="s">
        <v>291</v>
      </c>
      <c r="CP13" s="180" t="s">
        <v>292</v>
      </c>
      <c r="CQ13" s="180" t="s">
        <v>293</v>
      </c>
      <c r="CR13" s="180" t="s">
        <v>294</v>
      </c>
      <c r="CS13" s="180" t="s">
        <v>85</v>
      </c>
      <c r="CT13" s="180" t="s">
        <v>288</v>
      </c>
      <c r="CU13" s="180" t="s">
        <v>289</v>
      </c>
      <c r="CV13" s="180" t="s">
        <v>290</v>
      </c>
      <c r="CW13" s="180" t="s">
        <v>295</v>
      </c>
      <c r="CX13" s="180" t="s">
        <v>292</v>
      </c>
      <c r="CY13" s="180" t="s">
        <v>293</v>
      </c>
      <c r="CZ13" s="180" t="s">
        <v>294</v>
      </c>
      <c r="DA13" s="180" t="s">
        <v>296</v>
      </c>
      <c r="DB13" s="180" t="s">
        <v>297</v>
      </c>
      <c r="DC13" s="180" t="s">
        <v>298</v>
      </c>
      <c r="DD13" s="180" t="s">
        <v>299</v>
      </c>
      <c r="DE13" s="180" t="s">
        <v>325</v>
      </c>
      <c r="DF13" s="180" t="s">
        <v>288</v>
      </c>
      <c r="DG13" s="180" t="s">
        <v>301</v>
      </c>
      <c r="DH13" s="180" t="s">
        <v>302</v>
      </c>
      <c r="DI13" s="180" t="s">
        <v>303</v>
      </c>
      <c r="DJ13" s="180" t="s">
        <v>326</v>
      </c>
      <c r="DK13" s="180" t="s">
        <v>327</v>
      </c>
      <c r="DL13" s="180" t="s">
        <v>294</v>
      </c>
      <c r="DM13" s="180" t="s">
        <v>306</v>
      </c>
      <c r="DN13" s="180" t="s">
        <v>307</v>
      </c>
      <c r="DO13" s="180" t="s">
        <v>308</v>
      </c>
      <c r="DP13" s="180" t="s">
        <v>288</v>
      </c>
      <c r="DQ13" s="180" t="s">
        <v>338</v>
      </c>
      <c r="DR13" s="180" t="s">
        <v>85</v>
      </c>
      <c r="DS13" s="180" t="s">
        <v>270</v>
      </c>
      <c r="DT13" s="180" t="s">
        <v>309</v>
      </c>
      <c r="DU13" s="180" t="s">
        <v>310</v>
      </c>
      <c r="DV13" s="180" t="s">
        <v>311</v>
      </c>
      <c r="DW13" s="180" t="s">
        <v>55</v>
      </c>
      <c r="DX13" s="180" t="s">
        <v>55</v>
      </c>
      <c r="DY13" s="180" t="s">
        <v>55</v>
      </c>
    </row>
    <row r="14" spans="1:129">
      <c r="A14" s="181" t="s">
        <v>363</v>
      </c>
      <c r="B14" s="180" t="s">
        <v>109</v>
      </c>
      <c r="C14" s="180" t="s">
        <v>110</v>
      </c>
      <c r="D14" s="180" t="s">
        <v>111</v>
      </c>
      <c r="E14" s="180" t="s">
        <v>120</v>
      </c>
      <c r="F14" s="180" t="s">
        <v>111</v>
      </c>
      <c r="G14" s="262" t="s">
        <v>270</v>
      </c>
      <c r="H14" s="180" t="s">
        <v>271</v>
      </c>
      <c r="I14" s="180" t="s">
        <v>272</v>
      </c>
      <c r="J14" s="180" t="s">
        <v>353</v>
      </c>
      <c r="K14" s="180" t="s">
        <v>6</v>
      </c>
      <c r="L14" s="180" t="s">
        <v>354</v>
      </c>
      <c r="M14" s="180" t="s">
        <v>7</v>
      </c>
      <c r="N14" s="180" t="s">
        <v>55</v>
      </c>
      <c r="O14" s="180" t="s">
        <v>55</v>
      </c>
      <c r="P14" s="180" t="s">
        <v>55</v>
      </c>
      <c r="Q14" s="180" t="s">
        <v>55</v>
      </c>
      <c r="R14" s="180" t="s">
        <v>355</v>
      </c>
      <c r="S14" s="180" t="s">
        <v>277</v>
      </c>
      <c r="T14" s="180" t="s">
        <v>334</v>
      </c>
      <c r="U14" s="180" t="s">
        <v>279</v>
      </c>
      <c r="V14" s="180" t="s">
        <v>280</v>
      </c>
      <c r="W14" s="180" t="s">
        <v>281</v>
      </c>
      <c r="X14" s="180" t="s">
        <v>282</v>
      </c>
      <c r="Y14" s="180" t="s">
        <v>283</v>
      </c>
      <c r="Z14" s="180" t="s">
        <v>284</v>
      </c>
      <c r="AA14" s="180" t="s">
        <v>323</v>
      </c>
      <c r="AB14" s="180" t="s">
        <v>286</v>
      </c>
      <c r="AC14" s="180" t="s">
        <v>287</v>
      </c>
      <c r="AD14" s="180" t="s">
        <v>136</v>
      </c>
      <c r="AE14" s="180" t="s">
        <v>113</v>
      </c>
      <c r="AF14" s="180" t="s">
        <v>288</v>
      </c>
      <c r="AG14" s="180" t="s">
        <v>335</v>
      </c>
      <c r="AH14" s="180" t="s">
        <v>290</v>
      </c>
      <c r="AI14" s="180" t="s">
        <v>291</v>
      </c>
      <c r="AJ14" s="180" t="s">
        <v>292</v>
      </c>
      <c r="AK14" s="180" t="s">
        <v>293</v>
      </c>
      <c r="AL14" s="180" t="s">
        <v>294</v>
      </c>
      <c r="AM14" s="180" t="s">
        <v>85</v>
      </c>
      <c r="AN14" s="180" t="s">
        <v>288</v>
      </c>
      <c r="AO14" s="180" t="s">
        <v>289</v>
      </c>
      <c r="AP14" s="180" t="s">
        <v>290</v>
      </c>
      <c r="AQ14" s="180" t="s">
        <v>295</v>
      </c>
      <c r="AR14" s="180" t="s">
        <v>292</v>
      </c>
      <c r="AS14" s="180" t="s">
        <v>293</v>
      </c>
      <c r="AT14" s="180" t="s">
        <v>294</v>
      </c>
      <c r="AU14" s="180" t="s">
        <v>296</v>
      </c>
      <c r="AV14" s="180" t="s">
        <v>297</v>
      </c>
      <c r="AW14" s="180" t="s">
        <v>298</v>
      </c>
      <c r="AX14" s="180" t="s">
        <v>299</v>
      </c>
      <c r="AY14" s="180" t="s">
        <v>336</v>
      </c>
      <c r="AZ14" s="180" t="s">
        <v>288</v>
      </c>
      <c r="BA14" s="180" t="s">
        <v>301</v>
      </c>
      <c r="BB14" s="180" t="s">
        <v>302</v>
      </c>
      <c r="BC14" s="180" t="s">
        <v>303</v>
      </c>
      <c r="BD14" s="180" t="s">
        <v>304</v>
      </c>
      <c r="BE14" s="180" t="s">
        <v>305</v>
      </c>
      <c r="BF14" s="180" t="s">
        <v>306</v>
      </c>
      <c r="BG14" s="180" t="s">
        <v>294</v>
      </c>
      <c r="BH14" s="180" t="s">
        <v>307</v>
      </c>
      <c r="BI14" s="180" t="s">
        <v>308</v>
      </c>
      <c r="BJ14" s="180" t="s">
        <v>288</v>
      </c>
      <c r="BK14" s="180" t="s">
        <v>347</v>
      </c>
      <c r="BL14" s="180" t="s">
        <v>85</v>
      </c>
      <c r="BM14" s="180">
        <v>0</v>
      </c>
      <c r="BN14" s="180" t="s">
        <v>309</v>
      </c>
      <c r="BO14" s="180" t="s">
        <v>310</v>
      </c>
      <c r="BP14" s="180" t="s">
        <v>311</v>
      </c>
      <c r="BQ14" s="180" t="s">
        <v>55</v>
      </c>
      <c r="BR14" s="180" t="s">
        <v>55</v>
      </c>
      <c r="BS14" s="180" t="s">
        <v>337</v>
      </c>
      <c r="BT14" s="180" t="s">
        <v>319</v>
      </c>
      <c r="BU14" s="180" t="s">
        <v>313</v>
      </c>
      <c r="BV14" s="180" t="s">
        <v>85</v>
      </c>
      <c r="BW14" s="180" t="s">
        <v>314</v>
      </c>
      <c r="BX14" s="180" t="s">
        <v>315</v>
      </c>
      <c r="BY14" s="180" t="s">
        <v>85</v>
      </c>
      <c r="BZ14" s="180" t="s">
        <v>277</v>
      </c>
      <c r="CA14" s="180" t="s">
        <v>334</v>
      </c>
      <c r="CB14" s="180" t="s">
        <v>279</v>
      </c>
      <c r="CC14" s="180" t="s">
        <v>280</v>
      </c>
      <c r="CD14" s="180" t="s">
        <v>281</v>
      </c>
      <c r="CE14" s="180" t="s">
        <v>282</v>
      </c>
      <c r="CF14" s="180" t="s">
        <v>283</v>
      </c>
      <c r="CG14" s="180" t="s">
        <v>284</v>
      </c>
      <c r="CH14" s="180" t="s">
        <v>286</v>
      </c>
      <c r="CI14" s="180" t="s">
        <v>287</v>
      </c>
      <c r="CJ14" s="180" t="s">
        <v>136</v>
      </c>
      <c r="CK14" s="180" t="s">
        <v>113</v>
      </c>
      <c r="CL14" s="180" t="s">
        <v>288</v>
      </c>
      <c r="CM14" s="180" t="s">
        <v>335</v>
      </c>
      <c r="CN14" s="180" t="s">
        <v>290</v>
      </c>
      <c r="CO14" s="180" t="s">
        <v>291</v>
      </c>
      <c r="CP14" s="180" t="s">
        <v>292</v>
      </c>
      <c r="CQ14" s="180" t="s">
        <v>293</v>
      </c>
      <c r="CR14" s="180" t="s">
        <v>294</v>
      </c>
      <c r="CS14" s="180" t="s">
        <v>85</v>
      </c>
      <c r="CT14" s="180" t="s">
        <v>288</v>
      </c>
      <c r="CU14" s="180" t="s">
        <v>289</v>
      </c>
      <c r="CV14" s="180" t="s">
        <v>290</v>
      </c>
      <c r="CW14" s="180" t="s">
        <v>295</v>
      </c>
      <c r="CX14" s="180" t="s">
        <v>292</v>
      </c>
      <c r="CY14" s="180" t="s">
        <v>293</v>
      </c>
      <c r="CZ14" s="180" t="s">
        <v>294</v>
      </c>
      <c r="DA14" s="180" t="s">
        <v>296</v>
      </c>
      <c r="DB14" s="180" t="s">
        <v>297</v>
      </c>
      <c r="DC14" s="180" t="s">
        <v>298</v>
      </c>
      <c r="DD14" s="180" t="s">
        <v>299</v>
      </c>
      <c r="DE14" s="180" t="s">
        <v>336</v>
      </c>
      <c r="DF14" s="180" t="s">
        <v>288</v>
      </c>
      <c r="DG14" s="180" t="s">
        <v>301</v>
      </c>
      <c r="DH14" s="180" t="s">
        <v>302</v>
      </c>
      <c r="DI14" s="180" t="s">
        <v>303</v>
      </c>
      <c r="DJ14" s="180" t="s">
        <v>304</v>
      </c>
      <c r="DK14" s="180" t="s">
        <v>305</v>
      </c>
      <c r="DL14" s="180" t="s">
        <v>306</v>
      </c>
      <c r="DM14" s="180" t="s">
        <v>294</v>
      </c>
      <c r="DN14" s="180" t="s">
        <v>307</v>
      </c>
      <c r="DO14" s="180" t="s">
        <v>308</v>
      </c>
      <c r="DP14" s="180" t="s">
        <v>288</v>
      </c>
      <c r="DQ14" s="180" t="s">
        <v>347</v>
      </c>
      <c r="DR14" s="180" t="s">
        <v>85</v>
      </c>
      <c r="DS14" s="180" t="s">
        <v>270</v>
      </c>
      <c r="DT14" s="180" t="s">
        <v>309</v>
      </c>
      <c r="DU14" s="180" t="s">
        <v>310</v>
      </c>
      <c r="DV14" s="180" t="s">
        <v>311</v>
      </c>
      <c r="DW14" s="180" t="s">
        <v>55</v>
      </c>
      <c r="DX14" s="180" t="s">
        <v>55</v>
      </c>
      <c r="DY14" s="180" t="s">
        <v>85</v>
      </c>
    </row>
    <row r="15" spans="1:129">
      <c r="A15" s="181" t="s">
        <v>364</v>
      </c>
      <c r="B15" s="180" t="s">
        <v>109</v>
      </c>
      <c r="C15" s="180" t="s">
        <v>110</v>
      </c>
      <c r="D15" s="180" t="s">
        <v>111</v>
      </c>
      <c r="E15" s="180" t="s">
        <v>120</v>
      </c>
      <c r="F15" s="180" t="s">
        <v>111</v>
      </c>
      <c r="G15" s="262" t="s">
        <v>317</v>
      </c>
      <c r="H15" s="180" t="s">
        <v>271</v>
      </c>
      <c r="I15" s="180" t="s">
        <v>272</v>
      </c>
      <c r="J15" s="180" t="s">
        <v>353</v>
      </c>
      <c r="K15" s="180" t="s">
        <v>6</v>
      </c>
      <c r="L15" s="180" t="s">
        <v>354</v>
      </c>
      <c r="M15" s="193" t="s">
        <v>7</v>
      </c>
      <c r="N15" s="180" t="s">
        <v>55</v>
      </c>
      <c r="O15" s="180" t="s">
        <v>55</v>
      </c>
      <c r="P15" s="180" t="s">
        <v>55</v>
      </c>
      <c r="Q15" s="180" t="s">
        <v>55</v>
      </c>
      <c r="R15" s="180" t="s">
        <v>355</v>
      </c>
      <c r="S15" s="180" t="s">
        <v>277</v>
      </c>
      <c r="T15" s="180" t="s">
        <v>340</v>
      </c>
      <c r="U15" s="180" t="s">
        <v>279</v>
      </c>
      <c r="V15" s="180" t="s">
        <v>280</v>
      </c>
      <c r="W15" s="180" t="s">
        <v>281</v>
      </c>
      <c r="X15" s="180" t="s">
        <v>282</v>
      </c>
      <c r="Y15" s="180" t="s">
        <v>283</v>
      </c>
      <c r="Z15" s="180" t="s">
        <v>284</v>
      </c>
      <c r="AA15" s="180" t="s">
        <v>323</v>
      </c>
      <c r="AB15" s="180" t="s">
        <v>286</v>
      </c>
      <c r="AC15" s="180" t="s">
        <v>287</v>
      </c>
      <c r="AD15" s="180" t="s">
        <v>136</v>
      </c>
      <c r="AE15" s="180" t="s">
        <v>113</v>
      </c>
      <c r="AF15" s="180" t="s">
        <v>288</v>
      </c>
      <c r="AG15" s="180" t="s">
        <v>341</v>
      </c>
      <c r="AH15" s="180" t="s">
        <v>290</v>
      </c>
      <c r="AI15" s="180" t="s">
        <v>291</v>
      </c>
      <c r="AJ15" s="180" t="s">
        <v>292</v>
      </c>
      <c r="AK15" s="180" t="s">
        <v>293</v>
      </c>
      <c r="AL15" s="180" t="s">
        <v>294</v>
      </c>
      <c r="AM15" s="180" t="s">
        <v>85</v>
      </c>
      <c r="AN15" s="180" t="s">
        <v>288</v>
      </c>
      <c r="AO15" s="180" t="s">
        <v>289</v>
      </c>
      <c r="AP15" s="180" t="s">
        <v>290</v>
      </c>
      <c r="AQ15" s="180" t="s">
        <v>295</v>
      </c>
      <c r="AR15" s="180" t="s">
        <v>292</v>
      </c>
      <c r="AS15" s="180" t="s">
        <v>293</v>
      </c>
      <c r="AT15" s="180" t="s">
        <v>294</v>
      </c>
      <c r="AU15" s="180" t="s">
        <v>296</v>
      </c>
      <c r="AV15" s="180" t="s">
        <v>297</v>
      </c>
      <c r="AW15" s="180" t="s">
        <v>298</v>
      </c>
      <c r="AX15" s="180" t="s">
        <v>299</v>
      </c>
      <c r="AY15" s="180" t="s">
        <v>336</v>
      </c>
      <c r="AZ15" s="180" t="s">
        <v>288</v>
      </c>
      <c r="BA15" s="180" t="s">
        <v>301</v>
      </c>
      <c r="BB15" s="180" t="s">
        <v>302</v>
      </c>
      <c r="BC15" s="180" t="s">
        <v>303</v>
      </c>
      <c r="BD15" s="180" t="s">
        <v>326</v>
      </c>
      <c r="BE15" s="180" t="s">
        <v>327</v>
      </c>
      <c r="BF15" s="180" t="s">
        <v>294</v>
      </c>
      <c r="BG15" s="180" t="s">
        <v>306</v>
      </c>
      <c r="BH15" s="180" t="s">
        <v>307</v>
      </c>
      <c r="BI15" s="180" t="s">
        <v>308</v>
      </c>
      <c r="BJ15" s="180" t="s">
        <v>288</v>
      </c>
      <c r="BK15" s="180" t="s">
        <v>347</v>
      </c>
      <c r="BL15" s="180" t="s">
        <v>85</v>
      </c>
      <c r="BM15" s="180">
        <v>0</v>
      </c>
      <c r="BN15" s="180" t="s">
        <v>309</v>
      </c>
      <c r="BO15" s="180" t="s">
        <v>310</v>
      </c>
      <c r="BP15" s="180" t="s">
        <v>311</v>
      </c>
      <c r="BQ15" s="180" t="s">
        <v>55</v>
      </c>
      <c r="BR15" s="180" t="s">
        <v>55</v>
      </c>
      <c r="BS15" s="180" t="s">
        <v>312</v>
      </c>
      <c r="BT15" s="180" t="s">
        <v>312</v>
      </c>
      <c r="BU15" s="180" t="s">
        <v>313</v>
      </c>
      <c r="BV15" s="180" t="s">
        <v>85</v>
      </c>
      <c r="BW15" s="180" t="s">
        <v>314</v>
      </c>
      <c r="BX15" s="180" t="s">
        <v>315</v>
      </c>
      <c r="BY15" s="180" t="s">
        <v>55</v>
      </c>
      <c r="BZ15" s="180" t="s">
        <v>277</v>
      </c>
      <c r="CA15" s="180" t="s">
        <v>340</v>
      </c>
      <c r="CB15" s="180" t="s">
        <v>279</v>
      </c>
      <c r="CC15" s="180" t="s">
        <v>280</v>
      </c>
      <c r="CD15" s="180" t="s">
        <v>281</v>
      </c>
      <c r="CE15" s="180" t="s">
        <v>282</v>
      </c>
      <c r="CF15" s="180" t="s">
        <v>283</v>
      </c>
      <c r="CG15" s="180" t="s">
        <v>284</v>
      </c>
      <c r="CH15" s="180" t="s">
        <v>286</v>
      </c>
      <c r="CI15" s="180" t="s">
        <v>287</v>
      </c>
      <c r="CJ15" s="180" t="s">
        <v>136</v>
      </c>
      <c r="CK15" s="180" t="s">
        <v>113</v>
      </c>
      <c r="CL15" s="180" t="s">
        <v>288</v>
      </c>
      <c r="CM15" s="180" t="s">
        <v>341</v>
      </c>
      <c r="CN15" s="180" t="s">
        <v>290</v>
      </c>
      <c r="CO15" s="180" t="s">
        <v>291</v>
      </c>
      <c r="CP15" s="180" t="s">
        <v>292</v>
      </c>
      <c r="CQ15" s="180" t="s">
        <v>293</v>
      </c>
      <c r="CR15" s="180" t="s">
        <v>294</v>
      </c>
      <c r="CS15" s="180" t="s">
        <v>85</v>
      </c>
      <c r="CT15" s="180" t="s">
        <v>288</v>
      </c>
      <c r="CU15" s="180" t="s">
        <v>289</v>
      </c>
      <c r="CV15" s="180" t="s">
        <v>290</v>
      </c>
      <c r="CW15" s="180" t="s">
        <v>295</v>
      </c>
      <c r="CX15" s="180" t="s">
        <v>292</v>
      </c>
      <c r="CY15" s="180" t="s">
        <v>293</v>
      </c>
      <c r="CZ15" s="180" t="s">
        <v>294</v>
      </c>
      <c r="DA15" s="180" t="s">
        <v>296</v>
      </c>
      <c r="DB15" s="180" t="s">
        <v>297</v>
      </c>
      <c r="DC15" s="180" t="s">
        <v>298</v>
      </c>
      <c r="DD15" s="180" t="s">
        <v>299</v>
      </c>
      <c r="DE15" s="180" t="s">
        <v>336</v>
      </c>
      <c r="DF15" s="180" t="s">
        <v>288</v>
      </c>
      <c r="DG15" s="180" t="s">
        <v>301</v>
      </c>
      <c r="DH15" s="180" t="s">
        <v>302</v>
      </c>
      <c r="DI15" s="180" t="s">
        <v>303</v>
      </c>
      <c r="DJ15" s="180" t="s">
        <v>326</v>
      </c>
      <c r="DK15" s="180" t="s">
        <v>327</v>
      </c>
      <c r="DL15" s="180" t="s">
        <v>294</v>
      </c>
      <c r="DM15" s="180" t="s">
        <v>306</v>
      </c>
      <c r="DN15" s="180" t="s">
        <v>307</v>
      </c>
      <c r="DO15" s="180" t="s">
        <v>308</v>
      </c>
      <c r="DP15" s="180" t="s">
        <v>288</v>
      </c>
      <c r="DQ15" s="180" t="s">
        <v>347</v>
      </c>
      <c r="DR15" s="180" t="s">
        <v>85</v>
      </c>
      <c r="DS15" s="180" t="s">
        <v>270</v>
      </c>
      <c r="DT15" s="180" t="s">
        <v>309</v>
      </c>
      <c r="DU15" s="180" t="s">
        <v>310</v>
      </c>
      <c r="DV15" s="180" t="s">
        <v>311</v>
      </c>
      <c r="DW15" s="180" t="s">
        <v>55</v>
      </c>
      <c r="DX15" s="180" t="s">
        <v>55</v>
      </c>
      <c r="DY15" s="180" t="s">
        <v>55</v>
      </c>
    </row>
    <row r="16" spans="1:129">
      <c r="A16" s="193" t="s">
        <v>365</v>
      </c>
      <c r="B16" s="180" t="s">
        <v>109</v>
      </c>
      <c r="C16" s="180" t="s">
        <v>110</v>
      </c>
      <c r="D16" s="180" t="s">
        <v>111</v>
      </c>
      <c r="E16" s="180" t="s">
        <v>120</v>
      </c>
      <c r="F16" s="180" t="s">
        <v>111</v>
      </c>
      <c r="G16" s="262" t="s">
        <v>270</v>
      </c>
      <c r="H16" s="180" t="s">
        <v>271</v>
      </c>
      <c r="I16" s="180" t="s">
        <v>272</v>
      </c>
      <c r="J16" s="180" t="s">
        <v>353</v>
      </c>
      <c r="K16" s="180" t="s">
        <v>6</v>
      </c>
      <c r="L16" s="180" t="s">
        <v>354</v>
      </c>
      <c r="M16" s="193" t="s">
        <v>7</v>
      </c>
      <c r="N16" s="180" t="s">
        <v>55</v>
      </c>
      <c r="O16" s="180" t="s">
        <v>55</v>
      </c>
      <c r="P16" s="180" t="s">
        <v>55</v>
      </c>
      <c r="Q16" s="180" t="s">
        <v>55</v>
      </c>
      <c r="R16" s="180" t="s">
        <v>355</v>
      </c>
      <c r="S16" s="180" t="s">
        <v>277</v>
      </c>
      <c r="T16" s="180" t="s">
        <v>344</v>
      </c>
      <c r="U16" s="180" t="s">
        <v>279</v>
      </c>
      <c r="V16" s="180" t="s">
        <v>280</v>
      </c>
      <c r="W16" s="180" t="s">
        <v>281</v>
      </c>
      <c r="X16" s="180" t="s">
        <v>282</v>
      </c>
      <c r="Y16" s="180" t="s">
        <v>283</v>
      </c>
      <c r="Z16" s="180" t="s">
        <v>284</v>
      </c>
      <c r="AA16" s="180" t="s">
        <v>323</v>
      </c>
      <c r="AB16" s="180" t="s">
        <v>286</v>
      </c>
      <c r="AC16" s="180" t="s">
        <v>287</v>
      </c>
      <c r="AD16" s="180" t="s">
        <v>136</v>
      </c>
      <c r="AE16" s="180" t="s">
        <v>113</v>
      </c>
      <c r="AF16" s="180" t="s">
        <v>288</v>
      </c>
      <c r="AG16" s="180" t="s">
        <v>345</v>
      </c>
      <c r="AH16" s="180" t="s">
        <v>290</v>
      </c>
      <c r="AI16" s="180" t="s">
        <v>291</v>
      </c>
      <c r="AJ16" s="180" t="s">
        <v>292</v>
      </c>
      <c r="AK16" s="180" t="s">
        <v>293</v>
      </c>
      <c r="AL16" s="180" t="s">
        <v>294</v>
      </c>
      <c r="AM16" s="180" t="s">
        <v>85</v>
      </c>
      <c r="AN16" s="180" t="s">
        <v>288</v>
      </c>
      <c r="AO16" s="180" t="s">
        <v>289</v>
      </c>
      <c r="AP16" s="180" t="s">
        <v>290</v>
      </c>
      <c r="AQ16" s="180" t="s">
        <v>295</v>
      </c>
      <c r="AR16" s="180" t="s">
        <v>292</v>
      </c>
      <c r="AS16" s="180" t="s">
        <v>293</v>
      </c>
      <c r="AT16" s="180" t="s">
        <v>294</v>
      </c>
      <c r="AU16" s="180" t="s">
        <v>296</v>
      </c>
      <c r="AV16" s="180" t="s">
        <v>297</v>
      </c>
      <c r="AW16" s="180" t="s">
        <v>298</v>
      </c>
      <c r="AX16" s="180" t="s">
        <v>299</v>
      </c>
      <c r="AY16" s="180" t="s">
        <v>336</v>
      </c>
      <c r="AZ16" s="180" t="s">
        <v>288</v>
      </c>
      <c r="BA16" s="180" t="s">
        <v>301</v>
      </c>
      <c r="BB16" s="180" t="s">
        <v>302</v>
      </c>
      <c r="BC16" s="180" t="s">
        <v>303</v>
      </c>
      <c r="BD16" s="180" t="s">
        <v>304</v>
      </c>
      <c r="BE16" s="180" t="s">
        <v>305</v>
      </c>
      <c r="BF16" s="180" t="s">
        <v>306</v>
      </c>
      <c r="BG16" s="180" t="s">
        <v>294</v>
      </c>
      <c r="BH16" s="180" t="s">
        <v>307</v>
      </c>
      <c r="BI16" s="180" t="s">
        <v>308</v>
      </c>
      <c r="BJ16" s="180" t="s">
        <v>288</v>
      </c>
      <c r="BK16" s="180" t="s">
        <v>356</v>
      </c>
      <c r="BL16" s="180" t="s">
        <v>85</v>
      </c>
      <c r="BM16" s="180">
        <v>0</v>
      </c>
      <c r="BN16" s="180" t="s">
        <v>309</v>
      </c>
      <c r="BO16" s="180" t="s">
        <v>310</v>
      </c>
      <c r="BP16" s="180" t="s">
        <v>311</v>
      </c>
      <c r="BQ16" s="180" t="s">
        <v>55</v>
      </c>
      <c r="BR16" s="180" t="s">
        <v>55</v>
      </c>
      <c r="BS16" s="180" t="s">
        <v>312</v>
      </c>
      <c r="BT16" s="180" t="s">
        <v>312</v>
      </c>
      <c r="BU16" s="180" t="s">
        <v>313</v>
      </c>
      <c r="BV16" s="180" t="s">
        <v>85</v>
      </c>
      <c r="BW16" s="180" t="s">
        <v>314</v>
      </c>
      <c r="BX16" s="180" t="s">
        <v>315</v>
      </c>
      <c r="BY16" s="180" t="s">
        <v>85</v>
      </c>
      <c r="BZ16" s="180" t="s">
        <v>277</v>
      </c>
      <c r="CA16" s="180" t="s">
        <v>344</v>
      </c>
      <c r="CB16" s="180" t="s">
        <v>279</v>
      </c>
      <c r="CC16" s="180" t="s">
        <v>280</v>
      </c>
      <c r="CD16" s="180" t="s">
        <v>281</v>
      </c>
      <c r="CE16" s="180" t="s">
        <v>282</v>
      </c>
      <c r="CF16" s="180" t="s">
        <v>283</v>
      </c>
      <c r="CG16" s="180" t="s">
        <v>284</v>
      </c>
      <c r="CH16" s="180" t="s">
        <v>286</v>
      </c>
      <c r="CI16" s="180" t="s">
        <v>287</v>
      </c>
      <c r="CJ16" s="180" t="s">
        <v>136</v>
      </c>
      <c r="CK16" s="180" t="s">
        <v>113</v>
      </c>
      <c r="CL16" s="180" t="s">
        <v>288</v>
      </c>
      <c r="CM16" s="180" t="s">
        <v>345</v>
      </c>
      <c r="CN16" s="180" t="s">
        <v>290</v>
      </c>
      <c r="CO16" s="180" t="s">
        <v>291</v>
      </c>
      <c r="CP16" s="180" t="s">
        <v>292</v>
      </c>
      <c r="CQ16" s="180" t="s">
        <v>293</v>
      </c>
      <c r="CR16" s="180" t="s">
        <v>294</v>
      </c>
      <c r="CS16" s="180" t="s">
        <v>85</v>
      </c>
      <c r="CT16" s="180" t="s">
        <v>288</v>
      </c>
      <c r="CU16" s="180" t="s">
        <v>289</v>
      </c>
      <c r="CV16" s="180" t="s">
        <v>290</v>
      </c>
      <c r="CW16" s="180" t="s">
        <v>295</v>
      </c>
      <c r="CX16" s="180" t="s">
        <v>292</v>
      </c>
      <c r="CY16" s="180" t="s">
        <v>293</v>
      </c>
      <c r="CZ16" s="180" t="s">
        <v>294</v>
      </c>
      <c r="DA16" s="180" t="s">
        <v>296</v>
      </c>
      <c r="DB16" s="180" t="s">
        <v>297</v>
      </c>
      <c r="DC16" s="180" t="s">
        <v>298</v>
      </c>
      <c r="DD16" s="180" t="s">
        <v>299</v>
      </c>
      <c r="DE16" s="180" t="s">
        <v>336</v>
      </c>
      <c r="DF16" s="180" t="s">
        <v>288</v>
      </c>
      <c r="DG16" s="180" t="s">
        <v>301</v>
      </c>
      <c r="DH16" s="180" t="s">
        <v>302</v>
      </c>
      <c r="DI16" s="180" t="s">
        <v>303</v>
      </c>
      <c r="DJ16" s="180" t="s">
        <v>304</v>
      </c>
      <c r="DK16" s="180" t="s">
        <v>305</v>
      </c>
      <c r="DL16" s="180" t="s">
        <v>306</v>
      </c>
      <c r="DM16" s="180" t="s">
        <v>294</v>
      </c>
      <c r="DN16" s="180" t="s">
        <v>307</v>
      </c>
      <c r="DO16" s="180" t="s">
        <v>308</v>
      </c>
      <c r="DP16" s="180" t="s">
        <v>288</v>
      </c>
      <c r="DQ16" s="180" t="s">
        <v>357</v>
      </c>
      <c r="DR16" s="180" t="s">
        <v>55</v>
      </c>
      <c r="DS16" s="180" t="s">
        <v>358</v>
      </c>
      <c r="DT16" s="180" t="s">
        <v>348</v>
      </c>
      <c r="DU16" s="180" t="s">
        <v>310</v>
      </c>
      <c r="DV16" s="180" t="s">
        <v>311</v>
      </c>
      <c r="DW16" s="180" t="s">
        <v>55</v>
      </c>
      <c r="DX16" s="180" t="s">
        <v>55</v>
      </c>
      <c r="DY16" s="180" t="s">
        <v>85</v>
      </c>
    </row>
    <row r="17" spans="1:129">
      <c r="A17" s="193" t="s">
        <v>366</v>
      </c>
      <c r="B17" s="180" t="s">
        <v>109</v>
      </c>
      <c r="C17" s="180" t="s">
        <v>110</v>
      </c>
      <c r="D17" s="180" t="s">
        <v>111</v>
      </c>
      <c r="E17" s="180" t="s">
        <v>120</v>
      </c>
      <c r="F17" s="180" t="s">
        <v>111</v>
      </c>
      <c r="G17" s="279" t="s">
        <v>317</v>
      </c>
      <c r="H17" s="180" t="s">
        <v>271</v>
      </c>
      <c r="I17" s="180" t="s">
        <v>272</v>
      </c>
      <c r="J17" s="180" t="s">
        <v>353</v>
      </c>
      <c r="K17" s="180" t="s">
        <v>6</v>
      </c>
      <c r="L17" s="180" t="s">
        <v>354</v>
      </c>
      <c r="M17" s="193" t="s">
        <v>7</v>
      </c>
      <c r="N17" s="180" t="s">
        <v>55</v>
      </c>
      <c r="O17" s="180" t="s">
        <v>55</v>
      </c>
      <c r="P17" s="180" t="s">
        <v>55</v>
      </c>
      <c r="Q17" s="180" t="s">
        <v>55</v>
      </c>
      <c r="R17" s="180" t="s">
        <v>355</v>
      </c>
      <c r="S17" s="180" t="s">
        <v>277</v>
      </c>
      <c r="T17" s="180" t="s">
        <v>350</v>
      </c>
      <c r="U17" s="180" t="s">
        <v>279</v>
      </c>
      <c r="V17" s="180" t="s">
        <v>280</v>
      </c>
      <c r="W17" s="180" t="s">
        <v>281</v>
      </c>
      <c r="X17" s="180" t="s">
        <v>282</v>
      </c>
      <c r="Y17" s="180" t="s">
        <v>283</v>
      </c>
      <c r="Z17" s="180" t="s">
        <v>284</v>
      </c>
      <c r="AA17" s="180" t="s">
        <v>323</v>
      </c>
      <c r="AB17" s="180" t="s">
        <v>286</v>
      </c>
      <c r="AC17" s="180" t="s">
        <v>287</v>
      </c>
      <c r="AD17" s="180" t="s">
        <v>136</v>
      </c>
      <c r="AE17" s="180" t="s">
        <v>113</v>
      </c>
      <c r="AF17" s="180" t="s">
        <v>288</v>
      </c>
      <c r="AG17" s="180" t="s">
        <v>345</v>
      </c>
      <c r="AH17" s="180" t="s">
        <v>290</v>
      </c>
      <c r="AI17" s="180" t="s">
        <v>291</v>
      </c>
      <c r="AJ17" s="180" t="s">
        <v>292</v>
      </c>
      <c r="AK17" s="180" t="s">
        <v>293</v>
      </c>
      <c r="AL17" s="180" t="s">
        <v>294</v>
      </c>
      <c r="AM17" s="180" t="s">
        <v>85</v>
      </c>
      <c r="AN17" s="180" t="s">
        <v>288</v>
      </c>
      <c r="AO17" s="180" t="s">
        <v>289</v>
      </c>
      <c r="AP17" s="180" t="s">
        <v>290</v>
      </c>
      <c r="AQ17" s="180" t="s">
        <v>295</v>
      </c>
      <c r="AR17" s="180" t="s">
        <v>292</v>
      </c>
      <c r="AS17" s="180" t="s">
        <v>293</v>
      </c>
      <c r="AT17" s="180" t="s">
        <v>294</v>
      </c>
      <c r="AU17" s="180" t="s">
        <v>296</v>
      </c>
      <c r="AV17" s="180" t="s">
        <v>297</v>
      </c>
      <c r="AW17" s="180" t="s">
        <v>298</v>
      </c>
      <c r="AX17" s="180" t="s">
        <v>299</v>
      </c>
      <c r="AY17" s="180" t="s">
        <v>336</v>
      </c>
      <c r="AZ17" s="180" t="s">
        <v>288</v>
      </c>
      <c r="BA17" s="180" t="s">
        <v>301</v>
      </c>
      <c r="BB17" s="180" t="s">
        <v>302</v>
      </c>
      <c r="BC17" s="180" t="s">
        <v>303</v>
      </c>
      <c r="BD17" s="180" t="s">
        <v>304</v>
      </c>
      <c r="BE17" s="180" t="s">
        <v>305</v>
      </c>
      <c r="BF17" s="180" t="s">
        <v>306</v>
      </c>
      <c r="BG17" s="180" t="s">
        <v>294</v>
      </c>
      <c r="BH17" s="180" t="s">
        <v>307</v>
      </c>
      <c r="BI17" s="180" t="s">
        <v>308</v>
      </c>
      <c r="BJ17" s="180" t="s">
        <v>288</v>
      </c>
      <c r="BK17" s="278" t="s">
        <v>356</v>
      </c>
      <c r="BL17" s="180" t="s">
        <v>85</v>
      </c>
      <c r="BM17" s="180">
        <v>0</v>
      </c>
      <c r="BN17" s="180" t="s">
        <v>309</v>
      </c>
      <c r="BO17" s="180" t="s">
        <v>310</v>
      </c>
      <c r="BP17" s="180" t="s">
        <v>311</v>
      </c>
      <c r="BQ17" s="180" t="s">
        <v>55</v>
      </c>
      <c r="BR17" s="180" t="s">
        <v>55</v>
      </c>
      <c r="BS17" s="180" t="s">
        <v>312</v>
      </c>
      <c r="BT17" s="180" t="s">
        <v>312</v>
      </c>
      <c r="BU17" s="180" t="s">
        <v>313</v>
      </c>
      <c r="BV17" s="180" t="s">
        <v>85</v>
      </c>
      <c r="BW17" s="180" t="s">
        <v>314</v>
      </c>
      <c r="BX17" s="180" t="s">
        <v>315</v>
      </c>
      <c r="BY17" s="180" t="s">
        <v>55</v>
      </c>
      <c r="BZ17" s="180" t="s">
        <v>277</v>
      </c>
      <c r="CA17" s="180" t="s">
        <v>350</v>
      </c>
      <c r="CB17" s="180" t="s">
        <v>279</v>
      </c>
      <c r="CC17" s="180" t="s">
        <v>280</v>
      </c>
      <c r="CD17" s="180" t="s">
        <v>281</v>
      </c>
      <c r="CE17" s="180" t="s">
        <v>282</v>
      </c>
      <c r="CF17" s="180" t="s">
        <v>283</v>
      </c>
      <c r="CG17" s="180" t="s">
        <v>284</v>
      </c>
      <c r="CH17" s="180" t="s">
        <v>286</v>
      </c>
      <c r="CI17" s="180" t="s">
        <v>287</v>
      </c>
      <c r="CJ17" s="180" t="s">
        <v>136</v>
      </c>
      <c r="CK17" s="180" t="s">
        <v>113</v>
      </c>
      <c r="CL17" s="180" t="s">
        <v>288</v>
      </c>
      <c r="CM17" s="180" t="s">
        <v>345</v>
      </c>
      <c r="CN17" s="180" t="s">
        <v>290</v>
      </c>
      <c r="CO17" s="180" t="s">
        <v>291</v>
      </c>
      <c r="CP17" s="180" t="s">
        <v>292</v>
      </c>
      <c r="CQ17" s="180" t="s">
        <v>293</v>
      </c>
      <c r="CR17" s="180" t="s">
        <v>294</v>
      </c>
      <c r="CS17" s="180" t="s">
        <v>85</v>
      </c>
      <c r="CT17" s="180" t="s">
        <v>288</v>
      </c>
      <c r="CU17" s="180" t="s">
        <v>289</v>
      </c>
      <c r="CV17" s="180" t="s">
        <v>290</v>
      </c>
      <c r="CW17" s="180" t="s">
        <v>295</v>
      </c>
      <c r="CX17" s="180" t="s">
        <v>292</v>
      </c>
      <c r="CY17" s="180" t="s">
        <v>293</v>
      </c>
      <c r="CZ17" s="180" t="s">
        <v>294</v>
      </c>
      <c r="DA17" s="180" t="s">
        <v>296</v>
      </c>
      <c r="DB17" s="180" t="s">
        <v>297</v>
      </c>
      <c r="DC17" s="180" t="s">
        <v>298</v>
      </c>
      <c r="DD17" s="180" t="s">
        <v>299</v>
      </c>
      <c r="DE17" s="180" t="s">
        <v>336</v>
      </c>
      <c r="DF17" s="180" t="s">
        <v>288</v>
      </c>
      <c r="DG17" s="180" t="s">
        <v>301</v>
      </c>
      <c r="DH17" s="180" t="s">
        <v>302</v>
      </c>
      <c r="DI17" s="180" t="s">
        <v>303</v>
      </c>
      <c r="DJ17" s="180" t="s">
        <v>304</v>
      </c>
      <c r="DK17" s="180" t="s">
        <v>305</v>
      </c>
      <c r="DL17" s="180" t="s">
        <v>306</v>
      </c>
      <c r="DM17" s="180" t="s">
        <v>294</v>
      </c>
      <c r="DN17" s="180" t="s">
        <v>307</v>
      </c>
      <c r="DO17" s="180" t="s">
        <v>308</v>
      </c>
      <c r="DP17" s="180" t="s">
        <v>288</v>
      </c>
      <c r="DQ17" s="180" t="s">
        <v>357</v>
      </c>
      <c r="DR17" s="180" t="s">
        <v>55</v>
      </c>
      <c r="DS17" s="180" t="s">
        <v>358</v>
      </c>
      <c r="DT17" s="180" t="s">
        <v>309</v>
      </c>
      <c r="DU17" s="180" t="s">
        <v>310</v>
      </c>
      <c r="DV17" s="180" t="s">
        <v>311</v>
      </c>
      <c r="DW17" s="180" t="s">
        <v>55</v>
      </c>
      <c r="DX17" s="180" t="s">
        <v>55</v>
      </c>
      <c r="DY17" s="180" t="s">
        <v>55</v>
      </c>
    </row>
    <row r="18" ht="14.8" spans="21:67">
      <c r="U18" s="194"/>
      <c r="V18" s="194"/>
      <c r="W18" s="194"/>
      <c r="X18" s="194"/>
      <c r="Y18" s="194"/>
      <c r="Z18" s="194"/>
      <c r="AA18" s="194"/>
      <c r="AB18" s="194"/>
      <c r="AC18" s="194"/>
      <c r="AD18" s="194"/>
      <c r="AE18" s="194"/>
      <c r="BO18" s="267"/>
    </row>
    <row r="19" spans="21:31">
      <c r="U19" s="194"/>
      <c r="V19" s="194"/>
      <c r="W19" s="194"/>
      <c r="X19" s="194"/>
      <c r="Y19" s="194"/>
      <c r="Z19" s="194"/>
      <c r="AA19" s="194"/>
      <c r="AB19" s="194"/>
      <c r="AC19" s="194"/>
      <c r="AD19" s="194"/>
      <c r="AE19" s="194"/>
    </row>
    <row r="20" spans="21:31">
      <c r="U20" s="194"/>
      <c r="V20" s="194"/>
      <c r="W20" s="194"/>
      <c r="X20" s="194"/>
      <c r="Y20" s="194"/>
      <c r="Z20" s="194"/>
      <c r="AA20" s="194"/>
      <c r="AB20" s="194"/>
      <c r="AC20" s="194"/>
      <c r="AD20" s="194"/>
      <c r="AE20" s="194"/>
    </row>
    <row r="21" spans="21:31">
      <c r="U21" s="194"/>
      <c r="V21" s="194"/>
      <c r="W21" s="194"/>
      <c r="X21" s="194"/>
      <c r="Y21" s="194"/>
      <c r="Z21" s="194"/>
      <c r="AA21" s="194"/>
      <c r="AB21" s="194"/>
      <c r="AC21" s="194"/>
      <c r="AD21" s="194"/>
      <c r="AE21" s="194"/>
    </row>
    <row r="22" ht="13" customHeight="1" spans="21:72">
      <c r="U22" s="194"/>
      <c r="V22" s="194"/>
      <c r="W22" s="194"/>
      <c r="X22" s="194"/>
      <c r="Y22" s="194"/>
      <c r="Z22" s="194"/>
      <c r="AA22" s="194"/>
      <c r="AB22" s="194"/>
      <c r="AC22" s="194"/>
      <c r="AD22" s="194"/>
      <c r="AE22" s="194"/>
      <c r="BT22" s="268"/>
    </row>
    <row r="23" spans="21:31">
      <c r="U23" s="194"/>
      <c r="V23" s="194"/>
      <c r="W23" s="194"/>
      <c r="X23" s="194"/>
      <c r="Y23" s="194"/>
      <c r="Z23" s="194"/>
      <c r="AA23" s="194"/>
      <c r="AB23" s="194"/>
      <c r="AC23" s="194"/>
      <c r="AD23" s="194"/>
      <c r="AE23" s="194"/>
    </row>
    <row r="24" spans="21:31">
      <c r="U24" s="194"/>
      <c r="V24" s="194"/>
      <c r="W24" s="194"/>
      <c r="X24" s="194"/>
      <c r="Y24" s="194"/>
      <c r="Z24" s="194"/>
      <c r="AA24" s="194"/>
      <c r="AB24" s="194"/>
      <c r="AC24" s="194"/>
      <c r="AD24" s="194"/>
      <c r="AE24" s="194"/>
    </row>
    <row r="25" spans="21:31">
      <c r="U25" s="194"/>
      <c r="V25" s="194"/>
      <c r="W25" s="194"/>
      <c r="X25" s="194"/>
      <c r="Y25" s="194"/>
      <c r="Z25" s="194"/>
      <c r="AA25" s="194"/>
      <c r="AB25" s="194"/>
      <c r="AC25" s="194"/>
      <c r="AD25" s="194"/>
      <c r="AE25" s="194"/>
    </row>
    <row r="26" spans="21:31">
      <c r="U26" s="194"/>
      <c r="V26" s="194"/>
      <c r="W26" s="194"/>
      <c r="X26" s="194"/>
      <c r="Y26" s="194"/>
      <c r="Z26" s="194"/>
      <c r="AA26" s="194"/>
      <c r="AB26" s="194"/>
      <c r="AC26" s="194"/>
      <c r="AD26" s="194"/>
      <c r="AE26" s="194"/>
    </row>
    <row r="27" spans="21:31">
      <c r="U27" s="194"/>
      <c r="V27" s="194"/>
      <c r="W27" s="194"/>
      <c r="X27" s="194"/>
      <c r="Y27" s="194"/>
      <c r="Z27" s="194"/>
      <c r="AA27" s="194"/>
      <c r="AB27" s="194"/>
      <c r="AC27" s="194"/>
      <c r="AD27" s="194"/>
      <c r="AE27" s="194"/>
    </row>
    <row r="28" spans="21:31">
      <c r="U28" s="194"/>
      <c r="V28" s="194"/>
      <c r="W28" s="194"/>
      <c r="X28" s="194"/>
      <c r="Y28" s="194"/>
      <c r="Z28" s="194"/>
      <c r="AA28" s="194"/>
      <c r="AB28" s="194"/>
      <c r="AC28" s="194"/>
      <c r="AD28" s="194"/>
      <c r="AE28" s="194"/>
    </row>
    <row r="29" spans="21:31">
      <c r="U29" s="194"/>
      <c r="V29" s="194"/>
      <c r="W29" s="194"/>
      <c r="X29" s="194"/>
      <c r="Y29" s="194"/>
      <c r="Z29" s="194"/>
      <c r="AA29" s="194"/>
      <c r="AB29" s="194"/>
      <c r="AC29" s="194"/>
      <c r="AD29" s="194"/>
      <c r="AE29" s="194"/>
    </row>
    <row r="30" spans="21:31">
      <c r="U30" s="194"/>
      <c r="V30" s="194"/>
      <c r="W30" s="194"/>
      <c r="X30" s="194"/>
      <c r="Y30" s="194"/>
      <c r="Z30" s="194"/>
      <c r="AA30" s="194"/>
      <c r="AB30" s="194"/>
      <c r="AC30" s="194"/>
      <c r="AD30" s="194"/>
      <c r="AE30" s="194"/>
    </row>
    <row r="31" spans="21:31">
      <c r="U31" s="194"/>
      <c r="V31" s="194"/>
      <c r="W31" s="194"/>
      <c r="X31" s="194"/>
      <c r="Y31" s="194"/>
      <c r="Z31" s="194"/>
      <c r="AA31" s="194"/>
      <c r="AB31" s="194"/>
      <c r="AC31" s="194"/>
      <c r="AD31" s="194"/>
      <c r="AE31" s="194"/>
    </row>
    <row r="32" spans="21:31">
      <c r="U32" s="194"/>
      <c r="V32" s="194"/>
      <c r="W32" s="194"/>
      <c r="X32" s="194"/>
      <c r="Y32" s="194"/>
      <c r="Z32" s="194"/>
      <c r="AA32" s="194"/>
      <c r="AB32" s="194"/>
      <c r="AC32" s="194"/>
      <c r="AD32" s="194"/>
      <c r="AE32" s="194"/>
    </row>
    <row r="33" spans="21:31">
      <c r="U33" s="194"/>
      <c r="V33" s="194"/>
      <c r="W33" s="194"/>
      <c r="X33" s="194"/>
      <c r="Y33" s="194"/>
      <c r="Z33" s="194"/>
      <c r="AA33" s="194"/>
      <c r="AB33" s="194"/>
      <c r="AC33" s="194"/>
      <c r="AD33" s="194"/>
      <c r="AE33" s="194"/>
    </row>
    <row r="34" spans="21:31">
      <c r="U34" s="194"/>
      <c r="V34" s="194"/>
      <c r="W34" s="194"/>
      <c r="X34" s="194"/>
      <c r="Y34" s="194"/>
      <c r="Z34" s="194"/>
      <c r="AA34" s="194"/>
      <c r="AB34" s="194"/>
      <c r="AC34" s="194"/>
      <c r="AD34" s="194"/>
      <c r="AE34" s="194"/>
    </row>
    <row r="35" spans="21:31">
      <c r="U35" s="194"/>
      <c r="V35" s="194"/>
      <c r="W35" s="194"/>
      <c r="X35" s="194"/>
      <c r="Y35" s="194"/>
      <c r="Z35" s="194"/>
      <c r="AA35" s="194"/>
      <c r="AB35" s="194"/>
      <c r="AC35" s="194"/>
      <c r="AD35" s="194"/>
      <c r="AE35" s="194"/>
    </row>
    <row r="36" spans="21:31">
      <c r="U36" s="194"/>
      <c r="V36" s="194"/>
      <c r="W36" s="194"/>
      <c r="X36" s="194"/>
      <c r="Y36" s="194"/>
      <c r="Z36" s="194"/>
      <c r="AA36" s="194"/>
      <c r="AB36" s="194"/>
      <c r="AC36" s="194"/>
      <c r="AD36" s="194"/>
      <c r="AE36" s="194"/>
    </row>
    <row r="37" spans="21:31">
      <c r="U37" s="194"/>
      <c r="V37" s="194"/>
      <c r="W37" s="194"/>
      <c r="X37" s="194"/>
      <c r="Y37" s="194"/>
      <c r="Z37" s="194"/>
      <c r="AA37" s="194"/>
      <c r="AB37" s="194"/>
      <c r="AC37" s="194"/>
      <c r="AD37" s="194"/>
      <c r="AE37" s="194"/>
    </row>
    <row r="38" spans="21:31">
      <c r="U38" s="194"/>
      <c r="V38" s="194"/>
      <c r="W38" s="194"/>
      <c r="X38" s="194"/>
      <c r="Y38" s="194"/>
      <c r="Z38" s="194"/>
      <c r="AA38" s="194"/>
      <c r="AB38" s="194"/>
      <c r="AC38" s="194"/>
      <c r="AD38" s="194"/>
      <c r="AE38" s="194"/>
    </row>
    <row r="48" spans="72:72">
      <c r="BT48" s="180" t="s">
        <v>312</v>
      </c>
    </row>
    <row r="49" spans="72:72">
      <c r="BT49" s="180" t="s">
        <v>337</v>
      </c>
    </row>
    <row r="50" spans="72:72">
      <c r="BT50" s="180" t="s">
        <v>319</v>
      </c>
    </row>
    <row r="51" spans="72:72">
      <c r="BT51" s="180" t="s">
        <v>367</v>
      </c>
    </row>
    <row r="52" spans="72:72">
      <c r="BT52" s="180" t="s">
        <v>329</v>
      </c>
    </row>
    <row r="53" spans="30:72">
      <c r="AD53" s="180" t="s">
        <v>112</v>
      </c>
      <c r="AE53" s="180" t="s">
        <v>113</v>
      </c>
      <c r="BT53" s="181" t="s">
        <v>361</v>
      </c>
    </row>
    <row r="54" spans="30:72">
      <c r="AD54" s="180"/>
      <c r="AE54" s="180" t="s">
        <v>116</v>
      </c>
      <c r="BT54" s="180"/>
    </row>
    <row r="55" spans="30:72">
      <c r="AD55" s="180"/>
      <c r="AE55" s="180" t="s">
        <v>118</v>
      </c>
      <c r="BT55" s="180"/>
    </row>
    <row r="56" spans="30:72">
      <c r="AD56" s="180"/>
      <c r="AE56" s="180" t="s">
        <v>121</v>
      </c>
      <c r="BT56" s="180"/>
    </row>
    <row r="57" spans="30:31">
      <c r="AD57" s="180"/>
      <c r="AE57" s="180" t="s">
        <v>126</v>
      </c>
    </row>
    <row r="58" spans="30:31">
      <c r="AD58" s="180"/>
      <c r="AE58" s="180"/>
    </row>
    <row r="59" spans="30:31">
      <c r="AD59" s="180"/>
      <c r="AE59" s="180"/>
    </row>
    <row r="60" spans="30:31">
      <c r="AD60" s="180" t="s">
        <v>133</v>
      </c>
      <c r="AE60" s="180" t="s">
        <v>134</v>
      </c>
    </row>
    <row r="61" spans="30:31">
      <c r="AD61" s="180" t="s">
        <v>135</v>
      </c>
      <c r="AE61" s="180" t="s">
        <v>116</v>
      </c>
    </row>
    <row r="62" spans="30:31">
      <c r="AD62" s="180" t="s">
        <v>136</v>
      </c>
      <c r="AE62" s="180" t="s">
        <v>113</v>
      </c>
    </row>
    <row r="63" spans="30:31">
      <c r="AD63" s="180"/>
      <c r="AE63" s="180" t="s">
        <v>116</v>
      </c>
    </row>
    <row r="64" spans="30:31">
      <c r="AD64" s="180"/>
      <c r="AE64" s="180" t="s">
        <v>118</v>
      </c>
    </row>
    <row r="65" spans="30:31">
      <c r="AD65" s="180"/>
      <c r="AE65" s="180" t="s">
        <v>121</v>
      </c>
    </row>
    <row r="66" spans="30:31">
      <c r="AD66" s="180"/>
      <c r="AE66" s="180" t="s">
        <v>126</v>
      </c>
    </row>
    <row r="67" spans="30:31">
      <c r="AD67" s="180"/>
      <c r="AE67" s="180"/>
    </row>
    <row r="68" spans="30:31">
      <c r="AD68" s="180" t="s">
        <v>137</v>
      </c>
      <c r="AE68" s="180" t="s">
        <v>113</v>
      </c>
    </row>
    <row r="69" spans="30:31">
      <c r="AD69" s="180" t="s">
        <v>138</v>
      </c>
      <c r="AE69" s="180" t="s">
        <v>116</v>
      </c>
    </row>
    <row r="70" spans="30:31">
      <c r="AD70" s="180"/>
      <c r="AE70" s="180" t="s">
        <v>118</v>
      </c>
    </row>
    <row r="71" spans="30:31">
      <c r="AD71" s="180"/>
      <c r="AE71" s="180" t="s">
        <v>121</v>
      </c>
    </row>
    <row r="72" spans="30:31">
      <c r="AD72" s="180"/>
      <c r="AE72" s="180" t="s">
        <v>126</v>
      </c>
    </row>
    <row r="73" spans="30:31">
      <c r="AD73" s="180" t="s">
        <v>139</v>
      </c>
      <c r="AE73" s="180" t="s">
        <v>116</v>
      </c>
    </row>
    <row r="74" spans="30:31">
      <c r="AD74" s="180" t="s">
        <v>140</v>
      </c>
      <c r="AE74" s="180" t="s">
        <v>116</v>
      </c>
    </row>
    <row r="75" spans="30:31">
      <c r="AD75" s="180"/>
      <c r="AE75" s="180" t="s">
        <v>118</v>
      </c>
    </row>
    <row r="76" spans="30:31">
      <c r="AD76" s="180"/>
      <c r="AE76" s="180" t="s">
        <v>121</v>
      </c>
    </row>
    <row r="77" spans="30:31">
      <c r="AD77" s="180"/>
      <c r="AE77" s="180" t="s">
        <v>126</v>
      </c>
    </row>
    <row r="78" spans="30:31">
      <c r="AD78" s="180"/>
      <c r="AE78" s="180"/>
    </row>
    <row r="79" spans="30:31">
      <c r="AD79" s="180"/>
      <c r="AE79" s="180"/>
    </row>
  </sheetData>
  <dataValidations count="26">
    <dataValidation type="list" allowBlank="1" showInputMessage="1" showErrorMessage="1" sqref="BP18">
      <formula1>"Savings/Deposits ,Inheritance/Gift,Pension,Sale of Shares or Other Investment,Maturity/Surrender of Life Policy,Sales of Asset,Company Sale,Legal Statements/Claims/Insurance Payouts"</formula1>
    </dataValidation>
    <dataValidation type="list" allowBlank="1" showInputMessage="1" showErrorMessage="1" sqref="BO18">
      <formula1>"Please Select,Salary/Bonus/Commission from Employment,Company Profits/Dividends,Pension,Loans,Interest Payments from Loan Arrangement,Sale of Shares or Other Investment,Inheritance/Gift,Allowances"</formula1>
    </dataValidation>
    <dataValidation type="list" allowBlank="1" showInputMessage="1" showErrorMessage="1" sqref="R6 R7">
      <formula1>"Aunt,Brother,Daughter,Father,Friend,Husband,Mother,Sister,Son,Uncle,Wife,Law"</formula1>
    </dataValidation>
    <dataValidation type="list" allowBlank="1" showInputMessage="1" showErrorMessage="1" sqref="BW2 BW4 BW6 BW7 BW8">
      <formula1>"Myself,Main Applicant"</formula1>
    </dataValidation>
    <dataValidation allowBlank="1" showInputMessage="1" showErrorMessage="1" sqref="BT2"/>
    <dataValidation type="list" allowBlank="1" showInputMessage="1" showErrorMessage="1" sqref="AE2 AE4 AE6 AE7 AE8">
      <formula1>$AE$14:$AE$39</formula1>
    </dataValidation>
    <dataValidation type="list" allowBlank="1" showInputMessage="1" showErrorMessage="1" sqref="BM2 BM6">
      <formula1>"0,1,2,3,4,5,6,7,8,9,10"</formula1>
    </dataValidation>
    <dataValidation type="list" allowBlank="1" showInputMessage="1" showErrorMessage="1" sqref="AX2 AX4 AX6 AX7 AX8">
      <formula1>"0 year,1 year,2 years,3 years,4 years,5 years,6 years,7 years,8 years,9 years,10 years,11 years,12 years,13 years,14 years,15 years,16 years,17 years,18 years,19 years,20 years,21 years,22 years,23 years,24 years,25 years,26 years,27 years,50 years"</formula1>
    </dataValidation>
    <dataValidation type="list" allowBlank="1" showInputMessage="1" showErrorMessage="1" sqref="AV2 AV4 AV6 AV7 AV8">
      <formula1>"EDUCATION"</formula1>
    </dataValidation>
    <dataValidation type="list" allowBlank="1" showInputMessage="1" showErrorMessage="1" sqref="AU2 AU4 AU6 AU7 AU8">
      <formula1>"Accountants,Accounting Associate Professionals,Actors,Adminstration Professionals"</formula1>
    </dataValidation>
    <dataValidation type="list" allowBlank="1" showInputMessage="1" showErrorMessage="1" sqref="AM2 BL2 BQ2 BR2 BV2 AM4 BQ4 BR4 BV4 AM6 BL6 BQ6 BR6 BV6 AM7 BQ7 BR7 BV7 AM8 BQ8 BR8 BV8">
      <formula1>"Yes,No"</formula1>
    </dataValidation>
    <dataValidation type="list" allowBlank="1" showInputMessage="1" showErrorMessage="1" sqref="AF2 AF4 AF6 AF7 AF8">
      <formula1>"MALAYSIA,INDIA"</formula1>
    </dataValidation>
    <dataValidation type="list" allowBlank="1" showInputMessage="1" showErrorMessage="1" sqref="Y2 Y4 Y6:Y8">
      <formula1>"Bachelor,Diploma,Masters,Phd/Doctorate,Primary,Professional Qualification,Secondary,Vocational"</formula1>
    </dataValidation>
    <dataValidation type="list" allowBlank="1" showInputMessage="1" showErrorMessage="1" sqref="BU2 BU4 BU6 BU7 BU8">
      <formula1>"Sign Electrically,Generate Consent Form,Upload Application Form"</formula1>
    </dataValidation>
    <dataValidation type="list" allowBlank="1" showInputMessage="1" showErrorMessage="1" sqref="AL2 AL4 AL6 AL7 AL8">
      <formula1>"JOHOR,MELAKA,WP KUALA LUMPUR,WP PUTRAJAYA"</formula1>
    </dataValidation>
    <dataValidation type="list" allowBlank="1" showInputMessage="1" showErrorMessage="1" sqref="AY2 AY4 AY6 AY7 AY8">
      <formula1>"0 month,1 month,2 months,3 months,4 months,5 months,6 months,7 months,8 months,9 months,10 months,11 months,12 months"</formula1>
    </dataValidation>
    <dataValidation type="list" allowBlank="1" showInputMessage="1" showErrorMessage="1" sqref="AC2 AC4 AC6 AC7 AC8">
      <formula1>"CITIZEN,DEPENDENT VISA,MM2H (MALAYSIA MY 2ND HOME),NON RESIDENT,PERM RESIDENT,STUDENT VISA,UNHCR,WORK VISA"</formula1>
    </dataValidation>
    <dataValidation type="list" allowBlank="1" showInputMessage="1" showErrorMessage="1" sqref="U2 U4 U6:U8">
      <formula1>"Bumi,Non-Bumi"</formula1>
    </dataValidation>
    <dataValidation type="list" allowBlank="1" showInputMessage="1" showErrorMessage="1" sqref="W2 W4 W6:W8">
      <formula1>"Ms/ Cik,Captain,Datin,Datin Seri,Dato,Dato Sri,Dato' Seri,Dato' Sri,Datuk,Datuk Seri,Datuk Sri,Dr.,Madam,Master,'Mr/ Encik,'Mrs/ Puan,Prof.,Puan Hajjah,Puan Sri,Tan Sri,Toh Puan,Tuan,Tuan Haji"</formula1>
    </dataValidation>
    <dataValidation type="list" allowBlank="1" showInputMessage="1" showErrorMessage="1" sqref="X2 X4 X6:X8">
      <formula1>"Female,Male"</formula1>
    </dataValidation>
    <dataValidation type="list" allowBlank="1" showInputMessage="1" showErrorMessage="1" sqref="Z2 Z4 Z6:Z8">
      <formula1>"Divorced,Married,Not Obtainable,Separated,Single,Widowed"</formula1>
    </dataValidation>
    <dataValidation type="list" allowBlank="1" showInputMessage="1" showErrorMessage="1" sqref="AD2 AD4 AD6 AD7 AD8">
      <formula1>"Employer,Government Employee,Outside Labour Force,Private Employee,Reporting Entity (RE) Employee,Self-employed/Own Account Worker,Unemployed,Unpaid Family Worker"</formula1>
    </dataValidation>
    <dataValidation type="list" allowBlank="1" showInputMessage="1" showErrorMessage="1" sqref="V2 V4 V6:V8">
      <formula1>"Buddhism,Christian,Hinduism,Islam,Others,Sikhism"</formula1>
    </dataValidation>
    <dataValidation type="list" allowBlank="1" showInputMessage="1" showErrorMessage="1" sqref="S2 S4 S6:S8">
      <formula1>"Please Select, Army IC, Old IC,Police IC"</formula1>
    </dataValidation>
    <dataValidation type="list" allowBlank="1" showInputMessage="1" showErrorMessage="1" sqref="N2 O2 P2 Q2 N4 O4 P4 Q4 N6:N8 O6:O8 P6:P8 Q6:Q8">
      <formula1>"No,Yes"</formula1>
    </dataValidation>
    <dataValidation type="list" allowBlank="1" showInputMessage="1" showErrorMessage="1" sqref="G2 G8">
      <formula1>"1,'2"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7"/>
  <sheetViews>
    <sheetView workbookViewId="0">
      <pane xSplit="1" topLeftCell="B1" activePane="topRight" state="frozen"/>
      <selection/>
      <selection pane="topRight" activeCell="E24" sqref="E24"/>
    </sheetView>
  </sheetViews>
  <sheetFormatPr defaultColWidth="9" defaultRowHeight="14"/>
  <cols>
    <col min="1" max="1" width="18.875" customWidth="1"/>
    <col min="2" max="2" width="28.125" customWidth="1"/>
    <col min="3" max="3" width="33" customWidth="1"/>
    <col min="4" max="4" width="28" customWidth="1"/>
    <col min="5" max="5" width="21" customWidth="1"/>
    <col min="6" max="6" width="22.8125" customWidth="1"/>
    <col min="7" max="7" width="20.5" customWidth="1"/>
    <col min="8" max="8" width="22.875" customWidth="1"/>
    <col min="9" max="9" width="25.5" customWidth="1"/>
    <col min="10" max="10" width="26.625" customWidth="1"/>
    <col min="11" max="11" width="28.3125" customWidth="1"/>
    <col min="12" max="12" width="31.5625" customWidth="1"/>
    <col min="13" max="13" width="27.1875" customWidth="1"/>
    <col min="14" max="14" width="21" customWidth="1"/>
    <col min="15" max="17" width="31.1875" customWidth="1"/>
    <col min="18" max="18" width="17.5" customWidth="1"/>
    <col min="19" max="19" width="22.375" customWidth="1"/>
    <col min="20" max="20" width="19.125" customWidth="1"/>
    <col min="21" max="21" width="27.4375" customWidth="1"/>
    <col min="22" max="22" width="28.125" customWidth="1"/>
    <col min="23" max="25" width="32.1875" customWidth="1"/>
    <col min="26" max="26" width="24.5625" customWidth="1"/>
    <col min="27" max="27" width="29.5" customWidth="1"/>
    <col min="28" max="28" width="25.75" customWidth="1"/>
    <col min="29" max="29" width="24.1875" customWidth="1"/>
    <col min="30" max="30" width="30.8125" customWidth="1"/>
    <col min="31" max="31" width="29.3125" customWidth="1"/>
    <col min="32" max="32" width="36.25" customWidth="1"/>
    <col min="33" max="33" width="37.875" customWidth="1"/>
    <col min="34" max="34" width="35.6875" customWidth="1"/>
    <col min="35" max="37" width="32.5625" customWidth="1"/>
    <col min="38" max="39" width="37.0625" customWidth="1"/>
    <col min="40" max="40" width="39.875" customWidth="1"/>
    <col min="41" max="41" width="33.3125" customWidth="1"/>
    <col min="42" max="42" width="40.375" customWidth="1"/>
    <col min="43" max="43" width="34.5" customWidth="1"/>
    <col min="44" max="44" width="28.625" customWidth="1"/>
    <col min="45" max="45" width="33.4375" customWidth="1"/>
    <col min="46" max="46" width="30.1875" customWidth="1"/>
    <col min="47" max="47" width="34.5" customWidth="1"/>
    <col min="48" max="48" width="34.375" customWidth="1"/>
    <col min="49" max="49" width="27.0625" customWidth="1"/>
    <col min="50" max="50" width="21.3125" customWidth="1"/>
    <col min="51" max="51" width="20.375" customWidth="1"/>
    <col min="52" max="52" width="43.8125" customWidth="1"/>
    <col min="53" max="53" width="15.25" customWidth="1"/>
  </cols>
  <sheetData>
    <row r="1" s="255" customFormat="1" spans="1:53">
      <c r="A1" s="192" t="s">
        <v>0</v>
      </c>
      <c r="B1" s="191" t="s">
        <v>217</v>
      </c>
      <c r="C1" s="191" t="s">
        <v>218</v>
      </c>
      <c r="D1" s="191" t="s">
        <v>219</v>
      </c>
      <c r="E1" s="191" t="s">
        <v>220</v>
      </c>
      <c r="F1" s="191" t="s">
        <v>221</v>
      </c>
      <c r="G1" s="191" t="s">
        <v>222</v>
      </c>
      <c r="H1" s="191" t="s">
        <v>223</v>
      </c>
      <c r="I1" s="191" t="s">
        <v>224</v>
      </c>
      <c r="J1" s="191" t="s">
        <v>225</v>
      </c>
      <c r="K1" s="191" t="s">
        <v>226</v>
      </c>
      <c r="L1" s="191" t="s">
        <v>227</v>
      </c>
      <c r="M1" s="191" t="s">
        <v>228</v>
      </c>
      <c r="N1" s="191" t="s">
        <v>229</v>
      </c>
      <c r="O1" s="191" t="s">
        <v>230</v>
      </c>
      <c r="P1" s="191" t="s">
        <v>231</v>
      </c>
      <c r="Q1" s="191" t="s">
        <v>232</v>
      </c>
      <c r="R1" s="191" t="s">
        <v>233</v>
      </c>
      <c r="S1" s="191" t="s">
        <v>234</v>
      </c>
      <c r="T1" s="191" t="s">
        <v>235</v>
      </c>
      <c r="U1" s="191" t="s">
        <v>236</v>
      </c>
      <c r="V1" s="191" t="s">
        <v>237</v>
      </c>
      <c r="W1" s="191" t="s">
        <v>238</v>
      </c>
      <c r="X1" s="191" t="s">
        <v>239</v>
      </c>
      <c r="Y1" s="191" t="s">
        <v>240</v>
      </c>
      <c r="Z1" s="191" t="s">
        <v>241</v>
      </c>
      <c r="AA1" s="191" t="s">
        <v>242</v>
      </c>
      <c r="AB1" s="191" t="s">
        <v>243</v>
      </c>
      <c r="AC1" s="191" t="s">
        <v>244</v>
      </c>
      <c r="AD1" s="191" t="s">
        <v>245</v>
      </c>
      <c r="AE1" s="191" t="s">
        <v>246</v>
      </c>
      <c r="AF1" s="191" t="s">
        <v>247</v>
      </c>
      <c r="AG1" s="191" t="s">
        <v>248</v>
      </c>
      <c r="AH1" s="191" t="s">
        <v>249</v>
      </c>
      <c r="AI1" s="191" t="s">
        <v>250</v>
      </c>
      <c r="AJ1" s="191" t="s">
        <v>251</v>
      </c>
      <c r="AK1" s="191" t="s">
        <v>252</v>
      </c>
      <c r="AL1" s="191" t="s">
        <v>253</v>
      </c>
      <c r="AM1" s="191" t="s">
        <v>254</v>
      </c>
      <c r="AN1" s="191" t="s">
        <v>255</v>
      </c>
      <c r="AO1" s="191" t="s">
        <v>256</v>
      </c>
      <c r="AP1" s="191" t="s">
        <v>257</v>
      </c>
      <c r="AQ1" s="191" t="s">
        <v>258</v>
      </c>
      <c r="AR1" s="191" t="s">
        <v>259</v>
      </c>
      <c r="AS1" s="256" t="s">
        <v>260</v>
      </c>
      <c r="AT1" s="191" t="s">
        <v>261</v>
      </c>
      <c r="AU1" s="191" t="s">
        <v>262</v>
      </c>
      <c r="AV1" s="191" t="s">
        <v>263</v>
      </c>
      <c r="AW1" s="191" t="s">
        <v>264</v>
      </c>
      <c r="AX1" s="191" t="s">
        <v>265</v>
      </c>
      <c r="AY1" s="191" t="s">
        <v>266</v>
      </c>
      <c r="AZ1" s="191" t="s">
        <v>267</v>
      </c>
      <c r="BA1" s="255" t="s">
        <v>268</v>
      </c>
    </row>
    <row r="2" spans="1:53">
      <c r="A2" s="193" t="s">
        <v>269</v>
      </c>
      <c r="B2" s="180" t="s">
        <v>277</v>
      </c>
      <c r="C2" s="180" t="s">
        <v>278</v>
      </c>
      <c r="D2" s="180" t="s">
        <v>279</v>
      </c>
      <c r="E2" s="180" t="s">
        <v>280</v>
      </c>
      <c r="F2" s="180" t="s">
        <v>281</v>
      </c>
      <c r="G2" s="180" t="s">
        <v>282</v>
      </c>
      <c r="H2" s="180" t="s">
        <v>283</v>
      </c>
      <c r="I2" s="180" t="s">
        <v>284</v>
      </c>
      <c r="J2" s="180" t="s">
        <v>286</v>
      </c>
      <c r="K2" s="180" t="s">
        <v>287</v>
      </c>
      <c r="L2" s="180" t="s">
        <v>136</v>
      </c>
      <c r="M2" s="180" t="s">
        <v>113</v>
      </c>
      <c r="N2" s="180" t="s">
        <v>288</v>
      </c>
      <c r="O2" s="180" t="s">
        <v>289</v>
      </c>
      <c r="P2" s="180" t="s">
        <v>290</v>
      </c>
      <c r="Q2" s="180" t="s">
        <v>291</v>
      </c>
      <c r="R2" s="180" t="s">
        <v>292</v>
      </c>
      <c r="S2" s="180" t="s">
        <v>293</v>
      </c>
      <c r="T2" s="180" t="s">
        <v>294</v>
      </c>
      <c r="U2" s="180" t="s">
        <v>85</v>
      </c>
      <c r="V2" s="180" t="s">
        <v>288</v>
      </c>
      <c r="W2" s="180" t="s">
        <v>289</v>
      </c>
      <c r="X2" s="180" t="s">
        <v>290</v>
      </c>
      <c r="Y2" s="180" t="s">
        <v>295</v>
      </c>
      <c r="Z2" s="180" t="s">
        <v>292</v>
      </c>
      <c r="AA2" s="180" t="s">
        <v>293</v>
      </c>
      <c r="AB2" s="180" t="s">
        <v>294</v>
      </c>
      <c r="AC2" s="180" t="s">
        <v>296</v>
      </c>
      <c r="AD2" s="180" t="s">
        <v>297</v>
      </c>
      <c r="AE2" s="180" t="s">
        <v>298</v>
      </c>
      <c r="AF2" s="180" t="s">
        <v>299</v>
      </c>
      <c r="AG2" s="180" t="s">
        <v>300</v>
      </c>
      <c r="AH2" s="180" t="s">
        <v>288</v>
      </c>
      <c r="AI2" s="180" t="s">
        <v>301</v>
      </c>
      <c r="AJ2" s="180" t="s">
        <v>302</v>
      </c>
      <c r="AK2" s="180" t="s">
        <v>303</v>
      </c>
      <c r="AL2" s="180" t="s">
        <v>304</v>
      </c>
      <c r="AM2" s="180" t="s">
        <v>305</v>
      </c>
      <c r="AN2" s="180" t="s">
        <v>306</v>
      </c>
      <c r="AO2" s="180" t="s">
        <v>294</v>
      </c>
      <c r="AP2" s="180" t="s">
        <v>307</v>
      </c>
      <c r="AQ2" s="180" t="s">
        <v>308</v>
      </c>
      <c r="AR2" s="180" t="s">
        <v>288</v>
      </c>
      <c r="AS2" s="180" t="s">
        <v>285</v>
      </c>
      <c r="AT2" s="180" t="s">
        <v>85</v>
      </c>
      <c r="AU2" s="278" t="s">
        <v>309</v>
      </c>
      <c r="AV2" s="180" t="s">
        <v>309</v>
      </c>
      <c r="AW2" s="180" t="s">
        <v>310</v>
      </c>
      <c r="AX2" s="180" t="s">
        <v>311</v>
      </c>
      <c r="AY2" s="180" t="s">
        <v>55</v>
      </c>
      <c r="AZ2" s="180" t="s">
        <v>55</v>
      </c>
      <c r="BA2" s="180" t="s">
        <v>85</v>
      </c>
    </row>
    <row r="3" spans="1:53">
      <c r="A3" s="193" t="s">
        <v>316</v>
      </c>
      <c r="B3" s="180" t="s">
        <v>277</v>
      </c>
      <c r="C3" s="180" t="s">
        <v>278</v>
      </c>
      <c r="D3" s="180" t="s">
        <v>279</v>
      </c>
      <c r="E3" s="180" t="s">
        <v>280</v>
      </c>
      <c r="F3" s="180" t="s">
        <v>281</v>
      </c>
      <c r="G3" s="180" t="s">
        <v>282</v>
      </c>
      <c r="H3" s="180" t="s">
        <v>283</v>
      </c>
      <c r="I3" s="180" t="s">
        <v>284</v>
      </c>
      <c r="J3" s="180" t="s">
        <v>286</v>
      </c>
      <c r="K3" s="180" t="s">
        <v>287</v>
      </c>
      <c r="L3" s="180" t="s">
        <v>136</v>
      </c>
      <c r="M3" s="180" t="s">
        <v>113</v>
      </c>
      <c r="N3" s="180" t="s">
        <v>288</v>
      </c>
      <c r="O3" s="180" t="s">
        <v>289</v>
      </c>
      <c r="P3" s="180" t="s">
        <v>290</v>
      </c>
      <c r="Q3" s="180" t="s">
        <v>291</v>
      </c>
      <c r="R3" s="180" t="s">
        <v>292</v>
      </c>
      <c r="S3" s="180" t="s">
        <v>293</v>
      </c>
      <c r="T3" s="180" t="s">
        <v>294</v>
      </c>
      <c r="U3" s="180" t="s">
        <v>85</v>
      </c>
      <c r="V3" s="180" t="s">
        <v>288</v>
      </c>
      <c r="W3" s="180" t="s">
        <v>289</v>
      </c>
      <c r="X3" s="180" t="s">
        <v>290</v>
      </c>
      <c r="Y3" s="180" t="s">
        <v>295</v>
      </c>
      <c r="Z3" s="180" t="s">
        <v>292</v>
      </c>
      <c r="AA3" s="180" t="s">
        <v>293</v>
      </c>
      <c r="AB3" s="180" t="s">
        <v>294</v>
      </c>
      <c r="AC3" s="180" t="s">
        <v>296</v>
      </c>
      <c r="AD3" s="180" t="s">
        <v>297</v>
      </c>
      <c r="AE3" s="180" t="s">
        <v>298</v>
      </c>
      <c r="AF3" s="180" t="s">
        <v>299</v>
      </c>
      <c r="AG3" s="180" t="s">
        <v>300</v>
      </c>
      <c r="AH3" s="180" t="s">
        <v>288</v>
      </c>
      <c r="AI3" s="180" t="s">
        <v>301</v>
      </c>
      <c r="AJ3" s="180" t="s">
        <v>302</v>
      </c>
      <c r="AK3" s="180" t="s">
        <v>303</v>
      </c>
      <c r="AL3" s="180" t="s">
        <v>304</v>
      </c>
      <c r="AM3" s="180" t="s">
        <v>305</v>
      </c>
      <c r="AN3" s="180" t="s">
        <v>306</v>
      </c>
      <c r="AO3" s="180" t="s">
        <v>294</v>
      </c>
      <c r="AP3" s="180" t="s">
        <v>307</v>
      </c>
      <c r="AQ3" s="180" t="s">
        <v>308</v>
      </c>
      <c r="AR3" s="180" t="s">
        <v>288</v>
      </c>
      <c r="AS3" s="180" t="s">
        <v>285</v>
      </c>
      <c r="AT3" s="180" t="s">
        <v>85</v>
      </c>
      <c r="AU3" s="180" t="s">
        <v>270</v>
      </c>
      <c r="AV3" s="180" t="s">
        <v>309</v>
      </c>
      <c r="AW3" s="180" t="s">
        <v>310</v>
      </c>
      <c r="AX3" s="180" t="s">
        <v>311</v>
      </c>
      <c r="AY3" s="180" t="s">
        <v>55</v>
      </c>
      <c r="AZ3" s="180" t="s">
        <v>55</v>
      </c>
      <c r="BA3" s="180" t="s">
        <v>85</v>
      </c>
    </row>
    <row r="4" spans="1:53">
      <c r="A4" s="193" t="s">
        <v>320</v>
      </c>
      <c r="B4" s="180" t="s">
        <v>277</v>
      </c>
      <c r="C4" s="180" t="s">
        <v>321</v>
      </c>
      <c r="D4" s="180" t="s">
        <v>279</v>
      </c>
      <c r="E4" s="180" t="s">
        <v>280</v>
      </c>
      <c r="F4" s="180" t="s">
        <v>281</v>
      </c>
      <c r="G4" s="180" t="s">
        <v>282</v>
      </c>
      <c r="H4" s="180" t="s">
        <v>283</v>
      </c>
      <c r="I4" s="180" t="s">
        <v>284</v>
      </c>
      <c r="J4" s="180" t="s">
        <v>286</v>
      </c>
      <c r="K4" s="180" t="s">
        <v>287</v>
      </c>
      <c r="L4" s="180" t="s">
        <v>136</v>
      </c>
      <c r="M4" s="180" t="s">
        <v>113</v>
      </c>
      <c r="N4" s="180" t="s">
        <v>288</v>
      </c>
      <c r="O4" s="180" t="s">
        <v>324</v>
      </c>
      <c r="P4" s="180" t="s">
        <v>290</v>
      </c>
      <c r="Q4" s="180" t="s">
        <v>291</v>
      </c>
      <c r="R4" s="180" t="s">
        <v>292</v>
      </c>
      <c r="S4" s="180" t="s">
        <v>293</v>
      </c>
      <c r="T4" s="180" t="s">
        <v>294</v>
      </c>
      <c r="U4" s="180" t="s">
        <v>85</v>
      </c>
      <c r="V4" s="180" t="s">
        <v>288</v>
      </c>
      <c r="W4" s="180" t="s">
        <v>289</v>
      </c>
      <c r="X4" s="180" t="s">
        <v>290</v>
      </c>
      <c r="Y4" s="180" t="s">
        <v>295</v>
      </c>
      <c r="Z4" s="180" t="s">
        <v>292</v>
      </c>
      <c r="AA4" s="180" t="s">
        <v>293</v>
      </c>
      <c r="AB4" s="180" t="s">
        <v>294</v>
      </c>
      <c r="AC4" s="180" t="s">
        <v>296</v>
      </c>
      <c r="AD4" s="180" t="s">
        <v>297</v>
      </c>
      <c r="AE4" s="180" t="s">
        <v>298</v>
      </c>
      <c r="AF4" s="180" t="s">
        <v>299</v>
      </c>
      <c r="AG4" s="180" t="s">
        <v>325</v>
      </c>
      <c r="AH4" s="180" t="s">
        <v>288</v>
      </c>
      <c r="AI4" s="180" t="s">
        <v>301</v>
      </c>
      <c r="AJ4" s="180" t="s">
        <v>302</v>
      </c>
      <c r="AK4" s="180" t="s">
        <v>303</v>
      </c>
      <c r="AL4" s="180" t="s">
        <v>326</v>
      </c>
      <c r="AM4" s="180" t="s">
        <v>327</v>
      </c>
      <c r="AN4" s="180" t="s">
        <v>294</v>
      </c>
      <c r="AO4" s="180" t="s">
        <v>306</v>
      </c>
      <c r="AP4" s="180" t="s">
        <v>307</v>
      </c>
      <c r="AQ4" s="180" t="s">
        <v>308</v>
      </c>
      <c r="AR4" s="180" t="s">
        <v>288</v>
      </c>
      <c r="AS4" s="180" t="s">
        <v>285</v>
      </c>
      <c r="AT4" s="180" t="s">
        <v>85</v>
      </c>
      <c r="AU4" s="180" t="s">
        <v>270</v>
      </c>
      <c r="AV4" s="180" t="s">
        <v>309</v>
      </c>
      <c r="AW4" s="180" t="s">
        <v>310</v>
      </c>
      <c r="AX4" s="180" t="s">
        <v>311</v>
      </c>
      <c r="AY4" s="180" t="s">
        <v>55</v>
      </c>
      <c r="AZ4" s="180" t="s">
        <v>55</v>
      </c>
      <c r="BA4" s="180" t="s">
        <v>55</v>
      </c>
    </row>
    <row r="5" spans="1:53">
      <c r="A5" s="193" t="s">
        <v>328</v>
      </c>
      <c r="B5" s="180" t="s">
        <v>277</v>
      </c>
      <c r="C5" s="180" t="s">
        <v>321</v>
      </c>
      <c r="D5" s="180" t="s">
        <v>279</v>
      </c>
      <c r="E5" s="180" t="s">
        <v>280</v>
      </c>
      <c r="F5" s="180" t="s">
        <v>281</v>
      </c>
      <c r="G5" s="180" t="s">
        <v>282</v>
      </c>
      <c r="H5" s="180" t="s">
        <v>283</v>
      </c>
      <c r="I5" s="180" t="s">
        <v>284</v>
      </c>
      <c r="J5" s="180" t="s">
        <v>286</v>
      </c>
      <c r="K5" s="180" t="s">
        <v>287</v>
      </c>
      <c r="L5" s="180" t="s">
        <v>136</v>
      </c>
      <c r="M5" s="180" t="s">
        <v>113</v>
      </c>
      <c r="N5" s="180" t="s">
        <v>288</v>
      </c>
      <c r="O5" s="180" t="s">
        <v>324</v>
      </c>
      <c r="P5" s="180" t="s">
        <v>290</v>
      </c>
      <c r="Q5" s="180" t="s">
        <v>291</v>
      </c>
      <c r="R5" s="180" t="s">
        <v>292</v>
      </c>
      <c r="S5" s="180" t="s">
        <v>293</v>
      </c>
      <c r="T5" s="180" t="s">
        <v>294</v>
      </c>
      <c r="U5" s="180" t="s">
        <v>85</v>
      </c>
      <c r="V5" s="180" t="s">
        <v>288</v>
      </c>
      <c r="W5" s="180" t="s">
        <v>289</v>
      </c>
      <c r="X5" s="180" t="s">
        <v>290</v>
      </c>
      <c r="Y5" s="180" t="s">
        <v>295</v>
      </c>
      <c r="Z5" s="180" t="s">
        <v>292</v>
      </c>
      <c r="AA5" s="180" t="s">
        <v>293</v>
      </c>
      <c r="AB5" s="180" t="s">
        <v>294</v>
      </c>
      <c r="AC5" s="180" t="s">
        <v>296</v>
      </c>
      <c r="AD5" s="180" t="s">
        <v>297</v>
      </c>
      <c r="AE5" s="180" t="s">
        <v>298</v>
      </c>
      <c r="AF5" s="180" t="s">
        <v>299</v>
      </c>
      <c r="AG5" s="180" t="s">
        <v>325</v>
      </c>
      <c r="AH5" s="180" t="s">
        <v>288</v>
      </c>
      <c r="AI5" s="180" t="s">
        <v>301</v>
      </c>
      <c r="AJ5" s="180" t="s">
        <v>302</v>
      </c>
      <c r="AK5" s="180" t="s">
        <v>303</v>
      </c>
      <c r="AL5" s="180" t="s">
        <v>326</v>
      </c>
      <c r="AM5" s="180" t="s">
        <v>327</v>
      </c>
      <c r="AN5" s="180" t="s">
        <v>294</v>
      </c>
      <c r="AO5" s="180" t="s">
        <v>306</v>
      </c>
      <c r="AP5" s="180" t="s">
        <v>307</v>
      </c>
      <c r="AQ5" s="180" t="s">
        <v>308</v>
      </c>
      <c r="AR5" s="180" t="s">
        <v>288</v>
      </c>
      <c r="AS5" s="278" t="s">
        <v>285</v>
      </c>
      <c r="AT5" s="180" t="s">
        <v>85</v>
      </c>
      <c r="AU5" s="278" t="s">
        <v>309</v>
      </c>
      <c r="AV5" s="180" t="s">
        <v>309</v>
      </c>
      <c r="AW5" s="180" t="s">
        <v>310</v>
      </c>
      <c r="AX5" s="180" t="s">
        <v>311</v>
      </c>
      <c r="AY5" s="180" t="s">
        <v>55</v>
      </c>
      <c r="AZ5" s="180" t="s">
        <v>55</v>
      </c>
      <c r="BA5" s="180" t="s">
        <v>55</v>
      </c>
    </row>
    <row r="6" spans="1:53">
      <c r="A6" s="181" t="s">
        <v>330</v>
      </c>
      <c r="B6" s="180" t="s">
        <v>277</v>
      </c>
      <c r="C6" s="180" t="s">
        <v>334</v>
      </c>
      <c r="D6" s="180" t="s">
        <v>279</v>
      </c>
      <c r="E6" s="180" t="s">
        <v>280</v>
      </c>
      <c r="F6" s="180" t="s">
        <v>281</v>
      </c>
      <c r="G6" s="180" t="s">
        <v>282</v>
      </c>
      <c r="H6" s="180" t="s">
        <v>283</v>
      </c>
      <c r="I6" s="180" t="s">
        <v>284</v>
      </c>
      <c r="J6" s="180" t="s">
        <v>286</v>
      </c>
      <c r="K6" s="180" t="s">
        <v>287</v>
      </c>
      <c r="L6" s="180" t="s">
        <v>136</v>
      </c>
      <c r="M6" s="180" t="s">
        <v>113</v>
      </c>
      <c r="N6" s="180" t="s">
        <v>288</v>
      </c>
      <c r="O6" s="180" t="s">
        <v>335</v>
      </c>
      <c r="P6" s="180" t="s">
        <v>290</v>
      </c>
      <c r="Q6" s="180" t="s">
        <v>291</v>
      </c>
      <c r="R6" s="180" t="s">
        <v>292</v>
      </c>
      <c r="S6" s="180" t="s">
        <v>293</v>
      </c>
      <c r="T6" s="180" t="s">
        <v>294</v>
      </c>
      <c r="U6" s="180" t="s">
        <v>85</v>
      </c>
      <c r="V6" s="180" t="s">
        <v>288</v>
      </c>
      <c r="W6" s="180" t="s">
        <v>289</v>
      </c>
      <c r="X6" s="180" t="s">
        <v>290</v>
      </c>
      <c r="Y6" s="180" t="s">
        <v>295</v>
      </c>
      <c r="Z6" s="180" t="s">
        <v>292</v>
      </c>
      <c r="AA6" s="180" t="s">
        <v>293</v>
      </c>
      <c r="AB6" s="180" t="s">
        <v>294</v>
      </c>
      <c r="AC6" s="180" t="s">
        <v>296</v>
      </c>
      <c r="AD6" s="180" t="s">
        <v>297</v>
      </c>
      <c r="AE6" s="180" t="s">
        <v>298</v>
      </c>
      <c r="AF6" s="180" t="s">
        <v>299</v>
      </c>
      <c r="AG6" s="180" t="s">
        <v>336</v>
      </c>
      <c r="AH6" s="180" t="s">
        <v>288</v>
      </c>
      <c r="AI6" s="180" t="s">
        <v>301</v>
      </c>
      <c r="AJ6" s="180" t="s">
        <v>302</v>
      </c>
      <c r="AK6" s="180" t="s">
        <v>303</v>
      </c>
      <c r="AL6" s="180" t="s">
        <v>304</v>
      </c>
      <c r="AM6" s="180" t="s">
        <v>305</v>
      </c>
      <c r="AN6" s="180" t="s">
        <v>306</v>
      </c>
      <c r="AO6" s="180" t="s">
        <v>294</v>
      </c>
      <c r="AP6" s="180" t="s">
        <v>307</v>
      </c>
      <c r="AQ6" s="180" t="s">
        <v>308</v>
      </c>
      <c r="AR6" s="180" t="s">
        <v>288</v>
      </c>
      <c r="AS6" s="278" t="s">
        <v>338</v>
      </c>
      <c r="AT6" s="180" t="s">
        <v>85</v>
      </c>
      <c r="AU6" s="180" t="s">
        <v>270</v>
      </c>
      <c r="AV6" s="180" t="s">
        <v>309</v>
      </c>
      <c r="AW6" s="180" t="s">
        <v>310</v>
      </c>
      <c r="AX6" s="180" t="s">
        <v>311</v>
      </c>
      <c r="AY6" s="180" t="s">
        <v>55</v>
      </c>
      <c r="AZ6" s="180" t="s">
        <v>55</v>
      </c>
      <c r="BA6" s="180" t="s">
        <v>85</v>
      </c>
    </row>
    <row r="7" spans="1:53">
      <c r="A7" s="181" t="s">
        <v>339</v>
      </c>
      <c r="B7" s="180" t="s">
        <v>277</v>
      </c>
      <c r="C7" s="180" t="s">
        <v>340</v>
      </c>
      <c r="D7" s="180" t="s">
        <v>279</v>
      </c>
      <c r="E7" s="180" t="s">
        <v>280</v>
      </c>
      <c r="F7" s="180" t="s">
        <v>281</v>
      </c>
      <c r="G7" s="180" t="s">
        <v>282</v>
      </c>
      <c r="H7" s="180" t="s">
        <v>283</v>
      </c>
      <c r="I7" s="180" t="s">
        <v>284</v>
      </c>
      <c r="J7" s="180" t="s">
        <v>286</v>
      </c>
      <c r="K7" s="180" t="s">
        <v>287</v>
      </c>
      <c r="L7" s="180" t="s">
        <v>136</v>
      </c>
      <c r="M7" s="180" t="s">
        <v>113</v>
      </c>
      <c r="N7" s="180" t="s">
        <v>288</v>
      </c>
      <c r="O7" s="180" t="s">
        <v>341</v>
      </c>
      <c r="P7" s="180" t="s">
        <v>290</v>
      </c>
      <c r="Q7" s="180" t="s">
        <v>291</v>
      </c>
      <c r="R7" s="180" t="s">
        <v>292</v>
      </c>
      <c r="S7" s="180" t="s">
        <v>293</v>
      </c>
      <c r="T7" s="180" t="s">
        <v>294</v>
      </c>
      <c r="U7" s="180" t="s">
        <v>85</v>
      </c>
      <c r="V7" s="180" t="s">
        <v>288</v>
      </c>
      <c r="W7" s="180" t="s">
        <v>289</v>
      </c>
      <c r="X7" s="180" t="s">
        <v>290</v>
      </c>
      <c r="Y7" s="180" t="s">
        <v>295</v>
      </c>
      <c r="Z7" s="180" t="s">
        <v>292</v>
      </c>
      <c r="AA7" s="180" t="s">
        <v>293</v>
      </c>
      <c r="AB7" s="180" t="s">
        <v>294</v>
      </c>
      <c r="AC7" s="180" t="s">
        <v>296</v>
      </c>
      <c r="AD7" s="180" t="s">
        <v>297</v>
      </c>
      <c r="AE7" s="180" t="s">
        <v>298</v>
      </c>
      <c r="AF7" s="180" t="s">
        <v>299</v>
      </c>
      <c r="AG7" s="180" t="s">
        <v>336</v>
      </c>
      <c r="AH7" s="180" t="s">
        <v>288</v>
      </c>
      <c r="AI7" s="180" t="s">
        <v>301</v>
      </c>
      <c r="AJ7" s="180" t="s">
        <v>302</v>
      </c>
      <c r="AK7" s="180" t="s">
        <v>303</v>
      </c>
      <c r="AL7" s="180" t="s">
        <v>326</v>
      </c>
      <c r="AM7" s="180" t="s">
        <v>327</v>
      </c>
      <c r="AN7" s="180" t="s">
        <v>294</v>
      </c>
      <c r="AO7" s="180" t="s">
        <v>306</v>
      </c>
      <c r="AP7" s="180" t="s">
        <v>307</v>
      </c>
      <c r="AQ7" s="180" t="s">
        <v>308</v>
      </c>
      <c r="AR7" s="180" t="s">
        <v>288</v>
      </c>
      <c r="AS7" s="180" t="s">
        <v>338</v>
      </c>
      <c r="AT7" s="180" t="s">
        <v>85</v>
      </c>
      <c r="AU7" s="180" t="s">
        <v>270</v>
      </c>
      <c r="AV7" s="180" t="s">
        <v>309</v>
      </c>
      <c r="AW7" s="180" t="s">
        <v>310</v>
      </c>
      <c r="AX7" s="180" t="s">
        <v>311</v>
      </c>
      <c r="AY7" s="180" t="s">
        <v>55</v>
      </c>
      <c r="AZ7" s="180" t="s">
        <v>55</v>
      </c>
      <c r="BA7" s="180" t="s">
        <v>55</v>
      </c>
    </row>
    <row r="8" spans="1:53">
      <c r="A8" s="181" t="s">
        <v>343</v>
      </c>
      <c r="B8" s="180" t="s">
        <v>277</v>
      </c>
      <c r="C8" s="180" t="s">
        <v>344</v>
      </c>
      <c r="D8" s="180" t="s">
        <v>279</v>
      </c>
      <c r="E8" s="180" t="s">
        <v>280</v>
      </c>
      <c r="F8" s="180" t="s">
        <v>281</v>
      </c>
      <c r="G8" s="180" t="s">
        <v>282</v>
      </c>
      <c r="H8" s="180" t="s">
        <v>283</v>
      </c>
      <c r="I8" s="180" t="s">
        <v>284</v>
      </c>
      <c r="J8" s="180" t="s">
        <v>286</v>
      </c>
      <c r="K8" s="180" t="s">
        <v>287</v>
      </c>
      <c r="L8" s="180" t="s">
        <v>136</v>
      </c>
      <c r="M8" s="180" t="s">
        <v>113</v>
      </c>
      <c r="N8" s="180" t="s">
        <v>288</v>
      </c>
      <c r="O8" s="180" t="s">
        <v>345</v>
      </c>
      <c r="P8" s="180" t="s">
        <v>290</v>
      </c>
      <c r="Q8" s="180" t="s">
        <v>291</v>
      </c>
      <c r="R8" s="180" t="s">
        <v>292</v>
      </c>
      <c r="S8" s="180" t="s">
        <v>293</v>
      </c>
      <c r="T8" s="180" t="s">
        <v>294</v>
      </c>
      <c r="U8" s="180" t="s">
        <v>85</v>
      </c>
      <c r="V8" s="180" t="s">
        <v>288</v>
      </c>
      <c r="W8" s="180" t="s">
        <v>289</v>
      </c>
      <c r="X8" s="180" t="s">
        <v>290</v>
      </c>
      <c r="Y8" s="180" t="s">
        <v>295</v>
      </c>
      <c r="Z8" s="180" t="s">
        <v>292</v>
      </c>
      <c r="AA8" s="180" t="s">
        <v>293</v>
      </c>
      <c r="AB8" s="180" t="s">
        <v>294</v>
      </c>
      <c r="AC8" s="180" t="s">
        <v>296</v>
      </c>
      <c r="AD8" s="180" t="s">
        <v>297</v>
      </c>
      <c r="AE8" s="180" t="s">
        <v>298</v>
      </c>
      <c r="AF8" s="180" t="s">
        <v>299</v>
      </c>
      <c r="AG8" s="180" t="s">
        <v>336</v>
      </c>
      <c r="AH8" s="180" t="s">
        <v>288</v>
      </c>
      <c r="AI8" s="180" t="s">
        <v>301</v>
      </c>
      <c r="AJ8" s="180" t="s">
        <v>302</v>
      </c>
      <c r="AK8" s="180" t="s">
        <v>303</v>
      </c>
      <c r="AL8" s="180" t="s">
        <v>304</v>
      </c>
      <c r="AM8" s="180" t="s">
        <v>305</v>
      </c>
      <c r="AN8" s="180" t="s">
        <v>306</v>
      </c>
      <c r="AO8" s="180" t="s">
        <v>294</v>
      </c>
      <c r="AP8" s="180" t="s">
        <v>307</v>
      </c>
      <c r="AQ8" s="180" t="s">
        <v>308</v>
      </c>
      <c r="AR8" s="180" t="s">
        <v>288</v>
      </c>
      <c r="AS8" s="180" t="s">
        <v>347</v>
      </c>
      <c r="AT8" s="180" t="s">
        <v>55</v>
      </c>
      <c r="AU8" s="278" t="s">
        <v>270</v>
      </c>
      <c r="AV8" s="278" t="s">
        <v>348</v>
      </c>
      <c r="AW8" s="180" t="s">
        <v>310</v>
      </c>
      <c r="AX8" s="180" t="s">
        <v>311</v>
      </c>
      <c r="AY8" s="180" t="s">
        <v>55</v>
      </c>
      <c r="AZ8" s="180" t="s">
        <v>55</v>
      </c>
      <c r="BA8" s="180" t="s">
        <v>85</v>
      </c>
    </row>
    <row r="9" spans="1:53">
      <c r="A9" s="181" t="s">
        <v>349</v>
      </c>
      <c r="B9" s="180" t="s">
        <v>277</v>
      </c>
      <c r="C9" s="180" t="s">
        <v>350</v>
      </c>
      <c r="D9" s="180" t="s">
        <v>279</v>
      </c>
      <c r="E9" s="180" t="s">
        <v>280</v>
      </c>
      <c r="F9" s="180" t="s">
        <v>281</v>
      </c>
      <c r="G9" s="180" t="s">
        <v>282</v>
      </c>
      <c r="H9" s="180" t="s">
        <v>283</v>
      </c>
      <c r="I9" s="180" t="s">
        <v>284</v>
      </c>
      <c r="J9" s="180" t="s">
        <v>286</v>
      </c>
      <c r="K9" s="180" t="s">
        <v>287</v>
      </c>
      <c r="L9" s="180" t="s">
        <v>136</v>
      </c>
      <c r="M9" s="180" t="s">
        <v>113</v>
      </c>
      <c r="N9" s="180" t="s">
        <v>288</v>
      </c>
      <c r="O9" s="180" t="s">
        <v>345</v>
      </c>
      <c r="P9" s="180" t="s">
        <v>290</v>
      </c>
      <c r="Q9" s="180" t="s">
        <v>291</v>
      </c>
      <c r="R9" s="180" t="s">
        <v>292</v>
      </c>
      <c r="S9" s="180" t="s">
        <v>293</v>
      </c>
      <c r="T9" s="180" t="s">
        <v>294</v>
      </c>
      <c r="U9" s="180" t="s">
        <v>85</v>
      </c>
      <c r="V9" s="180" t="s">
        <v>288</v>
      </c>
      <c r="W9" s="180" t="s">
        <v>289</v>
      </c>
      <c r="X9" s="180" t="s">
        <v>290</v>
      </c>
      <c r="Y9" s="180" t="s">
        <v>295</v>
      </c>
      <c r="Z9" s="180" t="s">
        <v>292</v>
      </c>
      <c r="AA9" s="180" t="s">
        <v>293</v>
      </c>
      <c r="AB9" s="180" t="s">
        <v>294</v>
      </c>
      <c r="AC9" s="180" t="s">
        <v>296</v>
      </c>
      <c r="AD9" s="180" t="s">
        <v>297</v>
      </c>
      <c r="AE9" s="180" t="s">
        <v>298</v>
      </c>
      <c r="AF9" s="180" t="s">
        <v>299</v>
      </c>
      <c r="AG9" s="180" t="s">
        <v>336</v>
      </c>
      <c r="AH9" s="180" t="s">
        <v>288</v>
      </c>
      <c r="AI9" s="180" t="s">
        <v>301</v>
      </c>
      <c r="AJ9" s="180" t="s">
        <v>302</v>
      </c>
      <c r="AK9" s="180" t="s">
        <v>303</v>
      </c>
      <c r="AL9" s="180" t="s">
        <v>304</v>
      </c>
      <c r="AM9" s="180" t="s">
        <v>305</v>
      </c>
      <c r="AN9" s="180" t="s">
        <v>306</v>
      </c>
      <c r="AO9" s="180" t="s">
        <v>294</v>
      </c>
      <c r="AP9" s="180" t="s">
        <v>307</v>
      </c>
      <c r="AQ9" s="180" t="s">
        <v>308</v>
      </c>
      <c r="AR9" s="180" t="s">
        <v>288</v>
      </c>
      <c r="AS9" s="180" t="s">
        <v>347</v>
      </c>
      <c r="AT9" s="180" t="s">
        <v>55</v>
      </c>
      <c r="AU9" s="278" t="s">
        <v>270</v>
      </c>
      <c r="AV9" s="180" t="s">
        <v>309</v>
      </c>
      <c r="AW9" s="180" t="s">
        <v>310</v>
      </c>
      <c r="AX9" s="180" t="s">
        <v>311</v>
      </c>
      <c r="AY9" s="180" t="s">
        <v>55</v>
      </c>
      <c r="AZ9" s="180" t="s">
        <v>55</v>
      </c>
      <c r="BA9" s="180" t="s">
        <v>55</v>
      </c>
    </row>
    <row r="10" spans="1:53">
      <c r="A10" s="193" t="s">
        <v>352</v>
      </c>
      <c r="B10" s="180" t="s">
        <v>277</v>
      </c>
      <c r="C10" s="180" t="s">
        <v>278</v>
      </c>
      <c r="D10" s="180" t="s">
        <v>279</v>
      </c>
      <c r="E10" s="180" t="s">
        <v>280</v>
      </c>
      <c r="F10" s="180" t="s">
        <v>281</v>
      </c>
      <c r="G10" s="180" t="s">
        <v>282</v>
      </c>
      <c r="H10" s="180" t="s">
        <v>283</v>
      </c>
      <c r="I10" s="180" t="s">
        <v>284</v>
      </c>
      <c r="J10" s="180" t="s">
        <v>286</v>
      </c>
      <c r="K10" s="180" t="s">
        <v>287</v>
      </c>
      <c r="L10" s="180" t="s">
        <v>136</v>
      </c>
      <c r="M10" s="180" t="s">
        <v>113</v>
      </c>
      <c r="N10" s="180" t="s">
        <v>288</v>
      </c>
      <c r="O10" s="180" t="s">
        <v>289</v>
      </c>
      <c r="P10" s="180" t="s">
        <v>290</v>
      </c>
      <c r="Q10" s="180" t="s">
        <v>291</v>
      </c>
      <c r="R10" s="180" t="s">
        <v>292</v>
      </c>
      <c r="S10" s="180" t="s">
        <v>293</v>
      </c>
      <c r="T10" s="180" t="s">
        <v>294</v>
      </c>
      <c r="U10" s="180" t="s">
        <v>85</v>
      </c>
      <c r="V10" s="180" t="s">
        <v>288</v>
      </c>
      <c r="W10" s="180" t="s">
        <v>289</v>
      </c>
      <c r="X10" s="180" t="s">
        <v>290</v>
      </c>
      <c r="Y10" s="180" t="s">
        <v>295</v>
      </c>
      <c r="Z10" s="180" t="s">
        <v>292</v>
      </c>
      <c r="AA10" s="180" t="s">
        <v>293</v>
      </c>
      <c r="AB10" s="180" t="s">
        <v>294</v>
      </c>
      <c r="AC10" s="180" t="s">
        <v>296</v>
      </c>
      <c r="AD10" s="180" t="s">
        <v>297</v>
      </c>
      <c r="AE10" s="180" t="s">
        <v>298</v>
      </c>
      <c r="AF10" s="180" t="s">
        <v>299</v>
      </c>
      <c r="AG10" s="180" t="s">
        <v>300</v>
      </c>
      <c r="AH10" s="180" t="s">
        <v>288</v>
      </c>
      <c r="AI10" s="180" t="s">
        <v>301</v>
      </c>
      <c r="AJ10" s="180" t="s">
        <v>302</v>
      </c>
      <c r="AK10" s="180" t="s">
        <v>303</v>
      </c>
      <c r="AL10" s="180" t="s">
        <v>304</v>
      </c>
      <c r="AM10" s="180" t="s">
        <v>305</v>
      </c>
      <c r="AN10" s="180" t="s">
        <v>306</v>
      </c>
      <c r="AO10" s="180" t="s">
        <v>294</v>
      </c>
      <c r="AP10" s="180" t="s">
        <v>307</v>
      </c>
      <c r="AQ10" s="180" t="s">
        <v>308</v>
      </c>
      <c r="AR10" s="180" t="s">
        <v>288</v>
      </c>
      <c r="AS10" s="278" t="s">
        <v>357</v>
      </c>
      <c r="AT10" s="180" t="s">
        <v>55</v>
      </c>
      <c r="AU10" s="278" t="s">
        <v>358</v>
      </c>
      <c r="AV10" s="180" t="s">
        <v>309</v>
      </c>
      <c r="AW10" s="180" t="s">
        <v>310</v>
      </c>
      <c r="AX10" s="180" t="s">
        <v>311</v>
      </c>
      <c r="AY10" s="180" t="s">
        <v>55</v>
      </c>
      <c r="AZ10" s="180" t="s">
        <v>55</v>
      </c>
      <c r="BA10" s="180" t="s">
        <v>85</v>
      </c>
    </row>
    <row r="11" spans="1:53">
      <c r="A11" s="193" t="s">
        <v>359</v>
      </c>
      <c r="B11" s="180" t="s">
        <v>277</v>
      </c>
      <c r="C11" s="180" t="s">
        <v>278</v>
      </c>
      <c r="D11" s="180" t="s">
        <v>279</v>
      </c>
      <c r="E11" s="180" t="s">
        <v>280</v>
      </c>
      <c r="F11" s="180" t="s">
        <v>281</v>
      </c>
      <c r="G11" s="180" t="s">
        <v>282</v>
      </c>
      <c r="H11" s="180" t="s">
        <v>283</v>
      </c>
      <c r="I11" s="180" t="s">
        <v>284</v>
      </c>
      <c r="J11" s="180" t="s">
        <v>286</v>
      </c>
      <c r="K11" s="180" t="s">
        <v>287</v>
      </c>
      <c r="L11" s="180" t="s">
        <v>136</v>
      </c>
      <c r="M11" s="180" t="s">
        <v>113</v>
      </c>
      <c r="N11" s="180" t="s">
        <v>288</v>
      </c>
      <c r="O11" s="180" t="s">
        <v>289</v>
      </c>
      <c r="P11" s="180" t="s">
        <v>290</v>
      </c>
      <c r="Q11" s="180" t="s">
        <v>291</v>
      </c>
      <c r="R11" s="180" t="s">
        <v>292</v>
      </c>
      <c r="S11" s="180" t="s">
        <v>293</v>
      </c>
      <c r="T11" s="180" t="s">
        <v>294</v>
      </c>
      <c r="U11" s="180" t="s">
        <v>85</v>
      </c>
      <c r="V11" s="180" t="s">
        <v>288</v>
      </c>
      <c r="W11" s="180" t="s">
        <v>289</v>
      </c>
      <c r="X11" s="180" t="s">
        <v>290</v>
      </c>
      <c r="Y11" s="180" t="s">
        <v>295</v>
      </c>
      <c r="Z11" s="180" t="s">
        <v>292</v>
      </c>
      <c r="AA11" s="180" t="s">
        <v>293</v>
      </c>
      <c r="AB11" s="180" t="s">
        <v>294</v>
      </c>
      <c r="AC11" s="180" t="s">
        <v>296</v>
      </c>
      <c r="AD11" s="180" t="s">
        <v>297</v>
      </c>
      <c r="AE11" s="180" t="s">
        <v>298</v>
      </c>
      <c r="AF11" s="180" t="s">
        <v>299</v>
      </c>
      <c r="AG11" s="180" t="s">
        <v>300</v>
      </c>
      <c r="AH11" s="180" t="s">
        <v>288</v>
      </c>
      <c r="AI11" s="180" t="s">
        <v>301</v>
      </c>
      <c r="AJ11" s="180" t="s">
        <v>302</v>
      </c>
      <c r="AK11" s="180" t="s">
        <v>303</v>
      </c>
      <c r="AL11" s="180" t="s">
        <v>304</v>
      </c>
      <c r="AM11" s="180" t="s">
        <v>305</v>
      </c>
      <c r="AN11" s="180" t="s">
        <v>306</v>
      </c>
      <c r="AO11" s="180" t="s">
        <v>294</v>
      </c>
      <c r="AP11" s="180" t="s">
        <v>307</v>
      </c>
      <c r="AQ11" s="180" t="s">
        <v>308</v>
      </c>
      <c r="AR11" s="180" t="s">
        <v>288</v>
      </c>
      <c r="AS11" s="180" t="s">
        <v>357</v>
      </c>
      <c r="AT11" s="180" t="s">
        <v>55</v>
      </c>
      <c r="AU11" s="180" t="s">
        <v>358</v>
      </c>
      <c r="AV11" s="180" t="s">
        <v>309</v>
      </c>
      <c r="AW11" s="180" t="s">
        <v>310</v>
      </c>
      <c r="AX11" s="180" t="s">
        <v>311</v>
      </c>
      <c r="AY11" s="180" t="s">
        <v>55</v>
      </c>
      <c r="AZ11" s="180" t="s">
        <v>55</v>
      </c>
      <c r="BA11" s="180" t="s">
        <v>85</v>
      </c>
    </row>
    <row r="12" ht="28" spans="1:53">
      <c r="A12" s="195" t="s">
        <v>360</v>
      </c>
      <c r="B12" s="180" t="s">
        <v>277</v>
      </c>
      <c r="C12" s="180" t="s">
        <v>321</v>
      </c>
      <c r="D12" s="180" t="s">
        <v>279</v>
      </c>
      <c r="E12" s="180" t="s">
        <v>280</v>
      </c>
      <c r="F12" s="180" t="s">
        <v>281</v>
      </c>
      <c r="G12" s="180" t="s">
        <v>282</v>
      </c>
      <c r="H12" s="180" t="s">
        <v>283</v>
      </c>
      <c r="I12" s="180" t="s">
        <v>284</v>
      </c>
      <c r="J12" s="180" t="s">
        <v>286</v>
      </c>
      <c r="K12" s="180" t="s">
        <v>287</v>
      </c>
      <c r="L12" s="180" t="s">
        <v>136</v>
      </c>
      <c r="M12" s="180" t="s">
        <v>113</v>
      </c>
      <c r="N12" s="180" t="s">
        <v>288</v>
      </c>
      <c r="O12" s="180" t="s">
        <v>324</v>
      </c>
      <c r="P12" s="180" t="s">
        <v>290</v>
      </c>
      <c r="Q12" s="180" t="s">
        <v>291</v>
      </c>
      <c r="R12" s="180" t="s">
        <v>292</v>
      </c>
      <c r="S12" s="180" t="s">
        <v>293</v>
      </c>
      <c r="T12" s="180" t="s">
        <v>294</v>
      </c>
      <c r="U12" s="180" t="s">
        <v>85</v>
      </c>
      <c r="V12" s="180" t="s">
        <v>288</v>
      </c>
      <c r="W12" s="180" t="s">
        <v>289</v>
      </c>
      <c r="X12" s="180" t="s">
        <v>290</v>
      </c>
      <c r="Y12" s="180" t="s">
        <v>295</v>
      </c>
      <c r="Z12" s="180" t="s">
        <v>292</v>
      </c>
      <c r="AA12" s="180" t="s">
        <v>293</v>
      </c>
      <c r="AB12" s="180" t="s">
        <v>294</v>
      </c>
      <c r="AC12" s="180" t="s">
        <v>296</v>
      </c>
      <c r="AD12" s="180" t="s">
        <v>297</v>
      </c>
      <c r="AE12" s="180" t="s">
        <v>298</v>
      </c>
      <c r="AF12" s="180" t="s">
        <v>299</v>
      </c>
      <c r="AG12" s="180" t="s">
        <v>325</v>
      </c>
      <c r="AH12" s="180" t="s">
        <v>288</v>
      </c>
      <c r="AI12" s="180" t="s">
        <v>301</v>
      </c>
      <c r="AJ12" s="180" t="s">
        <v>302</v>
      </c>
      <c r="AK12" s="180" t="s">
        <v>303</v>
      </c>
      <c r="AL12" s="180" t="s">
        <v>326</v>
      </c>
      <c r="AM12" s="180" t="s">
        <v>327</v>
      </c>
      <c r="AN12" s="180" t="s">
        <v>294</v>
      </c>
      <c r="AO12" s="180" t="s">
        <v>306</v>
      </c>
      <c r="AP12" s="180" t="s">
        <v>307</v>
      </c>
      <c r="AQ12" s="180" t="s">
        <v>308</v>
      </c>
      <c r="AR12" s="180" t="s">
        <v>288</v>
      </c>
      <c r="AS12" s="180" t="s">
        <v>338</v>
      </c>
      <c r="AT12" s="180" t="s">
        <v>85</v>
      </c>
      <c r="AU12" s="180" t="s">
        <v>270</v>
      </c>
      <c r="AV12" s="180" t="s">
        <v>309</v>
      </c>
      <c r="AW12" s="180" t="s">
        <v>310</v>
      </c>
      <c r="AX12" s="180" t="s">
        <v>311</v>
      </c>
      <c r="AY12" s="180" t="s">
        <v>55</v>
      </c>
      <c r="AZ12" s="180" t="s">
        <v>55</v>
      </c>
      <c r="BA12" s="180" t="s">
        <v>55</v>
      </c>
    </row>
    <row r="13" ht="28" spans="1:53">
      <c r="A13" s="181" t="s">
        <v>362</v>
      </c>
      <c r="B13" s="180" t="s">
        <v>277</v>
      </c>
      <c r="C13" s="180" t="s">
        <v>321</v>
      </c>
      <c r="D13" s="180" t="s">
        <v>279</v>
      </c>
      <c r="E13" s="180" t="s">
        <v>280</v>
      </c>
      <c r="F13" s="180" t="s">
        <v>281</v>
      </c>
      <c r="G13" s="180" t="s">
        <v>282</v>
      </c>
      <c r="H13" s="180" t="s">
        <v>283</v>
      </c>
      <c r="I13" s="180" t="s">
        <v>284</v>
      </c>
      <c r="J13" s="180" t="s">
        <v>286</v>
      </c>
      <c r="K13" s="180" t="s">
        <v>287</v>
      </c>
      <c r="L13" s="180" t="s">
        <v>136</v>
      </c>
      <c r="M13" s="180" t="s">
        <v>113</v>
      </c>
      <c r="N13" s="180" t="s">
        <v>288</v>
      </c>
      <c r="O13" s="180" t="s">
        <v>324</v>
      </c>
      <c r="P13" s="180" t="s">
        <v>290</v>
      </c>
      <c r="Q13" s="180" t="s">
        <v>291</v>
      </c>
      <c r="R13" s="180" t="s">
        <v>292</v>
      </c>
      <c r="S13" s="180" t="s">
        <v>293</v>
      </c>
      <c r="T13" s="180" t="s">
        <v>294</v>
      </c>
      <c r="U13" s="180" t="s">
        <v>85</v>
      </c>
      <c r="V13" s="180" t="s">
        <v>288</v>
      </c>
      <c r="W13" s="180" t="s">
        <v>289</v>
      </c>
      <c r="X13" s="180" t="s">
        <v>290</v>
      </c>
      <c r="Y13" s="180" t="s">
        <v>295</v>
      </c>
      <c r="Z13" s="180" t="s">
        <v>292</v>
      </c>
      <c r="AA13" s="180" t="s">
        <v>293</v>
      </c>
      <c r="AB13" s="180" t="s">
        <v>294</v>
      </c>
      <c r="AC13" s="180" t="s">
        <v>296</v>
      </c>
      <c r="AD13" s="180" t="s">
        <v>297</v>
      </c>
      <c r="AE13" s="180" t="s">
        <v>298</v>
      </c>
      <c r="AF13" s="180" t="s">
        <v>299</v>
      </c>
      <c r="AG13" s="180" t="s">
        <v>325</v>
      </c>
      <c r="AH13" s="180" t="s">
        <v>288</v>
      </c>
      <c r="AI13" s="180" t="s">
        <v>301</v>
      </c>
      <c r="AJ13" s="180" t="s">
        <v>302</v>
      </c>
      <c r="AK13" s="180" t="s">
        <v>303</v>
      </c>
      <c r="AL13" s="180" t="s">
        <v>326</v>
      </c>
      <c r="AM13" s="180" t="s">
        <v>327</v>
      </c>
      <c r="AN13" s="180" t="s">
        <v>294</v>
      </c>
      <c r="AO13" s="180" t="s">
        <v>306</v>
      </c>
      <c r="AP13" s="180" t="s">
        <v>307</v>
      </c>
      <c r="AQ13" s="180" t="s">
        <v>308</v>
      </c>
      <c r="AR13" s="180" t="s">
        <v>288</v>
      </c>
      <c r="AS13" s="180" t="s">
        <v>338</v>
      </c>
      <c r="AT13" s="180" t="s">
        <v>85</v>
      </c>
      <c r="AU13" s="180" t="s">
        <v>270</v>
      </c>
      <c r="AV13" s="180" t="s">
        <v>309</v>
      </c>
      <c r="AW13" s="180" t="s">
        <v>310</v>
      </c>
      <c r="AX13" s="180" t="s">
        <v>311</v>
      </c>
      <c r="AY13" s="180" t="s">
        <v>55</v>
      </c>
      <c r="AZ13" s="180" t="s">
        <v>55</v>
      </c>
      <c r="BA13" s="180" t="s">
        <v>55</v>
      </c>
    </row>
    <row r="14" ht="28" spans="1:53">
      <c r="A14" s="181" t="s">
        <v>363</v>
      </c>
      <c r="B14" s="180" t="s">
        <v>277</v>
      </c>
      <c r="C14" s="180" t="s">
        <v>334</v>
      </c>
      <c r="D14" s="180" t="s">
        <v>279</v>
      </c>
      <c r="E14" s="180" t="s">
        <v>280</v>
      </c>
      <c r="F14" s="180" t="s">
        <v>281</v>
      </c>
      <c r="G14" s="180" t="s">
        <v>282</v>
      </c>
      <c r="H14" s="180" t="s">
        <v>283</v>
      </c>
      <c r="I14" s="180" t="s">
        <v>284</v>
      </c>
      <c r="J14" s="180" t="s">
        <v>286</v>
      </c>
      <c r="K14" s="180" t="s">
        <v>287</v>
      </c>
      <c r="L14" s="180" t="s">
        <v>136</v>
      </c>
      <c r="M14" s="180" t="s">
        <v>113</v>
      </c>
      <c r="N14" s="180" t="s">
        <v>288</v>
      </c>
      <c r="O14" s="180" t="s">
        <v>335</v>
      </c>
      <c r="P14" s="180" t="s">
        <v>290</v>
      </c>
      <c r="Q14" s="180" t="s">
        <v>291</v>
      </c>
      <c r="R14" s="180" t="s">
        <v>292</v>
      </c>
      <c r="S14" s="180" t="s">
        <v>293</v>
      </c>
      <c r="T14" s="180" t="s">
        <v>294</v>
      </c>
      <c r="U14" s="180" t="s">
        <v>85</v>
      </c>
      <c r="V14" s="180" t="s">
        <v>288</v>
      </c>
      <c r="W14" s="180" t="s">
        <v>289</v>
      </c>
      <c r="X14" s="180" t="s">
        <v>290</v>
      </c>
      <c r="Y14" s="180" t="s">
        <v>295</v>
      </c>
      <c r="Z14" s="180" t="s">
        <v>292</v>
      </c>
      <c r="AA14" s="180" t="s">
        <v>293</v>
      </c>
      <c r="AB14" s="180" t="s">
        <v>294</v>
      </c>
      <c r="AC14" s="180" t="s">
        <v>296</v>
      </c>
      <c r="AD14" s="180" t="s">
        <v>297</v>
      </c>
      <c r="AE14" s="180" t="s">
        <v>298</v>
      </c>
      <c r="AF14" s="180" t="s">
        <v>299</v>
      </c>
      <c r="AG14" s="180" t="s">
        <v>336</v>
      </c>
      <c r="AH14" s="180" t="s">
        <v>288</v>
      </c>
      <c r="AI14" s="180" t="s">
        <v>301</v>
      </c>
      <c r="AJ14" s="180" t="s">
        <v>302</v>
      </c>
      <c r="AK14" s="180" t="s">
        <v>303</v>
      </c>
      <c r="AL14" s="180" t="s">
        <v>304</v>
      </c>
      <c r="AM14" s="180" t="s">
        <v>305</v>
      </c>
      <c r="AN14" s="180" t="s">
        <v>306</v>
      </c>
      <c r="AO14" s="180" t="s">
        <v>294</v>
      </c>
      <c r="AP14" s="180" t="s">
        <v>307</v>
      </c>
      <c r="AQ14" s="180" t="s">
        <v>308</v>
      </c>
      <c r="AR14" s="180" t="s">
        <v>288</v>
      </c>
      <c r="AS14" s="180" t="s">
        <v>347</v>
      </c>
      <c r="AT14" s="180" t="s">
        <v>85</v>
      </c>
      <c r="AU14" s="180" t="s">
        <v>270</v>
      </c>
      <c r="AV14" s="180" t="s">
        <v>309</v>
      </c>
      <c r="AW14" s="180" t="s">
        <v>310</v>
      </c>
      <c r="AX14" s="180" t="s">
        <v>311</v>
      </c>
      <c r="AY14" s="180" t="s">
        <v>55</v>
      </c>
      <c r="AZ14" s="180" t="s">
        <v>55</v>
      </c>
      <c r="BA14" s="180" t="s">
        <v>85</v>
      </c>
    </row>
    <row r="15" ht="28" spans="1:53">
      <c r="A15" s="181" t="s">
        <v>364</v>
      </c>
      <c r="B15" s="180" t="s">
        <v>277</v>
      </c>
      <c r="C15" s="180" t="s">
        <v>340</v>
      </c>
      <c r="D15" s="180" t="s">
        <v>279</v>
      </c>
      <c r="E15" s="180" t="s">
        <v>280</v>
      </c>
      <c r="F15" s="180" t="s">
        <v>281</v>
      </c>
      <c r="G15" s="180" t="s">
        <v>282</v>
      </c>
      <c r="H15" s="180" t="s">
        <v>283</v>
      </c>
      <c r="I15" s="180" t="s">
        <v>284</v>
      </c>
      <c r="J15" s="180" t="s">
        <v>286</v>
      </c>
      <c r="K15" s="180" t="s">
        <v>287</v>
      </c>
      <c r="L15" s="180" t="s">
        <v>136</v>
      </c>
      <c r="M15" s="180" t="s">
        <v>113</v>
      </c>
      <c r="N15" s="180" t="s">
        <v>288</v>
      </c>
      <c r="O15" s="180" t="s">
        <v>341</v>
      </c>
      <c r="P15" s="180" t="s">
        <v>290</v>
      </c>
      <c r="Q15" s="180" t="s">
        <v>291</v>
      </c>
      <c r="R15" s="180" t="s">
        <v>292</v>
      </c>
      <c r="S15" s="180" t="s">
        <v>293</v>
      </c>
      <c r="T15" s="180" t="s">
        <v>294</v>
      </c>
      <c r="U15" s="180" t="s">
        <v>85</v>
      </c>
      <c r="V15" s="180" t="s">
        <v>288</v>
      </c>
      <c r="W15" s="180" t="s">
        <v>289</v>
      </c>
      <c r="X15" s="180" t="s">
        <v>290</v>
      </c>
      <c r="Y15" s="180" t="s">
        <v>295</v>
      </c>
      <c r="Z15" s="180" t="s">
        <v>292</v>
      </c>
      <c r="AA15" s="180" t="s">
        <v>293</v>
      </c>
      <c r="AB15" s="180" t="s">
        <v>294</v>
      </c>
      <c r="AC15" s="180" t="s">
        <v>296</v>
      </c>
      <c r="AD15" s="180" t="s">
        <v>297</v>
      </c>
      <c r="AE15" s="180" t="s">
        <v>298</v>
      </c>
      <c r="AF15" s="180" t="s">
        <v>299</v>
      </c>
      <c r="AG15" s="180" t="s">
        <v>336</v>
      </c>
      <c r="AH15" s="180" t="s">
        <v>288</v>
      </c>
      <c r="AI15" s="180" t="s">
        <v>301</v>
      </c>
      <c r="AJ15" s="180" t="s">
        <v>302</v>
      </c>
      <c r="AK15" s="180" t="s">
        <v>303</v>
      </c>
      <c r="AL15" s="180" t="s">
        <v>326</v>
      </c>
      <c r="AM15" s="180" t="s">
        <v>327</v>
      </c>
      <c r="AN15" s="180" t="s">
        <v>294</v>
      </c>
      <c r="AO15" s="180" t="s">
        <v>306</v>
      </c>
      <c r="AP15" s="180" t="s">
        <v>307</v>
      </c>
      <c r="AQ15" s="180" t="s">
        <v>308</v>
      </c>
      <c r="AR15" s="180" t="s">
        <v>288</v>
      </c>
      <c r="AS15" s="180" t="s">
        <v>347</v>
      </c>
      <c r="AT15" s="180" t="s">
        <v>85</v>
      </c>
      <c r="AU15" s="180" t="s">
        <v>270</v>
      </c>
      <c r="AV15" s="180" t="s">
        <v>309</v>
      </c>
      <c r="AW15" s="180" t="s">
        <v>310</v>
      </c>
      <c r="AX15" s="180" t="s">
        <v>311</v>
      </c>
      <c r="AY15" s="180" t="s">
        <v>55</v>
      </c>
      <c r="AZ15" s="180" t="s">
        <v>55</v>
      </c>
      <c r="BA15" s="180" t="s">
        <v>55</v>
      </c>
    </row>
    <row r="16" spans="1:53">
      <c r="A16" s="193" t="s">
        <v>365</v>
      </c>
      <c r="B16" s="180" t="s">
        <v>277</v>
      </c>
      <c r="C16" s="180" t="s">
        <v>344</v>
      </c>
      <c r="D16" s="180" t="s">
        <v>279</v>
      </c>
      <c r="E16" s="180" t="s">
        <v>280</v>
      </c>
      <c r="F16" s="180" t="s">
        <v>281</v>
      </c>
      <c r="G16" s="180" t="s">
        <v>282</v>
      </c>
      <c r="H16" s="180" t="s">
        <v>283</v>
      </c>
      <c r="I16" s="180" t="s">
        <v>284</v>
      </c>
      <c r="J16" s="180" t="s">
        <v>286</v>
      </c>
      <c r="K16" s="180" t="s">
        <v>287</v>
      </c>
      <c r="L16" s="180" t="s">
        <v>136</v>
      </c>
      <c r="M16" s="180" t="s">
        <v>113</v>
      </c>
      <c r="N16" s="180" t="s">
        <v>288</v>
      </c>
      <c r="O16" s="180" t="s">
        <v>345</v>
      </c>
      <c r="P16" s="180" t="s">
        <v>290</v>
      </c>
      <c r="Q16" s="180" t="s">
        <v>291</v>
      </c>
      <c r="R16" s="180" t="s">
        <v>292</v>
      </c>
      <c r="S16" s="180" t="s">
        <v>293</v>
      </c>
      <c r="T16" s="180" t="s">
        <v>294</v>
      </c>
      <c r="U16" s="180" t="s">
        <v>85</v>
      </c>
      <c r="V16" s="180" t="s">
        <v>288</v>
      </c>
      <c r="W16" s="180" t="s">
        <v>289</v>
      </c>
      <c r="X16" s="180" t="s">
        <v>290</v>
      </c>
      <c r="Y16" s="180" t="s">
        <v>295</v>
      </c>
      <c r="Z16" s="180" t="s">
        <v>292</v>
      </c>
      <c r="AA16" s="180" t="s">
        <v>293</v>
      </c>
      <c r="AB16" s="180" t="s">
        <v>294</v>
      </c>
      <c r="AC16" s="180" t="s">
        <v>296</v>
      </c>
      <c r="AD16" s="180" t="s">
        <v>297</v>
      </c>
      <c r="AE16" s="180" t="s">
        <v>298</v>
      </c>
      <c r="AF16" s="180" t="s">
        <v>299</v>
      </c>
      <c r="AG16" s="180" t="s">
        <v>336</v>
      </c>
      <c r="AH16" s="180" t="s">
        <v>288</v>
      </c>
      <c r="AI16" s="180" t="s">
        <v>301</v>
      </c>
      <c r="AJ16" s="180" t="s">
        <v>302</v>
      </c>
      <c r="AK16" s="180" t="s">
        <v>303</v>
      </c>
      <c r="AL16" s="180" t="s">
        <v>304</v>
      </c>
      <c r="AM16" s="180" t="s">
        <v>305</v>
      </c>
      <c r="AN16" s="180" t="s">
        <v>306</v>
      </c>
      <c r="AO16" s="180" t="s">
        <v>294</v>
      </c>
      <c r="AP16" s="180" t="s">
        <v>307</v>
      </c>
      <c r="AQ16" s="180" t="s">
        <v>308</v>
      </c>
      <c r="AR16" s="180" t="s">
        <v>288</v>
      </c>
      <c r="AS16" s="180" t="s">
        <v>357</v>
      </c>
      <c r="AT16" s="180" t="s">
        <v>55</v>
      </c>
      <c r="AU16" s="180" t="s">
        <v>358</v>
      </c>
      <c r="AV16" s="180" t="s">
        <v>348</v>
      </c>
      <c r="AW16" s="180" t="s">
        <v>310</v>
      </c>
      <c r="AX16" s="180" t="s">
        <v>311</v>
      </c>
      <c r="AY16" s="180" t="s">
        <v>55</v>
      </c>
      <c r="AZ16" s="180" t="s">
        <v>55</v>
      </c>
      <c r="BA16" s="180" t="s">
        <v>85</v>
      </c>
    </row>
    <row r="17" spans="1:53">
      <c r="A17" s="193" t="s">
        <v>366</v>
      </c>
      <c r="B17" s="180" t="s">
        <v>277</v>
      </c>
      <c r="C17" s="180" t="s">
        <v>350</v>
      </c>
      <c r="D17" s="180" t="s">
        <v>279</v>
      </c>
      <c r="E17" s="180" t="s">
        <v>280</v>
      </c>
      <c r="F17" s="180" t="s">
        <v>281</v>
      </c>
      <c r="G17" s="180" t="s">
        <v>282</v>
      </c>
      <c r="H17" s="180" t="s">
        <v>283</v>
      </c>
      <c r="I17" s="180" t="s">
        <v>284</v>
      </c>
      <c r="J17" s="180" t="s">
        <v>286</v>
      </c>
      <c r="K17" s="180" t="s">
        <v>287</v>
      </c>
      <c r="L17" s="180" t="s">
        <v>136</v>
      </c>
      <c r="M17" s="180" t="s">
        <v>113</v>
      </c>
      <c r="N17" s="180" t="s">
        <v>288</v>
      </c>
      <c r="O17" s="180" t="s">
        <v>345</v>
      </c>
      <c r="P17" s="180" t="s">
        <v>290</v>
      </c>
      <c r="Q17" s="180" t="s">
        <v>291</v>
      </c>
      <c r="R17" s="180" t="s">
        <v>292</v>
      </c>
      <c r="S17" s="180" t="s">
        <v>293</v>
      </c>
      <c r="T17" s="180" t="s">
        <v>294</v>
      </c>
      <c r="U17" s="180" t="s">
        <v>85</v>
      </c>
      <c r="V17" s="180" t="s">
        <v>288</v>
      </c>
      <c r="W17" s="180" t="s">
        <v>289</v>
      </c>
      <c r="X17" s="180" t="s">
        <v>290</v>
      </c>
      <c r="Y17" s="180" t="s">
        <v>295</v>
      </c>
      <c r="Z17" s="180" t="s">
        <v>292</v>
      </c>
      <c r="AA17" s="180" t="s">
        <v>293</v>
      </c>
      <c r="AB17" s="180" t="s">
        <v>294</v>
      </c>
      <c r="AC17" s="180" t="s">
        <v>296</v>
      </c>
      <c r="AD17" s="180" t="s">
        <v>297</v>
      </c>
      <c r="AE17" s="180" t="s">
        <v>298</v>
      </c>
      <c r="AF17" s="180" t="s">
        <v>299</v>
      </c>
      <c r="AG17" s="180" t="s">
        <v>336</v>
      </c>
      <c r="AH17" s="180" t="s">
        <v>288</v>
      </c>
      <c r="AI17" s="180" t="s">
        <v>301</v>
      </c>
      <c r="AJ17" s="180" t="s">
        <v>302</v>
      </c>
      <c r="AK17" s="180" t="s">
        <v>303</v>
      </c>
      <c r="AL17" s="180" t="s">
        <v>304</v>
      </c>
      <c r="AM17" s="180" t="s">
        <v>305</v>
      </c>
      <c r="AN17" s="180" t="s">
        <v>306</v>
      </c>
      <c r="AO17" s="180" t="s">
        <v>294</v>
      </c>
      <c r="AP17" s="180" t="s">
        <v>307</v>
      </c>
      <c r="AQ17" s="180" t="s">
        <v>308</v>
      </c>
      <c r="AR17" s="180" t="s">
        <v>288</v>
      </c>
      <c r="AS17" s="180" t="s">
        <v>357</v>
      </c>
      <c r="AT17" s="180" t="s">
        <v>55</v>
      </c>
      <c r="AU17" s="180" t="s">
        <v>358</v>
      </c>
      <c r="AV17" s="180" t="s">
        <v>309</v>
      </c>
      <c r="AW17" s="180" t="s">
        <v>310</v>
      </c>
      <c r="AX17" s="180" t="s">
        <v>311</v>
      </c>
      <c r="AY17" s="180" t="s">
        <v>55</v>
      </c>
      <c r="AZ17" s="180" t="s">
        <v>55</v>
      </c>
      <c r="BA17" s="180" t="s">
        <v>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H38"/>
  <sheetViews>
    <sheetView tabSelected="1" workbookViewId="0">
      <pane xSplit="1" topLeftCell="FO1" activePane="topRight" state="frozen"/>
      <selection/>
      <selection pane="topRight" activeCell="GA25" sqref="GA25"/>
    </sheetView>
  </sheetViews>
  <sheetFormatPr defaultColWidth="9" defaultRowHeight="14"/>
  <cols>
    <col min="1" max="1" width="37.109375" customWidth="1"/>
    <col min="2" max="2" width="18.9375" style="201" customWidth="1"/>
    <col min="3" max="3" width="16.9375" style="201" customWidth="1"/>
    <col min="4" max="4" width="24.5" style="201" customWidth="1"/>
    <col min="5" max="5" width="29.5" style="201" customWidth="1"/>
    <col min="6" max="6" width="28.625" style="201" customWidth="1"/>
    <col min="7" max="7" width="23.0625" style="201" customWidth="1"/>
    <col min="8" max="9" width="33.3125" style="201" customWidth="1"/>
    <col min="10" max="10" width="19.3125" style="201" customWidth="1"/>
    <col min="11" max="11" width="16.6875" style="201" customWidth="1"/>
    <col min="12" max="12" width="21.8125" style="201" customWidth="1"/>
    <col min="13" max="13" width="19.375" style="201" customWidth="1"/>
    <col min="14" max="16" width="23.25" style="201" customWidth="1"/>
    <col min="17" max="17" width="19.6875" style="201" customWidth="1"/>
    <col min="18" max="18" width="35.1875" style="201" customWidth="1"/>
    <col min="19" max="19" width="18.3125" style="201" customWidth="1"/>
    <col min="20" max="20" width="27.875" style="201" customWidth="1"/>
    <col min="21" max="25" width="9" style="201"/>
    <col min="26" max="26" width="19.9375" style="201" customWidth="1"/>
    <col min="27" max="27" width="9" style="201"/>
    <col min="28" max="28" width="16.0625" style="201" customWidth="1"/>
    <col min="29" max="29" width="9" style="201"/>
    <col min="30" max="30" width="27.3125" style="201" customWidth="1"/>
    <col min="31" max="31" width="24.6875" style="201" customWidth="1"/>
    <col min="32" max="32" width="15.8125" style="201" customWidth="1"/>
    <col min="33" max="33" width="15.9375" style="201" customWidth="1"/>
    <col min="34" max="34" width="19.125" style="201" customWidth="1"/>
    <col min="35" max="35" width="30" style="201" customWidth="1"/>
    <col min="36" max="36" width="46.5" style="201" customWidth="1"/>
    <col min="37" max="37" width="20.625" style="201" customWidth="1"/>
    <col min="38" max="38" width="19.5625" style="201" customWidth="1"/>
    <col min="39" max="39" width="46.5" style="201" customWidth="1"/>
    <col min="40" max="40" width="21" style="201" customWidth="1"/>
    <col min="41" max="51" width="31.25" style="201" customWidth="1"/>
    <col min="52" max="52" width="37.4375" style="201" customWidth="1"/>
    <col min="53" max="53" width="13.25" style="201" customWidth="1"/>
    <col min="54" max="54" width="23.625" style="201" customWidth="1"/>
    <col min="55" max="55" width="16" style="201" customWidth="1"/>
    <col min="56" max="56" width="10.4375" style="201" customWidth="1"/>
    <col min="57" max="57" width="18" style="201" customWidth="1"/>
    <col min="58" max="58" width="15.1875" style="201" customWidth="1"/>
    <col min="59" max="59" width="28.3125" style="201" customWidth="1"/>
    <col min="60" max="60" width="28.5625" style="201" customWidth="1"/>
    <col min="61" max="61" width="11.8125" style="201" customWidth="1"/>
    <col min="62" max="62" width="19.25" style="201" customWidth="1"/>
    <col min="63" max="63" width="22.25" style="201" customWidth="1"/>
    <col min="64" max="64" width="18.25" style="201" customWidth="1"/>
    <col min="65" max="65" width="48.1875" style="201" customWidth="1"/>
    <col min="66" max="66" width="47.375" style="201" customWidth="1"/>
    <col min="67" max="67" width="12.5" style="201" customWidth="1"/>
    <col min="68" max="69" width="12.1875" style="201" customWidth="1"/>
    <col min="70" max="95" width="9" style="201"/>
    <col min="96" max="96" width="17.0625" style="201" customWidth="1"/>
    <col min="97" max="97" width="14.25" style="201" customWidth="1"/>
    <col min="98" max="98" width="17" style="201" customWidth="1"/>
    <col min="99" max="99" width="13.5625" style="201" customWidth="1"/>
    <col min="100" max="100" width="10.0625" style="201" customWidth="1"/>
    <col min="101" max="101" width="20.9375" style="201" customWidth="1"/>
    <col min="102" max="105" width="9" style="201"/>
    <col min="106" max="106" width="17.5625" style="201" customWidth="1"/>
    <col min="107" max="110" width="9" style="201"/>
    <col min="111" max="111" width="25.1875" style="201" customWidth="1"/>
    <col min="112" max="141" width="9" style="201"/>
    <col min="142" max="142" width="26.125" style="201" customWidth="1"/>
    <col min="143" max="143" width="9" style="201"/>
    <col min="144" max="144" width="9" style="201" customWidth="1"/>
    <col min="145" max="149" width="9" style="201"/>
    <col min="150" max="150" width="21.5625" style="201" customWidth="1"/>
    <col min="151" max="151" width="14.625" style="201" customWidth="1"/>
    <col min="152" max="152" width="12.4375" style="201" customWidth="1"/>
    <col min="153" max="153" width="11.1875" style="201" customWidth="1"/>
    <col min="154" max="154" width="11" style="201" customWidth="1"/>
    <col min="155" max="155" width="38.1875" style="201" customWidth="1"/>
    <col min="156" max="175" width="9" style="201"/>
    <col min="176" max="176" width="16.3125" style="201" customWidth="1"/>
    <col min="177" max="177" width="26.9375" style="201" customWidth="1"/>
    <col min="178" max="181" width="9" style="201"/>
    <col min="182" max="182" width="26.625" style="201" customWidth="1"/>
    <col min="183" max="183" width="23" style="201" customWidth="1"/>
    <col min="184" max="184" width="29.125" style="201" customWidth="1"/>
    <col min="185" max="185" width="13.875" style="201" customWidth="1"/>
    <col min="186" max="186" width="13.8125" style="201" customWidth="1"/>
    <col min="187" max="187" width="21.9375" style="201" customWidth="1"/>
    <col min="188" max="188" width="26.625" style="201" customWidth="1"/>
    <col min="189" max="189" width="9" style="201"/>
    <col min="190" max="190" width="29.125" style="201" customWidth="1"/>
    <col min="191" max="16384" width="9" style="201"/>
  </cols>
  <sheetData>
    <row r="1" spans="1:190">
      <c r="A1" s="219" t="s">
        <v>0</v>
      </c>
      <c r="B1" s="220" t="s">
        <v>368</v>
      </c>
      <c r="C1" s="221" t="s">
        <v>369</v>
      </c>
      <c r="D1" s="221" t="s">
        <v>370</v>
      </c>
      <c r="E1" s="221" t="s">
        <v>371</v>
      </c>
      <c r="F1" s="221" t="s">
        <v>372</v>
      </c>
      <c r="G1" s="230" t="s">
        <v>373</v>
      </c>
      <c r="H1" s="230" t="s">
        <v>374</v>
      </c>
      <c r="I1" s="230" t="s">
        <v>375</v>
      </c>
      <c r="J1" s="230" t="s">
        <v>376</v>
      </c>
      <c r="K1" s="230" t="s">
        <v>377</v>
      </c>
      <c r="L1" s="230" t="s">
        <v>378</v>
      </c>
      <c r="M1" s="230" t="s">
        <v>379</v>
      </c>
      <c r="N1" s="230" t="s">
        <v>380</v>
      </c>
      <c r="O1" s="230" t="s">
        <v>381</v>
      </c>
      <c r="P1" s="230" t="s">
        <v>382</v>
      </c>
      <c r="Q1" s="221" t="s">
        <v>383</v>
      </c>
      <c r="R1" s="230" t="s">
        <v>384</v>
      </c>
      <c r="S1" s="230" t="s">
        <v>385</v>
      </c>
      <c r="T1" s="230" t="s">
        <v>386</v>
      </c>
      <c r="U1" s="230" t="s">
        <v>387</v>
      </c>
      <c r="V1" s="230" t="s">
        <v>388</v>
      </c>
      <c r="W1" s="230" t="s">
        <v>389</v>
      </c>
      <c r="X1" s="230" t="s">
        <v>390</v>
      </c>
      <c r="Y1" s="230" t="s">
        <v>391</v>
      </c>
      <c r="Z1" s="230" t="s">
        <v>392</v>
      </c>
      <c r="AA1" s="230" t="s">
        <v>393</v>
      </c>
      <c r="AB1" s="230" t="s">
        <v>394</v>
      </c>
      <c r="AC1" s="230" t="s">
        <v>395</v>
      </c>
      <c r="AD1" s="230" t="s">
        <v>396</v>
      </c>
      <c r="AE1" s="230" t="s">
        <v>397</v>
      </c>
      <c r="AF1" s="230" t="s">
        <v>398</v>
      </c>
      <c r="AG1" s="230" t="s">
        <v>399</v>
      </c>
      <c r="AH1" s="230" t="s">
        <v>400</v>
      </c>
      <c r="AI1" s="230" t="s">
        <v>401</v>
      </c>
      <c r="AJ1" s="230" t="s">
        <v>402</v>
      </c>
      <c r="AK1" s="221" t="s">
        <v>403</v>
      </c>
      <c r="AL1" s="221" t="s">
        <v>404</v>
      </c>
      <c r="AM1" s="230" t="s">
        <v>402</v>
      </c>
      <c r="AN1" s="221" t="s">
        <v>405</v>
      </c>
      <c r="AO1" s="238" t="s">
        <v>406</v>
      </c>
      <c r="AP1" s="230" t="s">
        <v>407</v>
      </c>
      <c r="AQ1" s="230" t="s">
        <v>408</v>
      </c>
      <c r="AR1" s="230" t="s">
        <v>409</v>
      </c>
      <c r="AS1" s="230" t="s">
        <v>410</v>
      </c>
      <c r="AT1" s="230" t="s">
        <v>411</v>
      </c>
      <c r="AU1" s="230" t="s">
        <v>412</v>
      </c>
      <c r="AV1" s="230" t="s">
        <v>413</v>
      </c>
      <c r="AW1" s="230" t="s">
        <v>414</v>
      </c>
      <c r="AX1" s="230" t="s">
        <v>415</v>
      </c>
      <c r="AY1" s="230" t="s">
        <v>416</v>
      </c>
      <c r="AZ1" s="230" t="s">
        <v>417</v>
      </c>
      <c r="BA1" s="230" t="s">
        <v>418</v>
      </c>
      <c r="BB1" s="230" t="s">
        <v>419</v>
      </c>
      <c r="BC1" s="230" t="s">
        <v>420</v>
      </c>
      <c r="BD1" s="230" t="s">
        <v>421</v>
      </c>
      <c r="BE1" s="230" t="s">
        <v>422</v>
      </c>
      <c r="BF1" s="230" t="s">
        <v>423</v>
      </c>
      <c r="BG1" s="221" t="s">
        <v>424</v>
      </c>
      <c r="BH1" s="221" t="s">
        <v>425</v>
      </c>
      <c r="BI1" s="230" t="s">
        <v>426</v>
      </c>
      <c r="BJ1" s="230" t="s">
        <v>427</v>
      </c>
      <c r="BK1" s="230" t="s">
        <v>428</v>
      </c>
      <c r="BL1" s="220" t="s">
        <v>429</v>
      </c>
      <c r="BM1" s="220" t="s">
        <v>430</v>
      </c>
      <c r="BN1" s="220" t="s">
        <v>431</v>
      </c>
      <c r="BO1" s="220" t="s">
        <v>432</v>
      </c>
      <c r="BP1" s="222" t="s">
        <v>433</v>
      </c>
      <c r="BQ1" s="222" t="s">
        <v>434</v>
      </c>
      <c r="BR1" s="222" t="s">
        <v>435</v>
      </c>
      <c r="BS1" s="222" t="s">
        <v>436</v>
      </c>
      <c r="BT1" s="222" t="s">
        <v>437</v>
      </c>
      <c r="BU1" s="222" t="s">
        <v>438</v>
      </c>
      <c r="BV1" s="222" t="s">
        <v>439</v>
      </c>
      <c r="BW1" s="222" t="s">
        <v>440</v>
      </c>
      <c r="BX1" s="222" t="s">
        <v>441</v>
      </c>
      <c r="BY1" s="222" t="s">
        <v>442</v>
      </c>
      <c r="BZ1" s="222" t="s">
        <v>443</v>
      </c>
      <c r="CA1" s="222" t="s">
        <v>444</v>
      </c>
      <c r="CB1" s="222" t="s">
        <v>445</v>
      </c>
      <c r="CC1" s="222" t="s">
        <v>446</v>
      </c>
      <c r="CD1" s="222" t="s">
        <v>447</v>
      </c>
      <c r="CE1" s="222" t="s">
        <v>448</v>
      </c>
      <c r="CF1" s="222" t="s">
        <v>449</v>
      </c>
      <c r="CG1" s="222" t="s">
        <v>450</v>
      </c>
      <c r="CH1" s="222" t="s">
        <v>451</v>
      </c>
      <c r="CI1" s="222" t="s">
        <v>452</v>
      </c>
      <c r="CJ1" s="222" t="s">
        <v>453</v>
      </c>
      <c r="CK1" s="222" t="s">
        <v>454</v>
      </c>
      <c r="CL1" s="222" t="s">
        <v>455</v>
      </c>
      <c r="CM1" s="222" t="s">
        <v>456</v>
      </c>
      <c r="CN1" s="222" t="s">
        <v>457</v>
      </c>
      <c r="CO1" s="222" t="s">
        <v>458</v>
      </c>
      <c r="CP1" s="222" t="s">
        <v>459</v>
      </c>
      <c r="CQ1" s="222" t="s">
        <v>460</v>
      </c>
      <c r="CR1" s="222" t="s">
        <v>461</v>
      </c>
      <c r="CS1" s="222" t="s">
        <v>462</v>
      </c>
      <c r="CT1" s="222" t="s">
        <v>463</v>
      </c>
      <c r="CU1" s="222" t="s">
        <v>464</v>
      </c>
      <c r="CV1" s="222" t="s">
        <v>465</v>
      </c>
      <c r="CW1" s="222" t="s">
        <v>466</v>
      </c>
      <c r="CX1" s="222" t="s">
        <v>467</v>
      </c>
      <c r="CY1" s="222" t="s">
        <v>468</v>
      </c>
      <c r="CZ1" s="222" t="s">
        <v>469</v>
      </c>
      <c r="DA1" s="222" t="s">
        <v>470</v>
      </c>
      <c r="DB1" s="222" t="s">
        <v>471</v>
      </c>
      <c r="DC1" s="222" t="s">
        <v>472</v>
      </c>
      <c r="DD1" s="222" t="s">
        <v>473</v>
      </c>
      <c r="DE1" s="222" t="s">
        <v>474</v>
      </c>
      <c r="DF1" s="222" t="s">
        <v>475</v>
      </c>
      <c r="DG1" s="249" t="s">
        <v>476</v>
      </c>
      <c r="DH1" s="249" t="s">
        <v>477</v>
      </c>
      <c r="DI1" s="249" t="s">
        <v>478</v>
      </c>
      <c r="DJ1" s="249" t="s">
        <v>479</v>
      </c>
      <c r="DK1" s="249" t="s">
        <v>480</v>
      </c>
      <c r="DL1" s="249" t="s">
        <v>481</v>
      </c>
      <c r="DM1" s="249" t="s">
        <v>482</v>
      </c>
      <c r="DN1" s="249" t="s">
        <v>483</v>
      </c>
      <c r="DO1" s="249" t="s">
        <v>484</v>
      </c>
      <c r="DP1" s="249" t="s">
        <v>485</v>
      </c>
      <c r="DQ1" s="249" t="s">
        <v>486</v>
      </c>
      <c r="DR1" s="249" t="s">
        <v>487</v>
      </c>
      <c r="DS1" s="249" t="s">
        <v>488</v>
      </c>
      <c r="DT1" s="249" t="s">
        <v>489</v>
      </c>
      <c r="DU1" s="249" t="s">
        <v>490</v>
      </c>
      <c r="DV1" s="249" t="s">
        <v>491</v>
      </c>
      <c r="DW1" s="249" t="s">
        <v>492</v>
      </c>
      <c r="DX1" s="249" t="s">
        <v>493</v>
      </c>
      <c r="DY1" s="249" t="s">
        <v>494</v>
      </c>
      <c r="DZ1" s="249" t="s">
        <v>495</v>
      </c>
      <c r="EA1" s="249" t="s">
        <v>496</v>
      </c>
      <c r="EB1" s="249" t="s">
        <v>497</v>
      </c>
      <c r="EC1" s="249" t="s">
        <v>498</v>
      </c>
      <c r="ED1" s="249" t="s">
        <v>499</v>
      </c>
      <c r="EE1" s="252" t="s">
        <v>500</v>
      </c>
      <c r="EF1" s="252" t="s">
        <v>501</v>
      </c>
      <c r="EG1" s="252" t="s">
        <v>502</v>
      </c>
      <c r="EH1" s="252" t="s">
        <v>503</v>
      </c>
      <c r="EI1" s="252" t="s">
        <v>504</v>
      </c>
      <c r="EJ1" s="252" t="s">
        <v>505</v>
      </c>
      <c r="EK1" s="252" t="s">
        <v>506</v>
      </c>
      <c r="EL1" s="252" t="s">
        <v>507</v>
      </c>
      <c r="EM1" s="191" t="s">
        <v>215</v>
      </c>
      <c r="EN1" s="191" t="s">
        <v>21</v>
      </c>
      <c r="EO1" s="191" t="s">
        <v>508</v>
      </c>
      <c r="EP1" s="191" t="s">
        <v>509</v>
      </c>
      <c r="EQ1" s="191" t="s">
        <v>510</v>
      </c>
      <c r="ER1" s="191" t="s">
        <v>511</v>
      </c>
      <c r="ES1" s="191" t="s">
        <v>512</v>
      </c>
      <c r="ET1" s="180" t="s">
        <v>513</v>
      </c>
      <c r="EU1" s="180" t="s">
        <v>514</v>
      </c>
      <c r="EV1" s="180" t="s">
        <v>515</v>
      </c>
      <c r="EW1" s="180" t="s">
        <v>26</v>
      </c>
      <c r="EX1" s="180" t="s">
        <v>27</v>
      </c>
      <c r="EY1" s="180" t="s">
        <v>28</v>
      </c>
      <c r="EZ1" s="180" t="s">
        <v>516</v>
      </c>
      <c r="FA1" s="180" t="s">
        <v>517</v>
      </c>
      <c r="FB1" s="180" t="s">
        <v>518</v>
      </c>
      <c r="FC1" s="180" t="s">
        <v>519</v>
      </c>
      <c r="FD1" s="180" t="s">
        <v>520</v>
      </c>
      <c r="FE1" s="180" t="s">
        <v>521</v>
      </c>
      <c r="FF1" s="180" t="s">
        <v>522</v>
      </c>
      <c r="FG1" s="180" t="s">
        <v>523</v>
      </c>
      <c r="FH1" s="180" t="s">
        <v>524</v>
      </c>
      <c r="FI1" s="180" t="s">
        <v>525</v>
      </c>
      <c r="FJ1" s="180" t="s">
        <v>526</v>
      </c>
      <c r="FK1" s="180" t="s">
        <v>527</v>
      </c>
      <c r="FL1" s="180" t="s">
        <v>528</v>
      </c>
      <c r="FM1" s="180" t="s">
        <v>529</v>
      </c>
      <c r="FN1" s="180" t="s">
        <v>530</v>
      </c>
      <c r="FO1" s="180" t="s">
        <v>531</v>
      </c>
      <c r="FP1" s="180" t="s">
        <v>532</v>
      </c>
      <c r="FQ1" s="180" t="s">
        <v>533</v>
      </c>
      <c r="FR1" s="180" t="s">
        <v>534</v>
      </c>
      <c r="FS1" s="180" t="s">
        <v>535</v>
      </c>
      <c r="FT1" s="180" t="s">
        <v>536</v>
      </c>
      <c r="FU1" s="180" t="s">
        <v>537</v>
      </c>
      <c r="FV1" s="180" t="s">
        <v>538</v>
      </c>
      <c r="FW1" s="180" t="s">
        <v>539</v>
      </c>
      <c r="FX1" s="180" t="s">
        <v>540</v>
      </c>
      <c r="FY1" s="180" t="s">
        <v>541</v>
      </c>
      <c r="FZ1" s="180" t="s">
        <v>542</v>
      </c>
      <c r="GA1" s="180" t="s">
        <v>543</v>
      </c>
      <c r="GB1" s="180" t="s">
        <v>544</v>
      </c>
      <c r="GC1" s="180" t="s">
        <v>545</v>
      </c>
      <c r="GD1" s="180" t="s">
        <v>546</v>
      </c>
      <c r="GE1" s="180" t="s">
        <v>547</v>
      </c>
      <c r="GF1" s="180" t="s">
        <v>548</v>
      </c>
      <c r="GG1" s="180" t="s">
        <v>549</v>
      </c>
      <c r="GH1" s="180" t="s">
        <v>550</v>
      </c>
    </row>
    <row r="2" spans="1:190">
      <c r="A2" s="222" t="s">
        <v>269</v>
      </c>
      <c r="B2" s="222" t="s">
        <v>551</v>
      </c>
      <c r="C2" s="223" t="s">
        <v>552</v>
      </c>
      <c r="D2" s="224"/>
      <c r="E2" s="224" t="s">
        <v>55</v>
      </c>
      <c r="F2" s="224" t="s">
        <v>85</v>
      </c>
      <c r="G2" s="224" t="s">
        <v>553</v>
      </c>
      <c r="H2" s="224" t="s">
        <v>56</v>
      </c>
      <c r="I2" s="224" t="s">
        <v>554</v>
      </c>
      <c r="J2" s="224" t="s">
        <v>555</v>
      </c>
      <c r="K2" s="224" t="s">
        <v>556</v>
      </c>
      <c r="L2" s="224" t="s">
        <v>557</v>
      </c>
      <c r="M2" s="226" t="s">
        <v>77</v>
      </c>
      <c r="N2" s="224" t="s">
        <v>558</v>
      </c>
      <c r="O2" s="281" t="s">
        <v>559</v>
      </c>
      <c r="P2" s="232">
        <v>10000000</v>
      </c>
      <c r="Q2" s="282" t="s">
        <v>560</v>
      </c>
      <c r="R2" s="224" t="s">
        <v>561</v>
      </c>
      <c r="S2" s="224" t="s">
        <v>562</v>
      </c>
      <c r="T2" s="224" t="s">
        <v>563</v>
      </c>
      <c r="U2" s="224" t="s">
        <v>564</v>
      </c>
      <c r="V2" s="224" t="s">
        <v>565</v>
      </c>
      <c r="W2" s="224" t="s">
        <v>566</v>
      </c>
      <c r="X2" s="224" t="s">
        <v>175</v>
      </c>
      <c r="Y2" s="224" t="s">
        <v>304</v>
      </c>
      <c r="Z2" s="224" t="s">
        <v>176</v>
      </c>
      <c r="AA2" s="224" t="s">
        <v>567</v>
      </c>
      <c r="AB2" s="224" t="s">
        <v>555</v>
      </c>
      <c r="AC2" s="224" t="s">
        <v>568</v>
      </c>
      <c r="AD2" s="224" t="s">
        <v>555</v>
      </c>
      <c r="AE2" s="224" t="s">
        <v>569</v>
      </c>
      <c r="AF2" s="224" t="s">
        <v>570</v>
      </c>
      <c r="AG2" s="283" t="s">
        <v>571</v>
      </c>
      <c r="AH2" s="283" t="s">
        <v>572</v>
      </c>
      <c r="AI2" s="224"/>
      <c r="AJ2" s="223" t="s">
        <v>573</v>
      </c>
      <c r="AK2" s="282" t="s">
        <v>574</v>
      </c>
      <c r="AL2" s="223" t="s">
        <v>575</v>
      </c>
      <c r="AM2" s="224" t="s">
        <v>576</v>
      </c>
      <c r="AN2" s="226" t="s">
        <v>577</v>
      </c>
      <c r="AO2" s="226" t="s">
        <v>578</v>
      </c>
      <c r="AP2" s="226" t="s">
        <v>578</v>
      </c>
      <c r="AQ2" s="283" t="s">
        <v>579</v>
      </c>
      <c r="AR2" s="283" t="s">
        <v>580</v>
      </c>
      <c r="AS2" s="283" t="s">
        <v>555</v>
      </c>
      <c r="AT2" s="283" t="s">
        <v>271</v>
      </c>
      <c r="AU2" s="283" t="s">
        <v>581</v>
      </c>
      <c r="AV2" s="283" t="s">
        <v>354</v>
      </c>
      <c r="AW2" s="283" t="s">
        <v>555</v>
      </c>
      <c r="AX2" s="283" t="s">
        <v>582</v>
      </c>
      <c r="AY2" s="283" t="s">
        <v>583</v>
      </c>
      <c r="AZ2" s="283" t="s">
        <v>584</v>
      </c>
      <c r="BA2" s="224" t="s">
        <v>585</v>
      </c>
      <c r="BB2" s="224" t="s">
        <v>586</v>
      </c>
      <c r="BC2" s="224" t="s">
        <v>587</v>
      </c>
      <c r="BD2" s="284" t="s">
        <v>588</v>
      </c>
      <c r="BE2" s="283" t="s">
        <v>589</v>
      </c>
      <c r="BF2" s="224" t="s">
        <v>590</v>
      </c>
      <c r="BG2" s="223" t="s">
        <v>591</v>
      </c>
      <c r="BH2" s="283" t="s">
        <v>592</v>
      </c>
      <c r="BI2" s="285" t="s">
        <v>315</v>
      </c>
      <c r="BJ2" s="220" t="s">
        <v>593</v>
      </c>
      <c r="BK2" s="220" t="s">
        <v>594</v>
      </c>
      <c r="BL2" s="285" t="s">
        <v>595</v>
      </c>
      <c r="BM2" s="220" t="s">
        <v>85</v>
      </c>
      <c r="BN2" s="220" t="s">
        <v>85</v>
      </c>
      <c r="BO2" s="285" t="s">
        <v>596</v>
      </c>
      <c r="BP2" s="222" t="s">
        <v>597</v>
      </c>
      <c r="BQ2" s="244" t="s">
        <v>598</v>
      </c>
      <c r="BR2" s="222" t="s">
        <v>558</v>
      </c>
      <c r="BS2" s="245" t="s">
        <v>599</v>
      </c>
      <c r="BT2" s="245" t="s">
        <v>600</v>
      </c>
      <c r="BU2" s="222" t="s">
        <v>558</v>
      </c>
      <c r="BV2" s="245" t="s">
        <v>600</v>
      </c>
      <c r="BW2" s="245" t="s">
        <v>600</v>
      </c>
      <c r="BX2" s="222" t="s">
        <v>558</v>
      </c>
      <c r="BY2" s="222" t="s">
        <v>601</v>
      </c>
      <c r="BZ2" s="222" t="s">
        <v>601</v>
      </c>
      <c r="CA2" s="222" t="s">
        <v>558</v>
      </c>
      <c r="CB2" s="222" t="s">
        <v>601</v>
      </c>
      <c r="CC2" s="222" t="s">
        <v>602</v>
      </c>
      <c r="CD2" s="222" t="s">
        <v>558</v>
      </c>
      <c r="CE2" s="222" t="s">
        <v>603</v>
      </c>
      <c r="CF2" s="222" t="s">
        <v>603</v>
      </c>
      <c r="CG2" s="222" t="s">
        <v>558</v>
      </c>
      <c r="CH2" s="222" t="s">
        <v>604</v>
      </c>
      <c r="CI2" s="222" t="s">
        <v>604</v>
      </c>
      <c r="CJ2" s="222" t="s">
        <v>558</v>
      </c>
      <c r="CK2" s="222" t="s">
        <v>602</v>
      </c>
      <c r="CL2" s="222" t="s">
        <v>605</v>
      </c>
      <c r="CM2" s="222" t="s">
        <v>558</v>
      </c>
      <c r="CN2" s="222" t="s">
        <v>606</v>
      </c>
      <c r="CO2" s="222" t="s">
        <v>606</v>
      </c>
      <c r="CP2" s="222" t="s">
        <v>558</v>
      </c>
      <c r="CQ2" s="222" t="s">
        <v>607</v>
      </c>
      <c r="CR2" s="222" t="s">
        <v>607</v>
      </c>
      <c r="CS2" s="222" t="s">
        <v>558</v>
      </c>
      <c r="CT2" s="243" t="s">
        <v>608</v>
      </c>
      <c r="CU2" s="243" t="s">
        <v>608</v>
      </c>
      <c r="CV2" s="222" t="s">
        <v>558</v>
      </c>
      <c r="CW2" s="222" t="s">
        <v>559</v>
      </c>
      <c r="CX2" s="222" t="s">
        <v>559</v>
      </c>
      <c r="CY2" s="222" t="s">
        <v>558</v>
      </c>
      <c r="CZ2" s="222" t="s">
        <v>609</v>
      </c>
      <c r="DA2" s="222" t="s">
        <v>610</v>
      </c>
      <c r="DB2" s="222" t="s">
        <v>558</v>
      </c>
      <c r="DC2" s="222" t="s">
        <v>611</v>
      </c>
      <c r="DD2" s="222" t="s">
        <v>611</v>
      </c>
      <c r="DE2" s="222" t="s">
        <v>612</v>
      </c>
      <c r="DF2" s="222" t="s">
        <v>613</v>
      </c>
      <c r="DG2" s="222" t="s">
        <v>614</v>
      </c>
      <c r="DH2" s="222" t="s">
        <v>615</v>
      </c>
      <c r="DI2" s="222" t="s">
        <v>616</v>
      </c>
      <c r="DJ2" s="222" t="s">
        <v>616</v>
      </c>
      <c r="DK2" s="243" t="s">
        <v>609</v>
      </c>
      <c r="DL2" s="243" t="s">
        <v>609</v>
      </c>
      <c r="DM2" s="250" t="s">
        <v>609</v>
      </c>
      <c r="DN2" s="250" t="s">
        <v>609</v>
      </c>
      <c r="DO2" s="222" t="s">
        <v>602</v>
      </c>
      <c r="DP2" s="222" t="s">
        <v>602</v>
      </c>
      <c r="DQ2" s="222" t="s">
        <v>609</v>
      </c>
      <c r="DR2" s="222" t="s">
        <v>603</v>
      </c>
      <c r="DS2" s="222" t="s">
        <v>604</v>
      </c>
      <c r="DT2" s="222" t="s">
        <v>604</v>
      </c>
      <c r="DU2" s="243" t="s">
        <v>617</v>
      </c>
      <c r="DV2" s="243" t="s">
        <v>617</v>
      </c>
      <c r="DW2" s="222" t="s">
        <v>618</v>
      </c>
      <c r="DX2" s="222" t="s">
        <v>618</v>
      </c>
      <c r="DY2" s="243" t="s">
        <v>619</v>
      </c>
      <c r="DZ2" s="243" t="s">
        <v>619</v>
      </c>
      <c r="EA2" s="222" t="s">
        <v>609</v>
      </c>
      <c r="EB2" s="222" t="s">
        <v>603</v>
      </c>
      <c r="EC2" s="222" t="s">
        <v>620</v>
      </c>
      <c r="ED2" s="222" t="s">
        <v>621</v>
      </c>
      <c r="EE2" s="222" t="s">
        <v>622</v>
      </c>
      <c r="EF2" s="222" t="s">
        <v>623</v>
      </c>
      <c r="EG2" s="253" t="s">
        <v>624</v>
      </c>
      <c r="EH2" s="253" t="s">
        <v>625</v>
      </c>
      <c r="EI2" s="222" t="s">
        <v>270</v>
      </c>
      <c r="EJ2" s="222" t="s">
        <v>626</v>
      </c>
      <c r="EK2" s="222" t="s">
        <v>627</v>
      </c>
      <c r="EL2" s="222" t="s">
        <v>628</v>
      </c>
      <c r="EM2" s="180" t="s">
        <v>315</v>
      </c>
      <c r="EN2" s="180" t="s">
        <v>54</v>
      </c>
      <c r="EO2" s="180" t="s">
        <v>55</v>
      </c>
      <c r="EP2" s="180" t="s">
        <v>629</v>
      </c>
      <c r="EQ2" s="180" t="s">
        <v>630</v>
      </c>
      <c r="ER2" s="180" t="s">
        <v>110</v>
      </c>
      <c r="ES2" s="180" t="s">
        <v>631</v>
      </c>
      <c r="ET2" s="180" t="s">
        <v>56</v>
      </c>
      <c r="EU2" s="180" t="s">
        <v>632</v>
      </c>
      <c r="EV2" s="180" t="s">
        <v>57</v>
      </c>
      <c r="EW2" s="180" t="s">
        <v>633</v>
      </c>
      <c r="EX2" s="180" t="s">
        <v>58</v>
      </c>
      <c r="EY2" s="180" t="s">
        <v>59</v>
      </c>
      <c r="EZ2" s="180" t="s">
        <v>270</v>
      </c>
      <c r="FA2" s="180" t="s">
        <v>634</v>
      </c>
      <c r="FB2" s="180">
        <v>2022</v>
      </c>
      <c r="FC2" s="197" t="s">
        <v>635</v>
      </c>
      <c r="FD2" s="180">
        <v>1000</v>
      </c>
      <c r="FE2" s="180" t="s">
        <v>636</v>
      </c>
      <c r="FF2" s="199" t="s">
        <v>637</v>
      </c>
      <c r="FG2" s="180" t="s">
        <v>96</v>
      </c>
      <c r="FH2" s="180" t="s">
        <v>638</v>
      </c>
      <c r="FI2" s="180" t="s">
        <v>616</v>
      </c>
      <c r="FJ2" s="180" t="s">
        <v>63</v>
      </c>
      <c r="FK2" s="180" t="s">
        <v>639</v>
      </c>
      <c r="FL2" s="180" t="s">
        <v>640</v>
      </c>
      <c r="FM2" s="180" t="s">
        <v>640</v>
      </c>
      <c r="FN2" s="180" t="s">
        <v>640</v>
      </c>
      <c r="FO2" s="180">
        <v>5</v>
      </c>
      <c r="FP2" s="180" t="s">
        <v>68</v>
      </c>
      <c r="FQ2" s="180"/>
      <c r="FR2" s="180"/>
      <c r="FS2" s="180" t="s">
        <v>641</v>
      </c>
      <c r="FT2" s="180" t="s">
        <v>309</v>
      </c>
      <c r="FU2" s="180" t="s">
        <v>309</v>
      </c>
      <c r="FV2" s="180" t="s">
        <v>55</v>
      </c>
      <c r="FW2" s="180" t="s">
        <v>642</v>
      </c>
      <c r="FX2" s="180" t="s">
        <v>643</v>
      </c>
      <c r="FY2" s="180" t="s">
        <v>582</v>
      </c>
      <c r="FZ2" s="180" t="s">
        <v>644</v>
      </c>
      <c r="GA2" s="180" t="s">
        <v>645</v>
      </c>
      <c r="GB2" s="180" t="s">
        <v>270</v>
      </c>
      <c r="GC2" s="180" t="s">
        <v>646</v>
      </c>
      <c r="GD2" s="180" t="s">
        <v>647</v>
      </c>
      <c r="GE2" s="180" t="s">
        <v>582</v>
      </c>
      <c r="GF2" s="180" t="s">
        <v>648</v>
      </c>
      <c r="GG2" s="180" t="s">
        <v>649</v>
      </c>
      <c r="GH2" s="180" t="s">
        <v>317</v>
      </c>
    </row>
    <row r="3" spans="1:190">
      <c r="A3" s="222" t="s">
        <v>316</v>
      </c>
      <c r="B3" s="222" t="s">
        <v>551</v>
      </c>
      <c r="C3" s="223" t="s">
        <v>552</v>
      </c>
      <c r="D3" s="223"/>
      <c r="E3" s="223" t="s">
        <v>55</v>
      </c>
      <c r="F3" s="223" t="s">
        <v>85</v>
      </c>
      <c r="G3" s="223" t="s">
        <v>553</v>
      </c>
      <c r="H3" s="223" t="s">
        <v>56</v>
      </c>
      <c r="I3" s="223" t="s">
        <v>554</v>
      </c>
      <c r="J3" s="223" t="s">
        <v>555</v>
      </c>
      <c r="K3" s="223" t="s">
        <v>556</v>
      </c>
      <c r="L3" s="223" t="s">
        <v>557</v>
      </c>
      <c r="M3" s="223" t="s">
        <v>77</v>
      </c>
      <c r="N3" s="223" t="s">
        <v>558</v>
      </c>
      <c r="O3" s="233" t="s">
        <v>559</v>
      </c>
      <c r="P3" s="234">
        <v>10000000</v>
      </c>
      <c r="Q3" s="234" t="s">
        <v>637</v>
      </c>
      <c r="R3" s="223" t="s">
        <v>561</v>
      </c>
      <c r="S3" s="223" t="s">
        <v>562</v>
      </c>
      <c r="T3" s="223" t="s">
        <v>563</v>
      </c>
      <c r="U3" s="223" t="s">
        <v>564</v>
      </c>
      <c r="V3" s="223" t="s">
        <v>565</v>
      </c>
      <c r="W3" s="223" t="s">
        <v>566</v>
      </c>
      <c r="X3" s="223" t="s">
        <v>175</v>
      </c>
      <c r="Y3" s="223" t="s">
        <v>304</v>
      </c>
      <c r="Z3" s="223" t="s">
        <v>176</v>
      </c>
      <c r="AA3" s="223" t="s">
        <v>567</v>
      </c>
      <c r="AB3" s="223" t="s">
        <v>555</v>
      </c>
      <c r="AC3" s="223" t="s">
        <v>568</v>
      </c>
      <c r="AD3" s="223" t="s">
        <v>555</v>
      </c>
      <c r="AE3" s="223" t="s">
        <v>569</v>
      </c>
      <c r="AF3" s="223" t="s">
        <v>570</v>
      </c>
      <c r="AG3" s="223" t="s">
        <v>571</v>
      </c>
      <c r="AH3" s="223" t="s">
        <v>572</v>
      </c>
      <c r="AI3" s="223"/>
      <c r="AJ3" s="223" t="s">
        <v>573</v>
      </c>
      <c r="AK3" s="282" t="s">
        <v>650</v>
      </c>
      <c r="AL3" s="286" t="s">
        <v>575</v>
      </c>
      <c r="AM3" s="223" t="s">
        <v>576</v>
      </c>
      <c r="AN3" s="223" t="s">
        <v>651</v>
      </c>
      <c r="AO3" s="226" t="s">
        <v>652</v>
      </c>
      <c r="AP3" s="226" t="s">
        <v>653</v>
      </c>
      <c r="AQ3" s="223" t="s">
        <v>579</v>
      </c>
      <c r="AR3" s="223" t="s">
        <v>580</v>
      </c>
      <c r="AS3" s="223" t="s">
        <v>555</v>
      </c>
      <c r="AT3" s="223" t="s">
        <v>271</v>
      </c>
      <c r="AU3" s="223" t="s">
        <v>581</v>
      </c>
      <c r="AV3" s="223" t="s">
        <v>354</v>
      </c>
      <c r="AW3" s="223" t="s">
        <v>555</v>
      </c>
      <c r="AX3" s="223" t="s">
        <v>582</v>
      </c>
      <c r="AY3" s="223" t="s">
        <v>583</v>
      </c>
      <c r="AZ3" s="223" t="s">
        <v>584</v>
      </c>
      <c r="BA3" s="223" t="s">
        <v>585</v>
      </c>
      <c r="BB3" s="223" t="s">
        <v>586</v>
      </c>
      <c r="BC3" s="223" t="s">
        <v>587</v>
      </c>
      <c r="BD3" s="241" t="s">
        <v>588</v>
      </c>
      <c r="BE3" s="223" t="s">
        <v>589</v>
      </c>
      <c r="BF3" s="223" t="s">
        <v>590</v>
      </c>
      <c r="BG3" s="223" t="s">
        <v>591</v>
      </c>
      <c r="BH3" s="223" t="s">
        <v>592</v>
      </c>
      <c r="BI3" s="222" t="s">
        <v>315</v>
      </c>
      <c r="BJ3" s="222" t="s">
        <v>593</v>
      </c>
      <c r="BK3" s="222" t="s">
        <v>594</v>
      </c>
      <c r="BL3" s="222" t="s">
        <v>595</v>
      </c>
      <c r="BM3" s="222" t="s">
        <v>85</v>
      </c>
      <c r="BN3" s="222" t="s">
        <v>85</v>
      </c>
      <c r="BO3" s="222" t="s">
        <v>596</v>
      </c>
      <c r="BP3" s="222" t="s">
        <v>597</v>
      </c>
      <c r="BQ3" s="244" t="s">
        <v>598</v>
      </c>
      <c r="BR3" s="222" t="s">
        <v>558</v>
      </c>
      <c r="BS3" s="245" t="s">
        <v>599</v>
      </c>
      <c r="BT3" s="245" t="s">
        <v>600</v>
      </c>
      <c r="BU3" s="222" t="s">
        <v>558</v>
      </c>
      <c r="BV3" s="245" t="s">
        <v>600</v>
      </c>
      <c r="BW3" s="245" t="s">
        <v>600</v>
      </c>
      <c r="BX3" s="222" t="s">
        <v>558</v>
      </c>
      <c r="BY3" s="222" t="s">
        <v>601</v>
      </c>
      <c r="BZ3" s="222" t="s">
        <v>601</v>
      </c>
      <c r="CA3" s="222" t="s">
        <v>558</v>
      </c>
      <c r="CB3" s="222" t="s">
        <v>601</v>
      </c>
      <c r="CC3" s="222" t="s">
        <v>602</v>
      </c>
      <c r="CD3" s="222" t="s">
        <v>558</v>
      </c>
      <c r="CE3" s="222" t="s">
        <v>603</v>
      </c>
      <c r="CF3" s="222" t="s">
        <v>603</v>
      </c>
      <c r="CG3" s="222" t="s">
        <v>558</v>
      </c>
      <c r="CH3" s="222" t="s">
        <v>604</v>
      </c>
      <c r="CI3" s="222" t="s">
        <v>604</v>
      </c>
      <c r="CJ3" s="222" t="s">
        <v>558</v>
      </c>
      <c r="CK3" s="222" t="s">
        <v>602</v>
      </c>
      <c r="CL3" s="222" t="s">
        <v>605</v>
      </c>
      <c r="CM3" s="222" t="s">
        <v>558</v>
      </c>
      <c r="CN3" s="222" t="s">
        <v>606</v>
      </c>
      <c r="CO3" s="222" t="s">
        <v>606</v>
      </c>
      <c r="CP3" s="222" t="s">
        <v>558</v>
      </c>
      <c r="CQ3" s="222" t="s">
        <v>607</v>
      </c>
      <c r="CR3" s="222" t="s">
        <v>607</v>
      </c>
      <c r="CS3" s="222" t="s">
        <v>558</v>
      </c>
      <c r="CT3" s="243" t="s">
        <v>608</v>
      </c>
      <c r="CU3" s="243" t="s">
        <v>608</v>
      </c>
      <c r="CV3" s="222" t="s">
        <v>558</v>
      </c>
      <c r="CW3" s="222" t="s">
        <v>559</v>
      </c>
      <c r="CX3" s="222" t="s">
        <v>559</v>
      </c>
      <c r="CY3" s="222" t="s">
        <v>558</v>
      </c>
      <c r="CZ3" s="222" t="s">
        <v>609</v>
      </c>
      <c r="DA3" s="222" t="s">
        <v>610</v>
      </c>
      <c r="DB3" s="222" t="s">
        <v>558</v>
      </c>
      <c r="DC3" s="222" t="s">
        <v>611</v>
      </c>
      <c r="DD3" s="222" t="s">
        <v>611</v>
      </c>
      <c r="DE3" s="222" t="s">
        <v>612</v>
      </c>
      <c r="DF3" s="222" t="s">
        <v>613</v>
      </c>
      <c r="DG3" s="222" t="s">
        <v>614</v>
      </c>
      <c r="DH3" s="222" t="s">
        <v>615</v>
      </c>
      <c r="DI3" s="222" t="s">
        <v>616</v>
      </c>
      <c r="DJ3" s="222" t="s">
        <v>616</v>
      </c>
      <c r="DK3" s="243" t="s">
        <v>609</v>
      </c>
      <c r="DL3" s="243" t="s">
        <v>609</v>
      </c>
      <c r="DM3" s="250" t="s">
        <v>609</v>
      </c>
      <c r="DN3" s="250" t="s">
        <v>609</v>
      </c>
      <c r="DO3" s="222" t="s">
        <v>602</v>
      </c>
      <c r="DP3" s="222" t="s">
        <v>602</v>
      </c>
      <c r="DQ3" s="222" t="s">
        <v>609</v>
      </c>
      <c r="DR3" s="222" t="s">
        <v>603</v>
      </c>
      <c r="DS3" s="222" t="s">
        <v>604</v>
      </c>
      <c r="DT3" s="222" t="s">
        <v>604</v>
      </c>
      <c r="DU3" s="243" t="s">
        <v>617</v>
      </c>
      <c r="DV3" s="243" t="s">
        <v>617</v>
      </c>
      <c r="DW3" s="222" t="s">
        <v>618</v>
      </c>
      <c r="DX3" s="222" t="s">
        <v>618</v>
      </c>
      <c r="DY3" s="243" t="s">
        <v>619</v>
      </c>
      <c r="DZ3" s="243" t="s">
        <v>619</v>
      </c>
      <c r="EA3" s="222" t="s">
        <v>609</v>
      </c>
      <c r="EB3" s="222" t="s">
        <v>603</v>
      </c>
      <c r="EC3" s="222" t="s">
        <v>620</v>
      </c>
      <c r="ED3" s="222" t="s">
        <v>621</v>
      </c>
      <c r="EE3" s="222" t="s">
        <v>622</v>
      </c>
      <c r="EF3" s="222" t="s">
        <v>623</v>
      </c>
      <c r="EG3" s="253" t="s">
        <v>624</v>
      </c>
      <c r="EH3" s="253" t="s">
        <v>625</v>
      </c>
      <c r="EI3" s="222" t="s">
        <v>270</v>
      </c>
      <c r="EJ3" s="222" t="s">
        <v>626</v>
      </c>
      <c r="EK3" s="222" t="s">
        <v>627</v>
      </c>
      <c r="EL3" s="222" t="s">
        <v>628</v>
      </c>
      <c r="EM3" s="180" t="s">
        <v>315</v>
      </c>
      <c r="EN3" s="180" t="s">
        <v>54</v>
      </c>
      <c r="EO3" s="180" t="s">
        <v>55</v>
      </c>
      <c r="EP3" s="180" t="s">
        <v>629</v>
      </c>
      <c r="EQ3" s="180" t="s">
        <v>630</v>
      </c>
      <c r="ER3" s="180" t="s">
        <v>110</v>
      </c>
      <c r="ES3" s="180" t="s">
        <v>631</v>
      </c>
      <c r="ET3" s="180" t="s">
        <v>56</v>
      </c>
      <c r="EU3" s="180" t="s">
        <v>632</v>
      </c>
      <c r="EV3" s="180" t="s">
        <v>57</v>
      </c>
      <c r="EW3" s="180" t="s">
        <v>633</v>
      </c>
      <c r="EX3" s="180" t="s">
        <v>58</v>
      </c>
      <c r="EY3" s="180" t="s">
        <v>59</v>
      </c>
      <c r="EZ3" s="180" t="s">
        <v>270</v>
      </c>
      <c r="FA3" s="180" t="s">
        <v>634</v>
      </c>
      <c r="FB3" s="180">
        <v>2022</v>
      </c>
      <c r="FC3" s="197" t="s">
        <v>635</v>
      </c>
      <c r="FD3" s="180">
        <v>1000</v>
      </c>
      <c r="FE3" s="180" t="s">
        <v>636</v>
      </c>
      <c r="FF3" s="199" t="s">
        <v>637</v>
      </c>
      <c r="FG3" s="180" t="s">
        <v>96</v>
      </c>
      <c r="FH3" s="180" t="s">
        <v>638</v>
      </c>
      <c r="FI3" s="180" t="s">
        <v>616</v>
      </c>
      <c r="FJ3" s="180" t="s">
        <v>63</v>
      </c>
      <c r="FK3" s="180" t="s">
        <v>639</v>
      </c>
      <c r="FL3" s="180" t="s">
        <v>640</v>
      </c>
      <c r="FM3" s="180" t="s">
        <v>640</v>
      </c>
      <c r="FN3" s="180" t="s">
        <v>640</v>
      </c>
      <c r="FO3" s="180">
        <v>5</v>
      </c>
      <c r="FP3" s="180" t="s">
        <v>68</v>
      </c>
      <c r="FQ3" s="180"/>
      <c r="FR3" s="180"/>
      <c r="FS3" s="180" t="s">
        <v>641</v>
      </c>
      <c r="FT3" s="180" t="s">
        <v>309</v>
      </c>
      <c r="FU3" s="180" t="s">
        <v>309</v>
      </c>
      <c r="FV3" s="180" t="s">
        <v>55</v>
      </c>
      <c r="FW3" s="180" t="s">
        <v>642</v>
      </c>
      <c r="FX3" s="180" t="s">
        <v>643</v>
      </c>
      <c r="FY3" s="180" t="s">
        <v>582</v>
      </c>
      <c r="FZ3" s="180" t="s">
        <v>644</v>
      </c>
      <c r="GA3" s="180" t="s">
        <v>645</v>
      </c>
      <c r="GB3" s="180" t="s">
        <v>270</v>
      </c>
      <c r="GC3" s="180" t="s">
        <v>646</v>
      </c>
      <c r="GD3" s="180" t="s">
        <v>647</v>
      </c>
      <c r="GE3" s="180" t="s">
        <v>582</v>
      </c>
      <c r="GF3" s="180" t="s">
        <v>648</v>
      </c>
      <c r="GG3" s="180" t="s">
        <v>649</v>
      </c>
      <c r="GH3" s="180" t="s">
        <v>317</v>
      </c>
    </row>
    <row r="4" spans="1:190">
      <c r="A4" s="222" t="s">
        <v>320</v>
      </c>
      <c r="B4" s="222" t="s">
        <v>654</v>
      </c>
      <c r="C4" s="223" t="s">
        <v>552</v>
      </c>
      <c r="D4" s="223"/>
      <c r="E4" s="223" t="s">
        <v>55</v>
      </c>
      <c r="F4" s="223" t="s">
        <v>85</v>
      </c>
      <c r="G4" s="223" t="s">
        <v>553</v>
      </c>
      <c r="H4" s="223" t="s">
        <v>56</v>
      </c>
      <c r="I4" s="223" t="s">
        <v>554</v>
      </c>
      <c r="J4" s="223" t="s">
        <v>555</v>
      </c>
      <c r="K4" s="223" t="s">
        <v>556</v>
      </c>
      <c r="L4" s="223" t="s">
        <v>557</v>
      </c>
      <c r="M4" s="223" t="s">
        <v>77</v>
      </c>
      <c r="N4" s="223" t="s">
        <v>558</v>
      </c>
      <c r="O4" s="233" t="s">
        <v>559</v>
      </c>
      <c r="P4" s="234">
        <v>10000000</v>
      </c>
      <c r="Q4" s="237" t="s">
        <v>560</v>
      </c>
      <c r="R4" s="223" t="s">
        <v>561</v>
      </c>
      <c r="S4" s="223" t="s">
        <v>562</v>
      </c>
      <c r="T4" s="223" t="s">
        <v>563</v>
      </c>
      <c r="U4" s="223" t="s">
        <v>564</v>
      </c>
      <c r="V4" s="223" t="s">
        <v>565</v>
      </c>
      <c r="W4" s="223" t="s">
        <v>566</v>
      </c>
      <c r="X4" s="223" t="s">
        <v>175</v>
      </c>
      <c r="Y4" s="223" t="s">
        <v>304</v>
      </c>
      <c r="Z4" s="223" t="s">
        <v>176</v>
      </c>
      <c r="AA4" s="223" t="s">
        <v>567</v>
      </c>
      <c r="AB4" s="223" t="s">
        <v>555</v>
      </c>
      <c r="AC4" s="223" t="s">
        <v>568</v>
      </c>
      <c r="AD4" s="223" t="s">
        <v>555</v>
      </c>
      <c r="AE4" s="223" t="s">
        <v>569</v>
      </c>
      <c r="AF4" s="223" t="s">
        <v>570</v>
      </c>
      <c r="AG4" s="223" t="s">
        <v>571</v>
      </c>
      <c r="AH4" s="223" t="s">
        <v>572</v>
      </c>
      <c r="AI4" s="223"/>
      <c r="AJ4" s="223" t="s">
        <v>573</v>
      </c>
      <c r="AK4" s="287" t="s">
        <v>655</v>
      </c>
      <c r="AL4" s="223" t="s">
        <v>575</v>
      </c>
      <c r="AM4" s="223" t="s">
        <v>576</v>
      </c>
      <c r="AN4" s="226" t="s">
        <v>651</v>
      </c>
      <c r="AO4" s="226" t="s">
        <v>578</v>
      </c>
      <c r="AP4" s="223" t="s">
        <v>656</v>
      </c>
      <c r="AQ4" s="223" t="s">
        <v>579</v>
      </c>
      <c r="AR4" s="223" t="s">
        <v>580</v>
      </c>
      <c r="AS4" s="223" t="s">
        <v>555</v>
      </c>
      <c r="AT4" s="223" t="s">
        <v>271</v>
      </c>
      <c r="AU4" s="223" t="s">
        <v>581</v>
      </c>
      <c r="AV4" s="223" t="s">
        <v>354</v>
      </c>
      <c r="AW4" s="223" t="s">
        <v>555</v>
      </c>
      <c r="AX4" s="223" t="s">
        <v>582</v>
      </c>
      <c r="AY4" s="223" t="s">
        <v>583</v>
      </c>
      <c r="AZ4" s="223" t="s">
        <v>584</v>
      </c>
      <c r="BA4" s="223" t="s">
        <v>585</v>
      </c>
      <c r="BB4" s="223" t="s">
        <v>586</v>
      </c>
      <c r="BC4" s="223" t="s">
        <v>587</v>
      </c>
      <c r="BD4" s="241" t="s">
        <v>588</v>
      </c>
      <c r="BE4" s="223" t="s">
        <v>589</v>
      </c>
      <c r="BF4" s="223" t="s">
        <v>590</v>
      </c>
      <c r="BG4" s="223" t="s">
        <v>591</v>
      </c>
      <c r="BH4" s="223" t="s">
        <v>592</v>
      </c>
      <c r="BI4" s="222" t="s">
        <v>315</v>
      </c>
      <c r="BJ4" s="222" t="s">
        <v>593</v>
      </c>
      <c r="BK4" s="222" t="s">
        <v>594</v>
      </c>
      <c r="BL4" s="222" t="s">
        <v>595</v>
      </c>
      <c r="BM4" s="222" t="s">
        <v>85</v>
      </c>
      <c r="BN4" s="222" t="s">
        <v>85</v>
      </c>
      <c r="BO4" s="222" t="s">
        <v>596</v>
      </c>
      <c r="BP4" s="222" t="s">
        <v>597</v>
      </c>
      <c r="BQ4" s="244" t="s">
        <v>598</v>
      </c>
      <c r="BR4" s="222" t="s">
        <v>558</v>
      </c>
      <c r="BS4" s="245" t="s">
        <v>599</v>
      </c>
      <c r="BT4" s="245" t="s">
        <v>600</v>
      </c>
      <c r="BU4" s="222" t="s">
        <v>558</v>
      </c>
      <c r="BV4" s="245" t="s">
        <v>600</v>
      </c>
      <c r="BW4" s="245" t="s">
        <v>600</v>
      </c>
      <c r="BX4" s="222" t="s">
        <v>558</v>
      </c>
      <c r="BY4" s="222" t="s">
        <v>601</v>
      </c>
      <c r="BZ4" s="222" t="s">
        <v>601</v>
      </c>
      <c r="CA4" s="222" t="s">
        <v>558</v>
      </c>
      <c r="CB4" s="222" t="s">
        <v>601</v>
      </c>
      <c r="CC4" s="222" t="s">
        <v>602</v>
      </c>
      <c r="CD4" s="222" t="s">
        <v>558</v>
      </c>
      <c r="CE4" s="222" t="s">
        <v>603</v>
      </c>
      <c r="CF4" s="222" t="s">
        <v>603</v>
      </c>
      <c r="CG4" s="222" t="s">
        <v>558</v>
      </c>
      <c r="CH4" s="222" t="s">
        <v>604</v>
      </c>
      <c r="CI4" s="222" t="s">
        <v>604</v>
      </c>
      <c r="CJ4" s="222" t="s">
        <v>558</v>
      </c>
      <c r="CK4" s="222" t="s">
        <v>602</v>
      </c>
      <c r="CL4" s="222" t="s">
        <v>605</v>
      </c>
      <c r="CM4" s="222" t="s">
        <v>558</v>
      </c>
      <c r="CN4" s="222" t="s">
        <v>606</v>
      </c>
      <c r="CO4" s="222" t="s">
        <v>606</v>
      </c>
      <c r="CP4" s="222" t="s">
        <v>558</v>
      </c>
      <c r="CQ4" s="222" t="s">
        <v>607</v>
      </c>
      <c r="CR4" s="222" t="s">
        <v>607</v>
      </c>
      <c r="CS4" s="222" t="s">
        <v>558</v>
      </c>
      <c r="CT4" s="243" t="s">
        <v>608</v>
      </c>
      <c r="CU4" s="243" t="s">
        <v>608</v>
      </c>
      <c r="CV4" s="222" t="s">
        <v>558</v>
      </c>
      <c r="CW4" s="222" t="s">
        <v>559</v>
      </c>
      <c r="CX4" s="222" t="s">
        <v>559</v>
      </c>
      <c r="CY4" s="222" t="s">
        <v>558</v>
      </c>
      <c r="CZ4" s="222" t="s">
        <v>609</v>
      </c>
      <c r="DA4" s="222" t="s">
        <v>610</v>
      </c>
      <c r="DB4" s="222" t="s">
        <v>558</v>
      </c>
      <c r="DC4" s="222" t="s">
        <v>611</v>
      </c>
      <c r="DD4" s="222" t="s">
        <v>611</v>
      </c>
      <c r="DE4" s="222" t="s">
        <v>657</v>
      </c>
      <c r="DF4" s="222" t="s">
        <v>613</v>
      </c>
      <c r="DG4" s="222" t="s">
        <v>614</v>
      </c>
      <c r="DH4" s="222" t="s">
        <v>615</v>
      </c>
      <c r="DI4" s="222" t="s">
        <v>616</v>
      </c>
      <c r="DJ4" s="222" t="s">
        <v>616</v>
      </c>
      <c r="DK4" s="243" t="s">
        <v>609</v>
      </c>
      <c r="DL4" s="243" t="s">
        <v>609</v>
      </c>
      <c r="DM4" s="250" t="s">
        <v>609</v>
      </c>
      <c r="DN4" s="250" t="s">
        <v>609</v>
      </c>
      <c r="DO4" s="222" t="s">
        <v>602</v>
      </c>
      <c r="DP4" s="222" t="s">
        <v>602</v>
      </c>
      <c r="DQ4" s="222" t="s">
        <v>609</v>
      </c>
      <c r="DR4" s="222" t="s">
        <v>603</v>
      </c>
      <c r="DS4" s="222" t="s">
        <v>604</v>
      </c>
      <c r="DT4" s="222" t="s">
        <v>604</v>
      </c>
      <c r="DU4" s="243" t="s">
        <v>617</v>
      </c>
      <c r="DV4" s="243" t="s">
        <v>617</v>
      </c>
      <c r="DW4" s="222" t="s">
        <v>618</v>
      </c>
      <c r="DX4" s="222" t="s">
        <v>618</v>
      </c>
      <c r="DY4" s="243" t="s">
        <v>619</v>
      </c>
      <c r="DZ4" s="243" t="s">
        <v>619</v>
      </c>
      <c r="EA4" s="222" t="s">
        <v>609</v>
      </c>
      <c r="EB4" s="222" t="s">
        <v>603</v>
      </c>
      <c r="EC4" s="222" t="s">
        <v>620</v>
      </c>
      <c r="ED4" s="222" t="s">
        <v>621</v>
      </c>
      <c r="EE4" s="222" t="s">
        <v>622</v>
      </c>
      <c r="EF4" s="222" t="s">
        <v>623</v>
      </c>
      <c r="EG4" s="253" t="s">
        <v>624</v>
      </c>
      <c r="EH4" s="253" t="s">
        <v>658</v>
      </c>
      <c r="EI4" s="222" t="s">
        <v>317</v>
      </c>
      <c r="EJ4" s="222" t="s">
        <v>626</v>
      </c>
      <c r="EK4" s="222" t="s">
        <v>627</v>
      </c>
      <c r="EL4" s="222" t="s">
        <v>628</v>
      </c>
      <c r="EM4" s="180" t="s">
        <v>315</v>
      </c>
      <c r="EN4" s="180" t="s">
        <v>54</v>
      </c>
      <c r="EO4" s="180" t="s">
        <v>55</v>
      </c>
      <c r="EP4" s="180" t="s">
        <v>629</v>
      </c>
      <c r="EQ4" s="180" t="s">
        <v>630</v>
      </c>
      <c r="ER4" s="180" t="s">
        <v>659</v>
      </c>
      <c r="ES4" s="180" t="s">
        <v>631</v>
      </c>
      <c r="ET4" s="180" t="s">
        <v>56</v>
      </c>
      <c r="EU4" s="180" t="s">
        <v>632</v>
      </c>
      <c r="EV4" s="180" t="s">
        <v>660</v>
      </c>
      <c r="EW4" s="180" t="s">
        <v>633</v>
      </c>
      <c r="EX4" s="180" t="s">
        <v>58</v>
      </c>
      <c r="EY4" s="180" t="s">
        <v>59</v>
      </c>
      <c r="EZ4" s="180" t="s">
        <v>270</v>
      </c>
      <c r="FA4" s="180" t="s">
        <v>634</v>
      </c>
      <c r="FB4" s="180">
        <v>2022</v>
      </c>
      <c r="FC4" s="197" t="s">
        <v>635</v>
      </c>
      <c r="FD4" s="180">
        <v>1000</v>
      </c>
      <c r="FE4" s="180" t="s">
        <v>636</v>
      </c>
      <c r="FF4" s="199" t="s">
        <v>637</v>
      </c>
      <c r="FG4" s="180" t="s">
        <v>62</v>
      </c>
      <c r="FH4" s="180" t="s">
        <v>638</v>
      </c>
      <c r="FI4" s="180" t="s">
        <v>616</v>
      </c>
      <c r="FJ4" s="180" t="s">
        <v>63</v>
      </c>
      <c r="FK4" s="180" t="s">
        <v>64</v>
      </c>
      <c r="FL4" s="180" t="s">
        <v>640</v>
      </c>
      <c r="FM4" s="180" t="s">
        <v>640</v>
      </c>
      <c r="FN4" s="180" t="s">
        <v>640</v>
      </c>
      <c r="FO4" s="180">
        <v>5</v>
      </c>
      <c r="FP4" s="180" t="s">
        <v>68</v>
      </c>
      <c r="FQ4" s="180"/>
      <c r="FR4" s="180"/>
      <c r="FS4" s="180" t="s">
        <v>661</v>
      </c>
      <c r="FT4" s="180" t="s">
        <v>309</v>
      </c>
      <c r="FU4" s="180" t="s">
        <v>309</v>
      </c>
      <c r="FV4" s="180" t="s">
        <v>55</v>
      </c>
      <c r="FW4" s="180" t="s">
        <v>642</v>
      </c>
      <c r="FX4" s="180" t="s">
        <v>643</v>
      </c>
      <c r="FY4" s="180" t="s">
        <v>582</v>
      </c>
      <c r="FZ4" s="180" t="s">
        <v>644</v>
      </c>
      <c r="GA4" s="180" t="s">
        <v>645</v>
      </c>
      <c r="GB4" s="180" t="s">
        <v>270</v>
      </c>
      <c r="GC4" s="180" t="s">
        <v>646</v>
      </c>
      <c r="GD4" s="180" t="s">
        <v>647</v>
      </c>
      <c r="GE4" s="180" t="s">
        <v>582</v>
      </c>
      <c r="GF4" s="180" t="s">
        <v>648</v>
      </c>
      <c r="GG4" s="180" t="s">
        <v>649</v>
      </c>
      <c r="GH4" s="180" t="s">
        <v>317</v>
      </c>
    </row>
    <row r="5" spans="1:190">
      <c r="A5" s="222" t="s">
        <v>328</v>
      </c>
      <c r="B5" s="222" t="s">
        <v>654</v>
      </c>
      <c r="C5" s="223" t="s">
        <v>552</v>
      </c>
      <c r="D5" s="223"/>
      <c r="E5" s="223" t="s">
        <v>55</v>
      </c>
      <c r="F5" s="223" t="s">
        <v>85</v>
      </c>
      <c r="G5" s="223" t="s">
        <v>553</v>
      </c>
      <c r="H5" s="223" t="s">
        <v>56</v>
      </c>
      <c r="I5" s="223" t="s">
        <v>554</v>
      </c>
      <c r="J5" s="223" t="s">
        <v>555</v>
      </c>
      <c r="K5" s="223" t="s">
        <v>556</v>
      </c>
      <c r="L5" s="223" t="s">
        <v>557</v>
      </c>
      <c r="M5" s="223" t="s">
        <v>77</v>
      </c>
      <c r="N5" s="223" t="s">
        <v>558</v>
      </c>
      <c r="O5" s="233" t="s">
        <v>559</v>
      </c>
      <c r="P5" s="234">
        <v>10000000</v>
      </c>
      <c r="Q5" s="237" t="s">
        <v>662</v>
      </c>
      <c r="R5" s="223" t="s">
        <v>561</v>
      </c>
      <c r="S5" s="223" t="s">
        <v>562</v>
      </c>
      <c r="T5" s="223" t="s">
        <v>563</v>
      </c>
      <c r="U5" s="223" t="s">
        <v>564</v>
      </c>
      <c r="V5" s="223" t="s">
        <v>565</v>
      </c>
      <c r="W5" s="223" t="s">
        <v>566</v>
      </c>
      <c r="X5" s="223" t="s">
        <v>175</v>
      </c>
      <c r="Y5" s="223" t="s">
        <v>304</v>
      </c>
      <c r="Z5" s="223" t="s">
        <v>176</v>
      </c>
      <c r="AA5" s="223" t="s">
        <v>567</v>
      </c>
      <c r="AB5" s="223" t="s">
        <v>555</v>
      </c>
      <c r="AC5" s="223" t="s">
        <v>568</v>
      </c>
      <c r="AD5" s="223" t="s">
        <v>555</v>
      </c>
      <c r="AE5" s="223" t="s">
        <v>569</v>
      </c>
      <c r="AF5" s="223" t="s">
        <v>570</v>
      </c>
      <c r="AG5" s="223" t="s">
        <v>571</v>
      </c>
      <c r="AH5" s="223" t="s">
        <v>572</v>
      </c>
      <c r="AI5" s="223"/>
      <c r="AJ5" s="223" t="s">
        <v>573</v>
      </c>
      <c r="AK5" s="287" t="s">
        <v>663</v>
      </c>
      <c r="AL5" s="223" t="s">
        <v>575</v>
      </c>
      <c r="AM5" s="223" t="s">
        <v>576</v>
      </c>
      <c r="AN5" s="223" t="s">
        <v>577</v>
      </c>
      <c r="AO5" s="226" t="s">
        <v>652</v>
      </c>
      <c r="AP5" s="226" t="s">
        <v>652</v>
      </c>
      <c r="AQ5" s="223" t="s">
        <v>579</v>
      </c>
      <c r="AR5" s="223" t="s">
        <v>580</v>
      </c>
      <c r="AS5" s="223" t="s">
        <v>555</v>
      </c>
      <c r="AT5" s="223" t="s">
        <v>271</v>
      </c>
      <c r="AU5" s="223" t="s">
        <v>581</v>
      </c>
      <c r="AV5" s="223" t="s">
        <v>354</v>
      </c>
      <c r="AW5" s="223" t="s">
        <v>555</v>
      </c>
      <c r="AX5" s="223" t="s">
        <v>582</v>
      </c>
      <c r="AY5" s="223" t="s">
        <v>583</v>
      </c>
      <c r="AZ5" s="223" t="s">
        <v>584</v>
      </c>
      <c r="BA5" s="223" t="s">
        <v>585</v>
      </c>
      <c r="BB5" s="223" t="s">
        <v>586</v>
      </c>
      <c r="BC5" s="223" t="s">
        <v>587</v>
      </c>
      <c r="BD5" s="241" t="s">
        <v>588</v>
      </c>
      <c r="BE5" s="223" t="s">
        <v>589</v>
      </c>
      <c r="BF5" s="223" t="s">
        <v>590</v>
      </c>
      <c r="BG5" s="223" t="s">
        <v>591</v>
      </c>
      <c r="BH5" s="223" t="s">
        <v>592</v>
      </c>
      <c r="BI5" s="222" t="s">
        <v>315</v>
      </c>
      <c r="BJ5" s="222" t="s">
        <v>593</v>
      </c>
      <c r="BK5" s="222" t="s">
        <v>594</v>
      </c>
      <c r="BL5" s="222" t="s">
        <v>595</v>
      </c>
      <c r="BM5" s="222" t="s">
        <v>85</v>
      </c>
      <c r="BN5" s="222" t="s">
        <v>85</v>
      </c>
      <c r="BO5" s="222" t="s">
        <v>596</v>
      </c>
      <c r="BP5" s="222" t="s">
        <v>597</v>
      </c>
      <c r="BQ5" s="244" t="s">
        <v>598</v>
      </c>
      <c r="BR5" s="222" t="s">
        <v>558</v>
      </c>
      <c r="BS5" s="245" t="s">
        <v>599</v>
      </c>
      <c r="BT5" s="245" t="s">
        <v>600</v>
      </c>
      <c r="BU5" s="222" t="s">
        <v>558</v>
      </c>
      <c r="BV5" s="245" t="s">
        <v>600</v>
      </c>
      <c r="BW5" s="245" t="s">
        <v>600</v>
      </c>
      <c r="BX5" s="222" t="s">
        <v>558</v>
      </c>
      <c r="BY5" s="222" t="s">
        <v>601</v>
      </c>
      <c r="BZ5" s="222" t="s">
        <v>601</v>
      </c>
      <c r="CA5" s="222" t="s">
        <v>558</v>
      </c>
      <c r="CB5" s="222" t="s">
        <v>601</v>
      </c>
      <c r="CC5" s="222" t="s">
        <v>602</v>
      </c>
      <c r="CD5" s="222" t="s">
        <v>558</v>
      </c>
      <c r="CE5" s="222" t="s">
        <v>603</v>
      </c>
      <c r="CF5" s="222" t="s">
        <v>603</v>
      </c>
      <c r="CG5" s="222" t="s">
        <v>558</v>
      </c>
      <c r="CH5" s="222" t="s">
        <v>604</v>
      </c>
      <c r="CI5" s="222" t="s">
        <v>604</v>
      </c>
      <c r="CJ5" s="222" t="s">
        <v>558</v>
      </c>
      <c r="CK5" s="222" t="s">
        <v>602</v>
      </c>
      <c r="CL5" s="222" t="s">
        <v>605</v>
      </c>
      <c r="CM5" s="222" t="s">
        <v>558</v>
      </c>
      <c r="CN5" s="222" t="s">
        <v>606</v>
      </c>
      <c r="CO5" s="222" t="s">
        <v>606</v>
      </c>
      <c r="CP5" s="222" t="s">
        <v>558</v>
      </c>
      <c r="CQ5" s="222" t="s">
        <v>607</v>
      </c>
      <c r="CR5" s="222" t="s">
        <v>607</v>
      </c>
      <c r="CS5" s="222" t="s">
        <v>558</v>
      </c>
      <c r="CT5" s="243" t="s">
        <v>608</v>
      </c>
      <c r="CU5" s="243" t="s">
        <v>608</v>
      </c>
      <c r="CV5" s="222" t="s">
        <v>558</v>
      </c>
      <c r="CW5" s="222" t="s">
        <v>559</v>
      </c>
      <c r="CX5" s="222" t="s">
        <v>559</v>
      </c>
      <c r="CY5" s="222" t="s">
        <v>558</v>
      </c>
      <c r="CZ5" s="222" t="s">
        <v>609</v>
      </c>
      <c r="DA5" s="222" t="s">
        <v>610</v>
      </c>
      <c r="DB5" s="222" t="s">
        <v>558</v>
      </c>
      <c r="DC5" s="222" t="s">
        <v>611</v>
      </c>
      <c r="DD5" s="222" t="s">
        <v>611</v>
      </c>
      <c r="DE5" s="222" t="s">
        <v>657</v>
      </c>
      <c r="DF5" s="222" t="s">
        <v>613</v>
      </c>
      <c r="DG5" s="222" t="s">
        <v>614</v>
      </c>
      <c r="DH5" s="222" t="s">
        <v>615</v>
      </c>
      <c r="DI5" s="222" t="s">
        <v>616</v>
      </c>
      <c r="DJ5" s="222" t="s">
        <v>616</v>
      </c>
      <c r="DK5" s="243" t="s">
        <v>609</v>
      </c>
      <c r="DL5" s="243" t="s">
        <v>609</v>
      </c>
      <c r="DM5" s="250" t="s">
        <v>609</v>
      </c>
      <c r="DN5" s="250" t="s">
        <v>609</v>
      </c>
      <c r="DO5" s="222" t="s">
        <v>602</v>
      </c>
      <c r="DP5" s="222" t="s">
        <v>602</v>
      </c>
      <c r="DQ5" s="222" t="s">
        <v>609</v>
      </c>
      <c r="DR5" s="222" t="s">
        <v>603</v>
      </c>
      <c r="DS5" s="222" t="s">
        <v>604</v>
      </c>
      <c r="DT5" s="222" t="s">
        <v>604</v>
      </c>
      <c r="DU5" s="243" t="s">
        <v>617</v>
      </c>
      <c r="DV5" s="243" t="s">
        <v>617</v>
      </c>
      <c r="DW5" s="222" t="s">
        <v>618</v>
      </c>
      <c r="DX5" s="222" t="s">
        <v>618</v>
      </c>
      <c r="DY5" s="243" t="s">
        <v>619</v>
      </c>
      <c r="DZ5" s="243" t="s">
        <v>619</v>
      </c>
      <c r="EA5" s="222" t="s">
        <v>609</v>
      </c>
      <c r="EB5" s="222" t="s">
        <v>603</v>
      </c>
      <c r="EC5" s="222" t="s">
        <v>620</v>
      </c>
      <c r="ED5" s="222" t="s">
        <v>621</v>
      </c>
      <c r="EE5" s="222" t="s">
        <v>622</v>
      </c>
      <c r="EF5" s="222" t="s">
        <v>623</v>
      </c>
      <c r="EG5" s="253" t="s">
        <v>624</v>
      </c>
      <c r="EH5" s="253" t="s">
        <v>658</v>
      </c>
      <c r="EI5" s="222" t="s">
        <v>317</v>
      </c>
      <c r="EJ5" s="222" t="s">
        <v>626</v>
      </c>
      <c r="EK5" s="222" t="s">
        <v>627</v>
      </c>
      <c r="EL5" s="222" t="s">
        <v>628</v>
      </c>
      <c r="EM5" s="180" t="s">
        <v>315</v>
      </c>
      <c r="EN5" s="180" t="s">
        <v>54</v>
      </c>
      <c r="EO5" s="180" t="s">
        <v>55</v>
      </c>
      <c r="EP5" s="180" t="s">
        <v>629</v>
      </c>
      <c r="EQ5" s="180" t="s">
        <v>630</v>
      </c>
      <c r="ER5" s="180" t="s">
        <v>659</v>
      </c>
      <c r="ES5" s="180" t="s">
        <v>631</v>
      </c>
      <c r="ET5" s="180" t="s">
        <v>56</v>
      </c>
      <c r="EU5" s="180" t="s">
        <v>632</v>
      </c>
      <c r="EV5" s="180" t="s">
        <v>660</v>
      </c>
      <c r="EW5" s="180" t="s">
        <v>633</v>
      </c>
      <c r="EX5" s="180" t="s">
        <v>58</v>
      </c>
      <c r="EY5" s="180" t="s">
        <v>59</v>
      </c>
      <c r="EZ5" s="180" t="s">
        <v>270</v>
      </c>
      <c r="FA5" s="180" t="s">
        <v>634</v>
      </c>
      <c r="FB5" s="180">
        <v>2022</v>
      </c>
      <c r="FC5" s="197" t="s">
        <v>635</v>
      </c>
      <c r="FD5" s="180">
        <v>1000</v>
      </c>
      <c r="FE5" s="180" t="s">
        <v>636</v>
      </c>
      <c r="FF5" s="199" t="s">
        <v>637</v>
      </c>
      <c r="FG5" s="180" t="s">
        <v>62</v>
      </c>
      <c r="FH5" s="180" t="s">
        <v>638</v>
      </c>
      <c r="FI5" s="180" t="s">
        <v>616</v>
      </c>
      <c r="FJ5" s="180" t="s">
        <v>63</v>
      </c>
      <c r="FK5" s="180" t="s">
        <v>64</v>
      </c>
      <c r="FL5" s="180" t="s">
        <v>640</v>
      </c>
      <c r="FM5" s="180" t="s">
        <v>640</v>
      </c>
      <c r="FN5" s="180" t="s">
        <v>640</v>
      </c>
      <c r="FO5" s="180">
        <v>5</v>
      </c>
      <c r="FP5" s="180" t="s">
        <v>68</v>
      </c>
      <c r="FQ5" s="180"/>
      <c r="FR5" s="180"/>
      <c r="FS5" s="180" t="s">
        <v>661</v>
      </c>
      <c r="FT5" s="180" t="s">
        <v>270</v>
      </c>
      <c r="FU5" s="180" t="s">
        <v>270</v>
      </c>
      <c r="FV5" s="180" t="s">
        <v>55</v>
      </c>
      <c r="FW5" s="180" t="s">
        <v>642</v>
      </c>
      <c r="FX5" s="180" t="s">
        <v>643</v>
      </c>
      <c r="FY5" s="180" t="s">
        <v>582</v>
      </c>
      <c r="FZ5" s="180" t="s">
        <v>644</v>
      </c>
      <c r="GA5" s="180" t="s">
        <v>645</v>
      </c>
      <c r="GB5" s="180" t="s">
        <v>270</v>
      </c>
      <c r="GC5" s="180" t="s">
        <v>646</v>
      </c>
      <c r="GD5" s="180" t="s">
        <v>647</v>
      </c>
      <c r="GE5" s="180" t="s">
        <v>582</v>
      </c>
      <c r="GF5" s="180" t="s">
        <v>648</v>
      </c>
      <c r="GG5" s="180" t="s">
        <v>649</v>
      </c>
      <c r="GH5" s="180" t="s">
        <v>317</v>
      </c>
    </row>
    <row r="6" spans="1:190">
      <c r="A6" s="225" t="s">
        <v>330</v>
      </c>
      <c r="B6" s="222" t="s">
        <v>664</v>
      </c>
      <c r="C6" s="223" t="s">
        <v>552</v>
      </c>
      <c r="D6" s="223"/>
      <c r="E6" s="223" t="s">
        <v>85</v>
      </c>
      <c r="F6" s="223" t="s">
        <v>85</v>
      </c>
      <c r="G6" s="223" t="s">
        <v>553</v>
      </c>
      <c r="H6" s="223" t="s">
        <v>56</v>
      </c>
      <c r="I6" s="223" t="s">
        <v>554</v>
      </c>
      <c r="J6" s="223" t="s">
        <v>555</v>
      </c>
      <c r="K6" s="223" t="s">
        <v>556</v>
      </c>
      <c r="L6" s="223" t="s">
        <v>557</v>
      </c>
      <c r="M6" s="223" t="s">
        <v>77</v>
      </c>
      <c r="N6" s="223" t="s">
        <v>558</v>
      </c>
      <c r="O6" s="233" t="s">
        <v>559</v>
      </c>
      <c r="P6" s="234">
        <v>10000000</v>
      </c>
      <c r="Q6" s="234" t="s">
        <v>637</v>
      </c>
      <c r="R6" s="223" t="s">
        <v>561</v>
      </c>
      <c r="S6" s="223" t="s">
        <v>562</v>
      </c>
      <c r="T6" s="223" t="s">
        <v>563</v>
      </c>
      <c r="U6" s="223" t="s">
        <v>564</v>
      </c>
      <c r="V6" s="223" t="s">
        <v>565</v>
      </c>
      <c r="W6" s="223" t="s">
        <v>566</v>
      </c>
      <c r="X6" s="223" t="s">
        <v>175</v>
      </c>
      <c r="Y6" s="223" t="s">
        <v>304</v>
      </c>
      <c r="Z6" s="223" t="s">
        <v>176</v>
      </c>
      <c r="AA6" s="223" t="s">
        <v>567</v>
      </c>
      <c r="AB6" s="223" t="s">
        <v>555</v>
      </c>
      <c r="AC6" s="223" t="s">
        <v>568</v>
      </c>
      <c r="AD6" s="223" t="s">
        <v>555</v>
      </c>
      <c r="AE6" s="223" t="s">
        <v>569</v>
      </c>
      <c r="AF6" s="223" t="s">
        <v>570</v>
      </c>
      <c r="AG6" s="223" t="s">
        <v>571</v>
      </c>
      <c r="AH6" s="223" t="s">
        <v>572</v>
      </c>
      <c r="AI6" s="223"/>
      <c r="AJ6" s="223" t="s">
        <v>573</v>
      </c>
      <c r="AK6" s="234" t="s">
        <v>637</v>
      </c>
      <c r="AL6" s="223" t="s">
        <v>575</v>
      </c>
      <c r="AM6" s="223" t="s">
        <v>576</v>
      </c>
      <c r="AN6" s="223" t="s">
        <v>577</v>
      </c>
      <c r="AO6" s="226" t="s">
        <v>665</v>
      </c>
      <c r="AP6" s="223" t="s">
        <v>665</v>
      </c>
      <c r="AQ6" s="223" t="s">
        <v>579</v>
      </c>
      <c r="AR6" s="223" t="s">
        <v>580</v>
      </c>
      <c r="AS6" s="223" t="s">
        <v>555</v>
      </c>
      <c r="AT6" s="223" t="s">
        <v>271</v>
      </c>
      <c r="AU6" s="223" t="s">
        <v>581</v>
      </c>
      <c r="AV6" s="223" t="s">
        <v>354</v>
      </c>
      <c r="AW6" s="223" t="s">
        <v>555</v>
      </c>
      <c r="AX6" s="223" t="s">
        <v>582</v>
      </c>
      <c r="AY6" s="223" t="s">
        <v>583</v>
      </c>
      <c r="AZ6" s="223" t="s">
        <v>584</v>
      </c>
      <c r="BA6" s="223" t="s">
        <v>585</v>
      </c>
      <c r="BB6" s="223" t="s">
        <v>586</v>
      </c>
      <c r="BC6" s="223" t="s">
        <v>587</v>
      </c>
      <c r="BD6" s="241" t="s">
        <v>588</v>
      </c>
      <c r="BE6" s="223" t="s">
        <v>589</v>
      </c>
      <c r="BF6" s="223" t="s">
        <v>590</v>
      </c>
      <c r="BG6" s="223" t="s">
        <v>591</v>
      </c>
      <c r="BH6" s="223" t="s">
        <v>592</v>
      </c>
      <c r="BI6" s="222" t="s">
        <v>315</v>
      </c>
      <c r="BJ6" s="222" t="s">
        <v>593</v>
      </c>
      <c r="BK6" s="222" t="s">
        <v>594</v>
      </c>
      <c r="BL6" s="222" t="s">
        <v>595</v>
      </c>
      <c r="BM6" s="222" t="s">
        <v>85</v>
      </c>
      <c r="BN6" s="222" t="s">
        <v>85</v>
      </c>
      <c r="BO6" s="222" t="s">
        <v>596</v>
      </c>
      <c r="BP6" s="222" t="s">
        <v>597</v>
      </c>
      <c r="BQ6" s="244" t="s">
        <v>598</v>
      </c>
      <c r="BR6" s="222" t="s">
        <v>558</v>
      </c>
      <c r="BS6" s="245" t="s">
        <v>599</v>
      </c>
      <c r="BT6" s="245" t="s">
        <v>600</v>
      </c>
      <c r="BU6" s="222" t="s">
        <v>558</v>
      </c>
      <c r="BV6" s="245" t="s">
        <v>600</v>
      </c>
      <c r="BW6" s="245" t="s">
        <v>600</v>
      </c>
      <c r="BX6" s="222" t="s">
        <v>558</v>
      </c>
      <c r="BY6" s="222" t="s">
        <v>601</v>
      </c>
      <c r="BZ6" s="222" t="s">
        <v>601</v>
      </c>
      <c r="CA6" s="222" t="s">
        <v>558</v>
      </c>
      <c r="CB6" s="222" t="s">
        <v>601</v>
      </c>
      <c r="CC6" s="222" t="s">
        <v>602</v>
      </c>
      <c r="CD6" s="222" t="s">
        <v>558</v>
      </c>
      <c r="CE6" s="222" t="s">
        <v>603</v>
      </c>
      <c r="CF6" s="222" t="s">
        <v>603</v>
      </c>
      <c r="CG6" s="222" t="s">
        <v>558</v>
      </c>
      <c r="CH6" s="222" t="s">
        <v>604</v>
      </c>
      <c r="CI6" s="222" t="s">
        <v>604</v>
      </c>
      <c r="CJ6" s="222" t="s">
        <v>558</v>
      </c>
      <c r="CK6" s="222" t="s">
        <v>602</v>
      </c>
      <c r="CL6" s="222" t="s">
        <v>605</v>
      </c>
      <c r="CM6" s="222" t="s">
        <v>558</v>
      </c>
      <c r="CN6" s="222" t="s">
        <v>606</v>
      </c>
      <c r="CO6" s="222" t="s">
        <v>606</v>
      </c>
      <c r="CP6" s="222" t="s">
        <v>558</v>
      </c>
      <c r="CQ6" s="222" t="s">
        <v>607</v>
      </c>
      <c r="CR6" s="222" t="s">
        <v>607</v>
      </c>
      <c r="CS6" s="222" t="s">
        <v>558</v>
      </c>
      <c r="CT6" s="243" t="s">
        <v>608</v>
      </c>
      <c r="CU6" s="243" t="s">
        <v>608</v>
      </c>
      <c r="CV6" s="222" t="s">
        <v>558</v>
      </c>
      <c r="CW6" s="222" t="s">
        <v>559</v>
      </c>
      <c r="CX6" s="222" t="s">
        <v>559</v>
      </c>
      <c r="CY6" s="222" t="s">
        <v>558</v>
      </c>
      <c r="CZ6" s="222" t="s">
        <v>609</v>
      </c>
      <c r="DA6" s="222" t="s">
        <v>610</v>
      </c>
      <c r="DB6" s="222" t="s">
        <v>558</v>
      </c>
      <c r="DC6" s="222" t="s">
        <v>611</v>
      </c>
      <c r="DD6" s="222" t="s">
        <v>611</v>
      </c>
      <c r="DE6" s="222" t="s">
        <v>657</v>
      </c>
      <c r="DF6" s="222" t="s">
        <v>613</v>
      </c>
      <c r="DG6" s="222" t="s">
        <v>614</v>
      </c>
      <c r="DH6" s="222" t="s">
        <v>615</v>
      </c>
      <c r="DI6" s="222" t="s">
        <v>616</v>
      </c>
      <c r="DJ6" s="222" t="s">
        <v>616</v>
      </c>
      <c r="DK6" s="243" t="s">
        <v>609</v>
      </c>
      <c r="DL6" s="243" t="s">
        <v>609</v>
      </c>
      <c r="DM6" s="250" t="s">
        <v>609</v>
      </c>
      <c r="DN6" s="250" t="s">
        <v>609</v>
      </c>
      <c r="DO6" s="222" t="s">
        <v>602</v>
      </c>
      <c r="DP6" s="222" t="s">
        <v>602</v>
      </c>
      <c r="DQ6" s="222" t="s">
        <v>609</v>
      </c>
      <c r="DR6" s="222" t="s">
        <v>603</v>
      </c>
      <c r="DS6" s="222" t="s">
        <v>604</v>
      </c>
      <c r="DT6" s="222" t="s">
        <v>604</v>
      </c>
      <c r="DU6" s="243" t="s">
        <v>617</v>
      </c>
      <c r="DV6" s="243" t="s">
        <v>617</v>
      </c>
      <c r="DW6" s="222" t="s">
        <v>618</v>
      </c>
      <c r="DX6" s="222" t="s">
        <v>618</v>
      </c>
      <c r="DY6" s="243" t="s">
        <v>619</v>
      </c>
      <c r="DZ6" s="243" t="s">
        <v>619</v>
      </c>
      <c r="EA6" s="222" t="s">
        <v>609</v>
      </c>
      <c r="EB6" s="222" t="s">
        <v>603</v>
      </c>
      <c r="EC6" s="222" t="s">
        <v>620</v>
      </c>
      <c r="ED6" s="222" t="s">
        <v>621</v>
      </c>
      <c r="EE6" s="222" t="s">
        <v>622</v>
      </c>
      <c r="EF6" s="222" t="s">
        <v>623</v>
      </c>
      <c r="EG6" s="253" t="s">
        <v>624</v>
      </c>
      <c r="EH6" s="253" t="s">
        <v>658</v>
      </c>
      <c r="EI6" s="222" t="s">
        <v>317</v>
      </c>
      <c r="EJ6" s="222" t="s">
        <v>626</v>
      </c>
      <c r="EK6" s="222" t="s">
        <v>627</v>
      </c>
      <c r="EL6" s="222" t="s">
        <v>628</v>
      </c>
      <c r="EM6" s="180" t="s">
        <v>315</v>
      </c>
      <c r="EN6" s="180" t="s">
        <v>54</v>
      </c>
      <c r="EO6" s="180" t="s">
        <v>55</v>
      </c>
      <c r="EP6" s="180" t="s">
        <v>629</v>
      </c>
      <c r="EQ6" s="180" t="s">
        <v>630</v>
      </c>
      <c r="ER6" s="180" t="s">
        <v>666</v>
      </c>
      <c r="ES6" s="180" t="s">
        <v>631</v>
      </c>
      <c r="ET6" s="180" t="s">
        <v>56</v>
      </c>
      <c r="EU6" s="180" t="s">
        <v>632</v>
      </c>
      <c r="EV6" s="180" t="s">
        <v>667</v>
      </c>
      <c r="EW6" s="180" t="s">
        <v>633</v>
      </c>
      <c r="EX6" s="180" t="s">
        <v>58</v>
      </c>
      <c r="EY6" s="180" t="s">
        <v>59</v>
      </c>
      <c r="EZ6" s="180" t="s">
        <v>270</v>
      </c>
      <c r="FA6" s="180" t="s">
        <v>634</v>
      </c>
      <c r="FB6" s="180">
        <v>2022</v>
      </c>
      <c r="FC6" s="197" t="s">
        <v>635</v>
      </c>
      <c r="FD6" s="180">
        <v>1000</v>
      </c>
      <c r="FE6" s="180" t="s">
        <v>636</v>
      </c>
      <c r="FF6" s="199" t="s">
        <v>637</v>
      </c>
      <c r="FG6" s="180" t="s">
        <v>96</v>
      </c>
      <c r="FH6" s="180" t="s">
        <v>638</v>
      </c>
      <c r="FI6" s="180" t="s">
        <v>616</v>
      </c>
      <c r="FJ6" s="180" t="s">
        <v>63</v>
      </c>
      <c r="FK6" s="180" t="s">
        <v>64</v>
      </c>
      <c r="FL6" s="180" t="s">
        <v>640</v>
      </c>
      <c r="FM6" s="180" t="s">
        <v>640</v>
      </c>
      <c r="FN6" s="180" t="s">
        <v>640</v>
      </c>
      <c r="FO6" s="180">
        <v>5</v>
      </c>
      <c r="FP6" s="180" t="s">
        <v>68</v>
      </c>
      <c r="FQ6" s="180"/>
      <c r="FR6" s="180"/>
      <c r="FS6" s="180" t="s">
        <v>668</v>
      </c>
      <c r="FT6" s="180" t="s">
        <v>317</v>
      </c>
      <c r="FU6" s="180" t="s">
        <v>270</v>
      </c>
      <c r="FV6" s="180" t="s">
        <v>55</v>
      </c>
      <c r="FW6" s="180" t="s">
        <v>642</v>
      </c>
      <c r="FX6" s="180" t="s">
        <v>643</v>
      </c>
      <c r="FY6" s="180" t="s">
        <v>582</v>
      </c>
      <c r="FZ6" s="180" t="s">
        <v>644</v>
      </c>
      <c r="GA6" s="180" t="s">
        <v>645</v>
      </c>
      <c r="GB6" s="180" t="s">
        <v>270</v>
      </c>
      <c r="GC6" s="180" t="s">
        <v>646</v>
      </c>
      <c r="GD6" s="180" t="s">
        <v>647</v>
      </c>
      <c r="GE6" s="180" t="s">
        <v>582</v>
      </c>
      <c r="GF6" s="180" t="s">
        <v>648</v>
      </c>
      <c r="GG6" s="180" t="s">
        <v>649</v>
      </c>
      <c r="GH6" s="180" t="s">
        <v>317</v>
      </c>
    </row>
    <row r="7" spans="1:190">
      <c r="A7" s="225" t="s">
        <v>339</v>
      </c>
      <c r="B7" s="222" t="s">
        <v>664</v>
      </c>
      <c r="C7" s="223" t="s">
        <v>552</v>
      </c>
      <c r="D7" s="223"/>
      <c r="E7" s="223" t="s">
        <v>85</v>
      </c>
      <c r="F7" s="223" t="s">
        <v>85</v>
      </c>
      <c r="G7" s="223" t="s">
        <v>553</v>
      </c>
      <c r="H7" s="223" t="s">
        <v>56</v>
      </c>
      <c r="I7" s="223" t="s">
        <v>554</v>
      </c>
      <c r="J7" s="223" t="s">
        <v>555</v>
      </c>
      <c r="K7" s="223" t="s">
        <v>556</v>
      </c>
      <c r="L7" s="223" t="s">
        <v>557</v>
      </c>
      <c r="M7" s="223" t="s">
        <v>77</v>
      </c>
      <c r="N7" s="223" t="s">
        <v>558</v>
      </c>
      <c r="O7" s="233" t="s">
        <v>559</v>
      </c>
      <c r="P7" s="234">
        <v>10000000</v>
      </c>
      <c r="Q7" s="234" t="s">
        <v>637</v>
      </c>
      <c r="R7" s="223" t="s">
        <v>561</v>
      </c>
      <c r="S7" s="223" t="s">
        <v>562</v>
      </c>
      <c r="T7" s="223" t="s">
        <v>563</v>
      </c>
      <c r="U7" s="223" t="s">
        <v>564</v>
      </c>
      <c r="V7" s="223" t="s">
        <v>565</v>
      </c>
      <c r="W7" s="223" t="s">
        <v>566</v>
      </c>
      <c r="X7" s="223" t="s">
        <v>175</v>
      </c>
      <c r="Y7" s="223" t="s">
        <v>304</v>
      </c>
      <c r="Z7" s="223" t="s">
        <v>176</v>
      </c>
      <c r="AA7" s="223" t="s">
        <v>567</v>
      </c>
      <c r="AB7" s="223" t="s">
        <v>555</v>
      </c>
      <c r="AC7" s="223" t="s">
        <v>568</v>
      </c>
      <c r="AD7" s="223" t="s">
        <v>555</v>
      </c>
      <c r="AE7" s="223" t="s">
        <v>569</v>
      </c>
      <c r="AF7" s="223" t="s">
        <v>570</v>
      </c>
      <c r="AG7" s="223" t="s">
        <v>571</v>
      </c>
      <c r="AH7" s="223" t="s">
        <v>572</v>
      </c>
      <c r="AI7" s="223"/>
      <c r="AJ7" s="223" t="s">
        <v>573</v>
      </c>
      <c r="AK7" s="223" t="s">
        <v>669</v>
      </c>
      <c r="AL7" s="223" t="s">
        <v>575</v>
      </c>
      <c r="AM7" s="223" t="s">
        <v>576</v>
      </c>
      <c r="AN7" s="226" t="s">
        <v>577</v>
      </c>
      <c r="AO7" s="226" t="s">
        <v>652</v>
      </c>
      <c r="AP7" s="226" t="s">
        <v>653</v>
      </c>
      <c r="AQ7" s="223" t="s">
        <v>579</v>
      </c>
      <c r="AR7" s="223" t="s">
        <v>580</v>
      </c>
      <c r="AS7" s="223" t="s">
        <v>555</v>
      </c>
      <c r="AT7" s="223" t="s">
        <v>271</v>
      </c>
      <c r="AU7" s="223" t="s">
        <v>581</v>
      </c>
      <c r="AV7" s="223" t="s">
        <v>354</v>
      </c>
      <c r="AW7" s="223" t="s">
        <v>555</v>
      </c>
      <c r="AX7" s="223" t="s">
        <v>582</v>
      </c>
      <c r="AY7" s="223" t="s">
        <v>583</v>
      </c>
      <c r="AZ7" s="223" t="s">
        <v>584</v>
      </c>
      <c r="BA7" s="223" t="s">
        <v>585</v>
      </c>
      <c r="BB7" s="223" t="s">
        <v>586</v>
      </c>
      <c r="BC7" s="223" t="s">
        <v>587</v>
      </c>
      <c r="BD7" s="241" t="s">
        <v>588</v>
      </c>
      <c r="BE7" s="223" t="s">
        <v>589</v>
      </c>
      <c r="BF7" s="223" t="s">
        <v>590</v>
      </c>
      <c r="BG7" s="223" t="s">
        <v>591</v>
      </c>
      <c r="BH7" s="223" t="s">
        <v>592</v>
      </c>
      <c r="BI7" s="222" t="s">
        <v>315</v>
      </c>
      <c r="BJ7" s="222" t="s">
        <v>593</v>
      </c>
      <c r="BK7" s="222" t="s">
        <v>594</v>
      </c>
      <c r="BL7" s="222" t="s">
        <v>595</v>
      </c>
      <c r="BM7" s="222" t="s">
        <v>85</v>
      </c>
      <c r="BN7" s="222" t="s">
        <v>85</v>
      </c>
      <c r="BO7" s="222" t="s">
        <v>596</v>
      </c>
      <c r="BP7" s="222" t="s">
        <v>597</v>
      </c>
      <c r="BQ7" s="244" t="s">
        <v>598</v>
      </c>
      <c r="BR7" s="222" t="s">
        <v>558</v>
      </c>
      <c r="BS7" s="245" t="s">
        <v>599</v>
      </c>
      <c r="BT7" s="245" t="s">
        <v>600</v>
      </c>
      <c r="BU7" s="222" t="s">
        <v>558</v>
      </c>
      <c r="BV7" s="245" t="s">
        <v>600</v>
      </c>
      <c r="BW7" s="245" t="s">
        <v>600</v>
      </c>
      <c r="BX7" s="222" t="s">
        <v>558</v>
      </c>
      <c r="BY7" s="222" t="s">
        <v>601</v>
      </c>
      <c r="BZ7" s="222" t="s">
        <v>601</v>
      </c>
      <c r="CA7" s="222" t="s">
        <v>558</v>
      </c>
      <c r="CB7" s="222" t="s">
        <v>601</v>
      </c>
      <c r="CC7" s="222" t="s">
        <v>602</v>
      </c>
      <c r="CD7" s="222" t="s">
        <v>558</v>
      </c>
      <c r="CE7" s="222" t="s">
        <v>603</v>
      </c>
      <c r="CF7" s="222" t="s">
        <v>603</v>
      </c>
      <c r="CG7" s="222" t="s">
        <v>558</v>
      </c>
      <c r="CH7" s="222" t="s">
        <v>604</v>
      </c>
      <c r="CI7" s="222" t="s">
        <v>604</v>
      </c>
      <c r="CJ7" s="222" t="s">
        <v>558</v>
      </c>
      <c r="CK7" s="222" t="s">
        <v>602</v>
      </c>
      <c r="CL7" s="222" t="s">
        <v>605</v>
      </c>
      <c r="CM7" s="222" t="s">
        <v>558</v>
      </c>
      <c r="CN7" s="222" t="s">
        <v>606</v>
      </c>
      <c r="CO7" s="222" t="s">
        <v>606</v>
      </c>
      <c r="CP7" s="222" t="s">
        <v>558</v>
      </c>
      <c r="CQ7" s="222" t="s">
        <v>607</v>
      </c>
      <c r="CR7" s="222" t="s">
        <v>607</v>
      </c>
      <c r="CS7" s="222" t="s">
        <v>558</v>
      </c>
      <c r="CT7" s="243" t="s">
        <v>608</v>
      </c>
      <c r="CU7" s="243" t="s">
        <v>608</v>
      </c>
      <c r="CV7" s="222" t="s">
        <v>558</v>
      </c>
      <c r="CW7" s="222" t="s">
        <v>559</v>
      </c>
      <c r="CX7" s="222" t="s">
        <v>559</v>
      </c>
      <c r="CY7" s="222" t="s">
        <v>558</v>
      </c>
      <c r="CZ7" s="222" t="s">
        <v>609</v>
      </c>
      <c r="DA7" s="222" t="s">
        <v>610</v>
      </c>
      <c r="DB7" s="222" t="s">
        <v>558</v>
      </c>
      <c r="DC7" s="222" t="s">
        <v>611</v>
      </c>
      <c r="DD7" s="222" t="s">
        <v>611</v>
      </c>
      <c r="DE7" s="222" t="s">
        <v>657</v>
      </c>
      <c r="DF7" s="222" t="s">
        <v>613</v>
      </c>
      <c r="DG7" s="222" t="s">
        <v>614</v>
      </c>
      <c r="DH7" s="222" t="s">
        <v>615</v>
      </c>
      <c r="DI7" s="222" t="s">
        <v>616</v>
      </c>
      <c r="DJ7" s="222" t="s">
        <v>616</v>
      </c>
      <c r="DK7" s="243" t="s">
        <v>609</v>
      </c>
      <c r="DL7" s="243" t="s">
        <v>609</v>
      </c>
      <c r="DM7" s="250" t="s">
        <v>609</v>
      </c>
      <c r="DN7" s="250" t="s">
        <v>609</v>
      </c>
      <c r="DO7" s="222" t="s">
        <v>602</v>
      </c>
      <c r="DP7" s="222" t="s">
        <v>602</v>
      </c>
      <c r="DQ7" s="222" t="s">
        <v>609</v>
      </c>
      <c r="DR7" s="222" t="s">
        <v>603</v>
      </c>
      <c r="DS7" s="222" t="s">
        <v>604</v>
      </c>
      <c r="DT7" s="222" t="s">
        <v>604</v>
      </c>
      <c r="DU7" s="243" t="s">
        <v>617</v>
      </c>
      <c r="DV7" s="243" t="s">
        <v>617</v>
      </c>
      <c r="DW7" s="222" t="s">
        <v>618</v>
      </c>
      <c r="DX7" s="222" t="s">
        <v>618</v>
      </c>
      <c r="DY7" s="243" t="s">
        <v>619</v>
      </c>
      <c r="DZ7" s="243" t="s">
        <v>619</v>
      </c>
      <c r="EA7" s="222" t="s">
        <v>609</v>
      </c>
      <c r="EB7" s="222" t="s">
        <v>603</v>
      </c>
      <c r="EC7" s="222" t="s">
        <v>620</v>
      </c>
      <c r="ED7" s="222" t="s">
        <v>621</v>
      </c>
      <c r="EE7" s="222" t="s">
        <v>622</v>
      </c>
      <c r="EF7" s="222" t="s">
        <v>623</v>
      </c>
      <c r="EG7" s="253" t="s">
        <v>670</v>
      </c>
      <c r="EH7" s="253" t="s">
        <v>625</v>
      </c>
      <c r="EI7" s="222" t="s">
        <v>270</v>
      </c>
      <c r="EJ7" s="222" t="s">
        <v>626</v>
      </c>
      <c r="EK7" s="222" t="s">
        <v>627</v>
      </c>
      <c r="EL7" s="222" t="s">
        <v>628</v>
      </c>
      <c r="EM7" s="180" t="s">
        <v>315</v>
      </c>
      <c r="EN7" s="180" t="s">
        <v>54</v>
      </c>
      <c r="EO7" s="180" t="s">
        <v>55</v>
      </c>
      <c r="EP7" s="180" t="s">
        <v>629</v>
      </c>
      <c r="EQ7" s="180" t="s">
        <v>630</v>
      </c>
      <c r="ER7" s="180" t="s">
        <v>671</v>
      </c>
      <c r="ES7" s="180" t="s">
        <v>631</v>
      </c>
      <c r="ET7" s="180" t="s">
        <v>56</v>
      </c>
      <c r="EU7" s="180" t="s">
        <v>632</v>
      </c>
      <c r="EV7" s="180" t="s">
        <v>57</v>
      </c>
      <c r="EW7" s="180" t="s">
        <v>633</v>
      </c>
      <c r="EX7" s="180" t="s">
        <v>58</v>
      </c>
      <c r="EY7" s="180" t="s">
        <v>59</v>
      </c>
      <c r="EZ7" s="180" t="s">
        <v>270</v>
      </c>
      <c r="FA7" s="180" t="s">
        <v>634</v>
      </c>
      <c r="FB7" s="180">
        <v>2022</v>
      </c>
      <c r="FC7" s="197" t="s">
        <v>635</v>
      </c>
      <c r="FD7" s="180">
        <v>1000</v>
      </c>
      <c r="FE7" s="180" t="s">
        <v>636</v>
      </c>
      <c r="FF7" s="199" t="s">
        <v>637</v>
      </c>
      <c r="FG7" s="180" t="s">
        <v>62</v>
      </c>
      <c r="FH7" s="180" t="s">
        <v>638</v>
      </c>
      <c r="FI7" s="180" t="s">
        <v>616</v>
      </c>
      <c r="FJ7" s="180" t="s">
        <v>63</v>
      </c>
      <c r="FK7" s="180" t="s">
        <v>639</v>
      </c>
      <c r="FL7" s="180" t="s">
        <v>640</v>
      </c>
      <c r="FM7" s="180" t="s">
        <v>640</v>
      </c>
      <c r="FN7" s="180" t="s">
        <v>640</v>
      </c>
      <c r="FO7" s="180">
        <v>5</v>
      </c>
      <c r="FP7" s="180" t="s">
        <v>68</v>
      </c>
      <c r="FQ7" s="180"/>
      <c r="FR7" s="180"/>
      <c r="FS7" s="180" t="s">
        <v>668</v>
      </c>
      <c r="FT7" s="180" t="s">
        <v>317</v>
      </c>
      <c r="FU7" s="180" t="s">
        <v>270</v>
      </c>
      <c r="FV7" s="180" t="s">
        <v>85</v>
      </c>
      <c r="FW7" s="180" t="s">
        <v>642</v>
      </c>
      <c r="FX7" s="180" t="s">
        <v>643</v>
      </c>
      <c r="FY7" s="180" t="s">
        <v>582</v>
      </c>
      <c r="FZ7" s="180" t="s">
        <v>644</v>
      </c>
      <c r="GA7" s="180" t="s">
        <v>645</v>
      </c>
      <c r="GB7" s="180" t="s">
        <v>270</v>
      </c>
      <c r="GC7" s="180" t="s">
        <v>646</v>
      </c>
      <c r="GD7" s="180" t="s">
        <v>647</v>
      </c>
      <c r="GE7" s="180" t="s">
        <v>582</v>
      </c>
      <c r="GF7" s="180" t="s">
        <v>648</v>
      </c>
      <c r="GG7" s="180" t="s">
        <v>649</v>
      </c>
      <c r="GH7" s="180" t="s">
        <v>317</v>
      </c>
    </row>
    <row r="8" spans="1:190">
      <c r="A8" s="225" t="s">
        <v>343</v>
      </c>
      <c r="B8" s="222" t="s">
        <v>672</v>
      </c>
      <c r="C8" s="223" t="s">
        <v>552</v>
      </c>
      <c r="D8" s="223"/>
      <c r="E8" s="223" t="s">
        <v>85</v>
      </c>
      <c r="F8" s="223" t="s">
        <v>85</v>
      </c>
      <c r="G8" s="223" t="s">
        <v>553</v>
      </c>
      <c r="H8" s="223" t="s">
        <v>56</v>
      </c>
      <c r="I8" s="223" t="s">
        <v>554</v>
      </c>
      <c r="J8" s="223" t="s">
        <v>555</v>
      </c>
      <c r="K8" s="223" t="s">
        <v>556</v>
      </c>
      <c r="L8" s="223" t="s">
        <v>557</v>
      </c>
      <c r="M8" s="223" t="s">
        <v>77</v>
      </c>
      <c r="N8" s="223" t="s">
        <v>558</v>
      </c>
      <c r="O8" s="233" t="s">
        <v>559</v>
      </c>
      <c r="P8" s="234">
        <v>10000000</v>
      </c>
      <c r="Q8" s="237" t="s">
        <v>662</v>
      </c>
      <c r="R8" s="223" t="s">
        <v>561</v>
      </c>
      <c r="S8" s="223" t="s">
        <v>562</v>
      </c>
      <c r="T8" s="223" t="s">
        <v>563</v>
      </c>
      <c r="U8" s="223" t="s">
        <v>564</v>
      </c>
      <c r="V8" s="223" t="s">
        <v>565</v>
      </c>
      <c r="W8" s="223" t="s">
        <v>566</v>
      </c>
      <c r="X8" s="223" t="s">
        <v>175</v>
      </c>
      <c r="Y8" s="223" t="s">
        <v>304</v>
      </c>
      <c r="Z8" s="223" t="s">
        <v>176</v>
      </c>
      <c r="AA8" s="223" t="s">
        <v>567</v>
      </c>
      <c r="AB8" s="223" t="s">
        <v>555</v>
      </c>
      <c r="AC8" s="223" t="s">
        <v>568</v>
      </c>
      <c r="AD8" s="223" t="s">
        <v>555</v>
      </c>
      <c r="AE8" s="223" t="s">
        <v>569</v>
      </c>
      <c r="AF8" s="223" t="s">
        <v>570</v>
      </c>
      <c r="AG8" s="223" t="s">
        <v>571</v>
      </c>
      <c r="AH8" s="223" t="s">
        <v>572</v>
      </c>
      <c r="AI8" s="223"/>
      <c r="AJ8" s="223" t="s">
        <v>573</v>
      </c>
      <c r="AK8" s="287" t="s">
        <v>662</v>
      </c>
      <c r="AL8" s="223" t="s">
        <v>575</v>
      </c>
      <c r="AM8" s="223" t="s">
        <v>576</v>
      </c>
      <c r="AN8" s="223" t="s">
        <v>651</v>
      </c>
      <c r="AO8" s="226" t="s">
        <v>673</v>
      </c>
      <c r="AP8" s="223" t="s">
        <v>673</v>
      </c>
      <c r="AQ8" s="223" t="s">
        <v>579</v>
      </c>
      <c r="AR8" s="223" t="s">
        <v>580</v>
      </c>
      <c r="AS8" s="223" t="s">
        <v>555</v>
      </c>
      <c r="AT8" s="223" t="s">
        <v>271</v>
      </c>
      <c r="AU8" s="223" t="s">
        <v>581</v>
      </c>
      <c r="AV8" s="223" t="s">
        <v>354</v>
      </c>
      <c r="AW8" s="223" t="s">
        <v>555</v>
      </c>
      <c r="AX8" s="223" t="s">
        <v>582</v>
      </c>
      <c r="AY8" s="223" t="s">
        <v>583</v>
      </c>
      <c r="AZ8" s="223" t="s">
        <v>584</v>
      </c>
      <c r="BA8" s="223" t="s">
        <v>585</v>
      </c>
      <c r="BB8" s="223" t="s">
        <v>586</v>
      </c>
      <c r="BC8" s="223" t="s">
        <v>587</v>
      </c>
      <c r="BD8" s="241" t="s">
        <v>588</v>
      </c>
      <c r="BE8" s="223" t="s">
        <v>589</v>
      </c>
      <c r="BF8" s="223" t="s">
        <v>590</v>
      </c>
      <c r="BG8" s="226" t="s">
        <v>591</v>
      </c>
      <c r="BH8" s="226" t="s">
        <v>592</v>
      </c>
      <c r="BI8" s="222" t="s">
        <v>315</v>
      </c>
      <c r="BJ8" s="222" t="s">
        <v>593</v>
      </c>
      <c r="BK8" s="222" t="s">
        <v>594</v>
      </c>
      <c r="BL8" s="222" t="s">
        <v>595</v>
      </c>
      <c r="BM8" s="222" t="s">
        <v>85</v>
      </c>
      <c r="BN8" s="222" t="s">
        <v>85</v>
      </c>
      <c r="BO8" s="222" t="s">
        <v>596</v>
      </c>
      <c r="BP8" s="243" t="s">
        <v>674</v>
      </c>
      <c r="BQ8" s="244" t="s">
        <v>598</v>
      </c>
      <c r="BR8" s="222" t="s">
        <v>558</v>
      </c>
      <c r="BS8" s="245" t="s">
        <v>599</v>
      </c>
      <c r="BT8" s="245" t="s">
        <v>600</v>
      </c>
      <c r="BU8" s="222" t="s">
        <v>558</v>
      </c>
      <c r="BV8" s="245" t="s">
        <v>600</v>
      </c>
      <c r="BW8" s="245" t="s">
        <v>600</v>
      </c>
      <c r="BX8" s="222" t="s">
        <v>558</v>
      </c>
      <c r="BY8" s="222" t="s">
        <v>601</v>
      </c>
      <c r="BZ8" s="222" t="s">
        <v>601</v>
      </c>
      <c r="CA8" s="222" t="s">
        <v>558</v>
      </c>
      <c r="CB8" s="222" t="s">
        <v>601</v>
      </c>
      <c r="CC8" s="222" t="s">
        <v>602</v>
      </c>
      <c r="CD8" s="222" t="s">
        <v>558</v>
      </c>
      <c r="CE8" s="222" t="s">
        <v>603</v>
      </c>
      <c r="CF8" s="222" t="s">
        <v>603</v>
      </c>
      <c r="CG8" s="222" t="s">
        <v>558</v>
      </c>
      <c r="CH8" s="222" t="s">
        <v>604</v>
      </c>
      <c r="CI8" s="222" t="s">
        <v>604</v>
      </c>
      <c r="CJ8" s="222" t="s">
        <v>558</v>
      </c>
      <c r="CK8" s="222" t="s">
        <v>602</v>
      </c>
      <c r="CL8" s="222" t="s">
        <v>605</v>
      </c>
      <c r="CM8" s="222" t="s">
        <v>558</v>
      </c>
      <c r="CN8" s="222" t="s">
        <v>606</v>
      </c>
      <c r="CO8" s="222" t="s">
        <v>606</v>
      </c>
      <c r="CP8" s="222" t="s">
        <v>558</v>
      </c>
      <c r="CQ8" s="222" t="s">
        <v>607</v>
      </c>
      <c r="CR8" s="222" t="s">
        <v>607</v>
      </c>
      <c r="CS8" s="222" t="s">
        <v>558</v>
      </c>
      <c r="CT8" s="243" t="s">
        <v>608</v>
      </c>
      <c r="CU8" s="243" t="s">
        <v>608</v>
      </c>
      <c r="CV8" s="222" t="s">
        <v>558</v>
      </c>
      <c r="CW8" s="222" t="s">
        <v>559</v>
      </c>
      <c r="CX8" s="222" t="s">
        <v>559</v>
      </c>
      <c r="CY8" s="222" t="s">
        <v>558</v>
      </c>
      <c r="CZ8" s="222" t="s">
        <v>609</v>
      </c>
      <c r="DA8" s="222" t="s">
        <v>610</v>
      </c>
      <c r="DB8" s="222" t="s">
        <v>558</v>
      </c>
      <c r="DC8" s="222" t="s">
        <v>611</v>
      </c>
      <c r="DD8" s="222" t="s">
        <v>611</v>
      </c>
      <c r="DE8" s="222" t="s">
        <v>657</v>
      </c>
      <c r="DF8" s="222" t="s">
        <v>613</v>
      </c>
      <c r="DG8" s="222" t="s">
        <v>614</v>
      </c>
      <c r="DH8" s="222" t="s">
        <v>615</v>
      </c>
      <c r="DI8" s="222" t="s">
        <v>616</v>
      </c>
      <c r="DJ8" s="222" t="s">
        <v>616</v>
      </c>
      <c r="DK8" s="243" t="s">
        <v>609</v>
      </c>
      <c r="DL8" s="243" t="s">
        <v>609</v>
      </c>
      <c r="DM8" s="250" t="s">
        <v>609</v>
      </c>
      <c r="DN8" s="250" t="s">
        <v>609</v>
      </c>
      <c r="DO8" s="222" t="s">
        <v>602</v>
      </c>
      <c r="DP8" s="222" t="s">
        <v>602</v>
      </c>
      <c r="DQ8" s="222" t="s">
        <v>609</v>
      </c>
      <c r="DR8" s="222" t="s">
        <v>603</v>
      </c>
      <c r="DS8" s="222" t="s">
        <v>604</v>
      </c>
      <c r="DT8" s="222" t="s">
        <v>604</v>
      </c>
      <c r="DU8" s="243" t="s">
        <v>617</v>
      </c>
      <c r="DV8" s="243" t="s">
        <v>617</v>
      </c>
      <c r="DW8" s="222" t="s">
        <v>618</v>
      </c>
      <c r="DX8" s="222" t="s">
        <v>618</v>
      </c>
      <c r="DY8" s="243" t="s">
        <v>619</v>
      </c>
      <c r="DZ8" s="243" t="s">
        <v>619</v>
      </c>
      <c r="EA8" s="222" t="s">
        <v>609</v>
      </c>
      <c r="EB8" s="222" t="s">
        <v>603</v>
      </c>
      <c r="EC8" s="222" t="s">
        <v>620</v>
      </c>
      <c r="ED8" s="222" t="s">
        <v>621</v>
      </c>
      <c r="EE8" s="222" t="s">
        <v>622</v>
      </c>
      <c r="EF8" s="222" t="s">
        <v>623</v>
      </c>
      <c r="EG8" s="253" t="s">
        <v>624</v>
      </c>
      <c r="EH8" s="253" t="s">
        <v>625</v>
      </c>
      <c r="EI8" s="222" t="s">
        <v>317</v>
      </c>
      <c r="EJ8" s="222" t="s">
        <v>626</v>
      </c>
      <c r="EK8" s="222" t="s">
        <v>627</v>
      </c>
      <c r="EL8" s="222" t="s">
        <v>628</v>
      </c>
      <c r="EM8" s="180" t="s">
        <v>315</v>
      </c>
      <c r="EN8" s="180" t="s">
        <v>54</v>
      </c>
      <c r="EO8" s="180" t="s">
        <v>55</v>
      </c>
      <c r="EP8" s="180" t="s">
        <v>629</v>
      </c>
      <c r="EQ8" s="180" t="s">
        <v>630</v>
      </c>
      <c r="ER8" s="180" t="s">
        <v>675</v>
      </c>
      <c r="ES8" s="180" t="s">
        <v>631</v>
      </c>
      <c r="ET8" s="180" t="s">
        <v>56</v>
      </c>
      <c r="EU8" s="180" t="s">
        <v>632</v>
      </c>
      <c r="EV8" s="180" t="s">
        <v>57</v>
      </c>
      <c r="EW8" s="180" t="s">
        <v>633</v>
      </c>
      <c r="EX8" s="180" t="s">
        <v>58</v>
      </c>
      <c r="EY8" s="180" t="s">
        <v>59</v>
      </c>
      <c r="EZ8" s="180" t="s">
        <v>270</v>
      </c>
      <c r="FA8" s="180" t="s">
        <v>634</v>
      </c>
      <c r="FB8" s="180">
        <v>2022</v>
      </c>
      <c r="FC8" s="197" t="s">
        <v>635</v>
      </c>
      <c r="FD8" s="180">
        <v>1000</v>
      </c>
      <c r="FE8" s="180" t="s">
        <v>636</v>
      </c>
      <c r="FF8" s="199" t="s">
        <v>637</v>
      </c>
      <c r="FG8" s="180" t="s">
        <v>96</v>
      </c>
      <c r="FH8" s="180" t="s">
        <v>638</v>
      </c>
      <c r="FI8" s="180" t="s">
        <v>616</v>
      </c>
      <c r="FJ8" s="180" t="s">
        <v>63</v>
      </c>
      <c r="FK8" s="180" t="s">
        <v>64</v>
      </c>
      <c r="FL8" s="180" t="s">
        <v>640</v>
      </c>
      <c r="FM8" s="180" t="s">
        <v>640</v>
      </c>
      <c r="FN8" s="180" t="s">
        <v>640</v>
      </c>
      <c r="FO8" s="180">
        <v>5</v>
      </c>
      <c r="FP8" s="180" t="s">
        <v>68</v>
      </c>
      <c r="FQ8" s="180"/>
      <c r="FR8" s="180"/>
      <c r="FS8" s="180" t="s">
        <v>676</v>
      </c>
      <c r="FT8" s="180" t="s">
        <v>309</v>
      </c>
      <c r="FU8" s="180" t="s">
        <v>309</v>
      </c>
      <c r="FV8" s="180" t="s">
        <v>55</v>
      </c>
      <c r="FW8" s="180" t="s">
        <v>642</v>
      </c>
      <c r="FX8" s="180" t="s">
        <v>643</v>
      </c>
      <c r="FY8" s="180" t="s">
        <v>582</v>
      </c>
      <c r="FZ8" s="180" t="s">
        <v>644</v>
      </c>
      <c r="GA8" s="180" t="s">
        <v>645</v>
      </c>
      <c r="GB8" s="180" t="s">
        <v>270</v>
      </c>
      <c r="GC8" s="180" t="s">
        <v>646</v>
      </c>
      <c r="GD8" s="180" t="s">
        <v>647</v>
      </c>
      <c r="GE8" s="180" t="s">
        <v>582</v>
      </c>
      <c r="GF8" s="180" t="s">
        <v>648</v>
      </c>
      <c r="GG8" s="180" t="s">
        <v>649</v>
      </c>
      <c r="GH8" s="180" t="s">
        <v>317</v>
      </c>
    </row>
    <row r="9" spans="1:190">
      <c r="A9" s="225" t="s">
        <v>349</v>
      </c>
      <c r="B9" s="222" t="s">
        <v>672</v>
      </c>
      <c r="C9" s="223" t="s">
        <v>552</v>
      </c>
      <c r="D9" s="223"/>
      <c r="E9" s="226" t="s">
        <v>85</v>
      </c>
      <c r="F9" s="223" t="s">
        <v>85</v>
      </c>
      <c r="G9" s="223" t="s">
        <v>553</v>
      </c>
      <c r="H9" s="223" t="s">
        <v>56</v>
      </c>
      <c r="I9" s="223" t="s">
        <v>554</v>
      </c>
      <c r="J9" s="223" t="s">
        <v>555</v>
      </c>
      <c r="K9" s="223" t="s">
        <v>556</v>
      </c>
      <c r="L9" s="223" t="s">
        <v>557</v>
      </c>
      <c r="M9" s="223" t="s">
        <v>77</v>
      </c>
      <c r="N9" s="223" t="s">
        <v>558</v>
      </c>
      <c r="O9" s="233" t="s">
        <v>559</v>
      </c>
      <c r="P9" s="234">
        <v>10000000</v>
      </c>
      <c r="Q9" s="237" t="s">
        <v>662</v>
      </c>
      <c r="R9" s="223" t="s">
        <v>561</v>
      </c>
      <c r="S9" s="223" t="s">
        <v>562</v>
      </c>
      <c r="T9" s="223" t="s">
        <v>563</v>
      </c>
      <c r="U9" s="223" t="s">
        <v>564</v>
      </c>
      <c r="V9" s="223" t="s">
        <v>565</v>
      </c>
      <c r="W9" s="223" t="s">
        <v>566</v>
      </c>
      <c r="X9" s="223" t="s">
        <v>175</v>
      </c>
      <c r="Y9" s="223" t="s">
        <v>304</v>
      </c>
      <c r="Z9" s="223" t="s">
        <v>176</v>
      </c>
      <c r="AA9" s="223" t="s">
        <v>567</v>
      </c>
      <c r="AB9" s="223" t="s">
        <v>555</v>
      </c>
      <c r="AC9" s="223" t="s">
        <v>568</v>
      </c>
      <c r="AD9" s="223" t="s">
        <v>555</v>
      </c>
      <c r="AE9" s="223" t="s">
        <v>569</v>
      </c>
      <c r="AF9" s="223" t="s">
        <v>570</v>
      </c>
      <c r="AG9" s="223" t="s">
        <v>571</v>
      </c>
      <c r="AH9" s="223" t="s">
        <v>572</v>
      </c>
      <c r="AI9" s="223"/>
      <c r="AJ9" s="223" t="s">
        <v>573</v>
      </c>
      <c r="AK9" s="237" t="s">
        <v>662</v>
      </c>
      <c r="AL9" s="223" t="s">
        <v>575</v>
      </c>
      <c r="AM9" s="223" t="s">
        <v>576</v>
      </c>
      <c r="AN9" s="223" t="s">
        <v>577</v>
      </c>
      <c r="AO9" s="226" t="s">
        <v>665</v>
      </c>
      <c r="AP9" s="223" t="s">
        <v>665</v>
      </c>
      <c r="AQ9" s="223" t="s">
        <v>579</v>
      </c>
      <c r="AR9" s="223" t="s">
        <v>580</v>
      </c>
      <c r="AS9" s="223" t="s">
        <v>555</v>
      </c>
      <c r="AT9" s="223" t="s">
        <v>271</v>
      </c>
      <c r="AU9" s="223" t="s">
        <v>581</v>
      </c>
      <c r="AV9" s="223" t="s">
        <v>354</v>
      </c>
      <c r="AW9" s="223" t="s">
        <v>555</v>
      </c>
      <c r="AX9" s="223" t="s">
        <v>582</v>
      </c>
      <c r="AY9" s="223" t="s">
        <v>583</v>
      </c>
      <c r="AZ9" s="223" t="s">
        <v>584</v>
      </c>
      <c r="BA9" s="223" t="s">
        <v>585</v>
      </c>
      <c r="BB9" s="223" t="s">
        <v>586</v>
      </c>
      <c r="BC9" s="223" t="s">
        <v>587</v>
      </c>
      <c r="BD9" s="241" t="s">
        <v>588</v>
      </c>
      <c r="BE9" s="223" t="s">
        <v>589</v>
      </c>
      <c r="BF9" s="223" t="s">
        <v>590</v>
      </c>
      <c r="BG9" s="223" t="s">
        <v>591</v>
      </c>
      <c r="BH9" s="223" t="s">
        <v>592</v>
      </c>
      <c r="BI9" s="222" t="s">
        <v>315</v>
      </c>
      <c r="BJ9" s="222" t="s">
        <v>593</v>
      </c>
      <c r="BK9" s="222" t="s">
        <v>594</v>
      </c>
      <c r="BL9" s="222" t="s">
        <v>595</v>
      </c>
      <c r="BM9" s="222" t="s">
        <v>85</v>
      </c>
      <c r="BN9" s="222" t="s">
        <v>85</v>
      </c>
      <c r="BO9" s="222" t="s">
        <v>596</v>
      </c>
      <c r="BP9" s="243" t="s">
        <v>674</v>
      </c>
      <c r="BQ9" s="244" t="s">
        <v>598</v>
      </c>
      <c r="BR9" s="222" t="s">
        <v>558</v>
      </c>
      <c r="BS9" s="245" t="s">
        <v>599</v>
      </c>
      <c r="BT9" s="245" t="s">
        <v>600</v>
      </c>
      <c r="BU9" s="222" t="s">
        <v>558</v>
      </c>
      <c r="BV9" s="245" t="s">
        <v>600</v>
      </c>
      <c r="BW9" s="245" t="s">
        <v>600</v>
      </c>
      <c r="BX9" s="222" t="s">
        <v>558</v>
      </c>
      <c r="BY9" s="222" t="s">
        <v>601</v>
      </c>
      <c r="BZ9" s="222" t="s">
        <v>601</v>
      </c>
      <c r="CA9" s="222" t="s">
        <v>558</v>
      </c>
      <c r="CB9" s="222" t="s">
        <v>601</v>
      </c>
      <c r="CC9" s="222" t="s">
        <v>602</v>
      </c>
      <c r="CD9" s="222" t="s">
        <v>558</v>
      </c>
      <c r="CE9" s="222" t="s">
        <v>603</v>
      </c>
      <c r="CF9" s="222" t="s">
        <v>603</v>
      </c>
      <c r="CG9" s="222" t="s">
        <v>558</v>
      </c>
      <c r="CH9" s="222" t="s">
        <v>604</v>
      </c>
      <c r="CI9" s="222" t="s">
        <v>604</v>
      </c>
      <c r="CJ9" s="222" t="s">
        <v>558</v>
      </c>
      <c r="CK9" s="222" t="s">
        <v>602</v>
      </c>
      <c r="CL9" s="222" t="s">
        <v>605</v>
      </c>
      <c r="CM9" s="222" t="s">
        <v>558</v>
      </c>
      <c r="CN9" s="222" t="s">
        <v>606</v>
      </c>
      <c r="CO9" s="222" t="s">
        <v>606</v>
      </c>
      <c r="CP9" s="222" t="s">
        <v>558</v>
      </c>
      <c r="CQ9" s="222" t="s">
        <v>607</v>
      </c>
      <c r="CR9" s="222" t="s">
        <v>607</v>
      </c>
      <c r="CS9" s="222" t="s">
        <v>558</v>
      </c>
      <c r="CT9" s="243" t="s">
        <v>608</v>
      </c>
      <c r="CU9" s="243" t="s">
        <v>608</v>
      </c>
      <c r="CV9" s="222" t="s">
        <v>558</v>
      </c>
      <c r="CW9" s="222" t="s">
        <v>559</v>
      </c>
      <c r="CX9" s="222" t="s">
        <v>559</v>
      </c>
      <c r="CY9" s="222" t="s">
        <v>558</v>
      </c>
      <c r="CZ9" s="222" t="s">
        <v>609</v>
      </c>
      <c r="DA9" s="222" t="s">
        <v>610</v>
      </c>
      <c r="DB9" s="222" t="s">
        <v>558</v>
      </c>
      <c r="DC9" s="222" t="s">
        <v>611</v>
      </c>
      <c r="DD9" s="222" t="s">
        <v>611</v>
      </c>
      <c r="DE9" s="222" t="s">
        <v>657</v>
      </c>
      <c r="DF9" s="222" t="s">
        <v>613</v>
      </c>
      <c r="DG9" s="222" t="s">
        <v>614</v>
      </c>
      <c r="DH9" s="222" t="s">
        <v>615</v>
      </c>
      <c r="DI9" s="222" t="s">
        <v>616</v>
      </c>
      <c r="DJ9" s="222" t="s">
        <v>616</v>
      </c>
      <c r="DK9" s="243" t="s">
        <v>609</v>
      </c>
      <c r="DL9" s="243" t="s">
        <v>609</v>
      </c>
      <c r="DM9" s="250" t="s">
        <v>609</v>
      </c>
      <c r="DN9" s="250" t="s">
        <v>609</v>
      </c>
      <c r="DO9" s="222" t="s">
        <v>602</v>
      </c>
      <c r="DP9" s="222" t="s">
        <v>602</v>
      </c>
      <c r="DQ9" s="222" t="s">
        <v>609</v>
      </c>
      <c r="DR9" s="222" t="s">
        <v>603</v>
      </c>
      <c r="DS9" s="222" t="s">
        <v>604</v>
      </c>
      <c r="DT9" s="222" t="s">
        <v>604</v>
      </c>
      <c r="DU9" s="243" t="s">
        <v>617</v>
      </c>
      <c r="DV9" s="243" t="s">
        <v>617</v>
      </c>
      <c r="DW9" s="222" t="s">
        <v>618</v>
      </c>
      <c r="DX9" s="222" t="s">
        <v>618</v>
      </c>
      <c r="DY9" s="243" t="s">
        <v>619</v>
      </c>
      <c r="DZ9" s="243" t="s">
        <v>619</v>
      </c>
      <c r="EA9" s="222" t="s">
        <v>609</v>
      </c>
      <c r="EB9" s="222" t="s">
        <v>603</v>
      </c>
      <c r="EC9" s="222" t="s">
        <v>620</v>
      </c>
      <c r="ED9" s="222" t="s">
        <v>621</v>
      </c>
      <c r="EE9" s="222" t="s">
        <v>622</v>
      </c>
      <c r="EF9" s="222" t="s">
        <v>623</v>
      </c>
      <c r="EG9" s="253" t="s">
        <v>624</v>
      </c>
      <c r="EH9" s="253" t="s">
        <v>625</v>
      </c>
      <c r="EI9" s="222" t="s">
        <v>317</v>
      </c>
      <c r="EJ9" s="222" t="s">
        <v>626</v>
      </c>
      <c r="EK9" s="222" t="s">
        <v>627</v>
      </c>
      <c r="EL9" s="222" t="s">
        <v>628</v>
      </c>
      <c r="EM9" s="180" t="s">
        <v>315</v>
      </c>
      <c r="EN9" s="180" t="s">
        <v>54</v>
      </c>
      <c r="EO9" s="180" t="s">
        <v>55</v>
      </c>
      <c r="EP9" s="180" t="s">
        <v>629</v>
      </c>
      <c r="EQ9" s="180" t="s">
        <v>630</v>
      </c>
      <c r="ER9" s="180" t="s">
        <v>675</v>
      </c>
      <c r="ES9" s="180" t="s">
        <v>631</v>
      </c>
      <c r="ET9" s="180" t="s">
        <v>56</v>
      </c>
      <c r="EU9" s="180" t="s">
        <v>632</v>
      </c>
      <c r="EV9" s="180" t="s">
        <v>57</v>
      </c>
      <c r="EW9" s="180" t="s">
        <v>633</v>
      </c>
      <c r="EX9" s="180" t="s">
        <v>58</v>
      </c>
      <c r="EY9" s="180" t="s">
        <v>59</v>
      </c>
      <c r="EZ9" s="180" t="s">
        <v>270</v>
      </c>
      <c r="FA9" s="180" t="s">
        <v>634</v>
      </c>
      <c r="FB9" s="180">
        <v>2022</v>
      </c>
      <c r="FC9" s="197" t="s">
        <v>635</v>
      </c>
      <c r="FD9" s="180">
        <v>1000</v>
      </c>
      <c r="FE9" s="180" t="s">
        <v>636</v>
      </c>
      <c r="FF9" s="199" t="s">
        <v>637</v>
      </c>
      <c r="FG9" s="180" t="s">
        <v>96</v>
      </c>
      <c r="FH9" s="180" t="s">
        <v>638</v>
      </c>
      <c r="FI9" s="180" t="s">
        <v>616</v>
      </c>
      <c r="FJ9" s="180" t="s">
        <v>63</v>
      </c>
      <c r="FK9" s="180" t="s">
        <v>64</v>
      </c>
      <c r="FL9" s="180" t="s">
        <v>640</v>
      </c>
      <c r="FM9" s="180" t="s">
        <v>640</v>
      </c>
      <c r="FN9" s="180" t="s">
        <v>640</v>
      </c>
      <c r="FO9" s="180">
        <v>5</v>
      </c>
      <c r="FP9" s="180" t="s">
        <v>68</v>
      </c>
      <c r="FQ9" s="180"/>
      <c r="FR9" s="180"/>
      <c r="FS9" s="180" t="s">
        <v>641</v>
      </c>
      <c r="FT9" s="180" t="s">
        <v>309</v>
      </c>
      <c r="FU9" s="180" t="s">
        <v>309</v>
      </c>
      <c r="FV9" s="180" t="s">
        <v>85</v>
      </c>
      <c r="FW9" s="180" t="s">
        <v>642</v>
      </c>
      <c r="FX9" s="180" t="s">
        <v>643</v>
      </c>
      <c r="FY9" s="180" t="s">
        <v>582</v>
      </c>
      <c r="FZ9" s="180" t="s">
        <v>644</v>
      </c>
      <c r="GA9" s="180" t="s">
        <v>645</v>
      </c>
      <c r="GB9" s="180" t="s">
        <v>270</v>
      </c>
      <c r="GC9" s="180" t="s">
        <v>646</v>
      </c>
      <c r="GD9" s="180" t="s">
        <v>647</v>
      </c>
      <c r="GE9" s="180" t="s">
        <v>582</v>
      </c>
      <c r="GF9" s="180" t="s">
        <v>648</v>
      </c>
      <c r="GG9" s="180" t="s">
        <v>649</v>
      </c>
      <c r="GH9" s="180" t="s">
        <v>317</v>
      </c>
    </row>
    <row r="10" spans="1:190">
      <c r="A10" s="222" t="s">
        <v>352</v>
      </c>
      <c r="B10" s="222" t="s">
        <v>677</v>
      </c>
      <c r="C10" s="223" t="s">
        <v>552</v>
      </c>
      <c r="D10" s="223"/>
      <c r="E10" s="226" t="s">
        <v>85</v>
      </c>
      <c r="F10" s="223" t="s">
        <v>85</v>
      </c>
      <c r="G10" s="223" t="s">
        <v>553</v>
      </c>
      <c r="H10" s="223" t="s">
        <v>56</v>
      </c>
      <c r="I10" s="223" t="s">
        <v>554</v>
      </c>
      <c r="J10" s="223" t="s">
        <v>555</v>
      </c>
      <c r="K10" s="223" t="s">
        <v>556</v>
      </c>
      <c r="L10" s="223" t="s">
        <v>557</v>
      </c>
      <c r="M10" s="223" t="s">
        <v>77</v>
      </c>
      <c r="N10" s="223" t="s">
        <v>558</v>
      </c>
      <c r="O10" s="233" t="s">
        <v>559</v>
      </c>
      <c r="P10" s="234">
        <v>10000000</v>
      </c>
      <c r="Q10" s="234" t="s">
        <v>678</v>
      </c>
      <c r="R10" s="223" t="s">
        <v>561</v>
      </c>
      <c r="S10" s="223" t="s">
        <v>562</v>
      </c>
      <c r="T10" s="223" t="s">
        <v>563</v>
      </c>
      <c r="U10" s="223" t="s">
        <v>564</v>
      </c>
      <c r="V10" s="223" t="s">
        <v>565</v>
      </c>
      <c r="W10" s="223" t="s">
        <v>566</v>
      </c>
      <c r="X10" s="223" t="s">
        <v>175</v>
      </c>
      <c r="Y10" s="223" t="s">
        <v>304</v>
      </c>
      <c r="Z10" s="223" t="s">
        <v>176</v>
      </c>
      <c r="AA10" s="223" t="s">
        <v>567</v>
      </c>
      <c r="AB10" s="223" t="s">
        <v>555</v>
      </c>
      <c r="AC10" s="223" t="s">
        <v>568</v>
      </c>
      <c r="AD10" s="223" t="s">
        <v>555</v>
      </c>
      <c r="AE10" s="223" t="s">
        <v>569</v>
      </c>
      <c r="AF10" s="223" t="s">
        <v>570</v>
      </c>
      <c r="AG10" s="223" t="s">
        <v>571</v>
      </c>
      <c r="AH10" s="223" t="s">
        <v>572</v>
      </c>
      <c r="AI10" s="223"/>
      <c r="AJ10" s="223" t="s">
        <v>573</v>
      </c>
      <c r="AK10" s="234" t="s">
        <v>678</v>
      </c>
      <c r="AL10" s="223" t="s">
        <v>575</v>
      </c>
      <c r="AM10" s="223" t="s">
        <v>576</v>
      </c>
      <c r="AN10" s="223" t="s">
        <v>577</v>
      </c>
      <c r="AO10" s="226" t="s">
        <v>665</v>
      </c>
      <c r="AP10" s="223" t="s">
        <v>665</v>
      </c>
      <c r="AQ10" s="223" t="s">
        <v>579</v>
      </c>
      <c r="AR10" s="223" t="s">
        <v>580</v>
      </c>
      <c r="AS10" s="223" t="s">
        <v>555</v>
      </c>
      <c r="AT10" s="223" t="s">
        <v>271</v>
      </c>
      <c r="AU10" s="223" t="s">
        <v>581</v>
      </c>
      <c r="AV10" s="223" t="s">
        <v>354</v>
      </c>
      <c r="AW10" s="223" t="s">
        <v>555</v>
      </c>
      <c r="AX10" s="223" t="s">
        <v>582</v>
      </c>
      <c r="AY10" s="223" t="s">
        <v>583</v>
      </c>
      <c r="AZ10" s="223" t="s">
        <v>584</v>
      </c>
      <c r="BA10" s="223" t="s">
        <v>585</v>
      </c>
      <c r="BB10" s="223" t="s">
        <v>586</v>
      </c>
      <c r="BC10" s="223" t="s">
        <v>587</v>
      </c>
      <c r="BD10" s="241" t="s">
        <v>588</v>
      </c>
      <c r="BE10" s="223" t="s">
        <v>589</v>
      </c>
      <c r="BF10" s="223" t="s">
        <v>590</v>
      </c>
      <c r="BG10" s="223" t="s">
        <v>679</v>
      </c>
      <c r="BH10" s="223" t="s">
        <v>680</v>
      </c>
      <c r="BI10" s="222" t="s">
        <v>315</v>
      </c>
      <c r="BJ10" s="222" t="s">
        <v>593</v>
      </c>
      <c r="BK10" s="222" t="s">
        <v>594</v>
      </c>
      <c r="BL10" s="222" t="s">
        <v>595</v>
      </c>
      <c r="BM10" s="222" t="s">
        <v>85</v>
      </c>
      <c r="BN10" s="222" t="s">
        <v>85</v>
      </c>
      <c r="BO10" s="222" t="s">
        <v>596</v>
      </c>
      <c r="BP10" s="222" t="s">
        <v>597</v>
      </c>
      <c r="BQ10" s="244" t="s">
        <v>598</v>
      </c>
      <c r="BR10" s="222" t="s">
        <v>558</v>
      </c>
      <c r="BS10" s="245" t="s">
        <v>599</v>
      </c>
      <c r="BT10" s="245" t="s">
        <v>600</v>
      </c>
      <c r="BU10" s="222" t="s">
        <v>558</v>
      </c>
      <c r="BV10" s="245" t="s">
        <v>600</v>
      </c>
      <c r="BW10" s="245" t="s">
        <v>600</v>
      </c>
      <c r="BX10" s="222" t="s">
        <v>558</v>
      </c>
      <c r="BY10" s="222" t="s">
        <v>601</v>
      </c>
      <c r="BZ10" s="222" t="s">
        <v>601</v>
      </c>
      <c r="CA10" s="222" t="s">
        <v>558</v>
      </c>
      <c r="CB10" s="222" t="s">
        <v>601</v>
      </c>
      <c r="CC10" s="222" t="s">
        <v>602</v>
      </c>
      <c r="CD10" s="222" t="s">
        <v>558</v>
      </c>
      <c r="CE10" s="222" t="s">
        <v>603</v>
      </c>
      <c r="CF10" s="222" t="s">
        <v>603</v>
      </c>
      <c r="CG10" s="222" t="s">
        <v>558</v>
      </c>
      <c r="CH10" s="222" t="s">
        <v>604</v>
      </c>
      <c r="CI10" s="222" t="s">
        <v>604</v>
      </c>
      <c r="CJ10" s="222" t="s">
        <v>558</v>
      </c>
      <c r="CK10" s="222" t="s">
        <v>602</v>
      </c>
      <c r="CL10" s="222" t="s">
        <v>605</v>
      </c>
      <c r="CM10" s="222" t="s">
        <v>558</v>
      </c>
      <c r="CN10" s="222" t="s">
        <v>606</v>
      </c>
      <c r="CO10" s="222" t="s">
        <v>606</v>
      </c>
      <c r="CP10" s="222" t="s">
        <v>558</v>
      </c>
      <c r="CQ10" s="222" t="s">
        <v>607</v>
      </c>
      <c r="CR10" s="222" t="s">
        <v>607</v>
      </c>
      <c r="CS10" s="222" t="s">
        <v>558</v>
      </c>
      <c r="CT10" s="243" t="s">
        <v>608</v>
      </c>
      <c r="CU10" s="243" t="s">
        <v>608</v>
      </c>
      <c r="CV10" s="222" t="s">
        <v>558</v>
      </c>
      <c r="CW10" s="222" t="s">
        <v>559</v>
      </c>
      <c r="CX10" s="222" t="s">
        <v>559</v>
      </c>
      <c r="CY10" s="222" t="s">
        <v>558</v>
      </c>
      <c r="CZ10" s="222" t="s">
        <v>609</v>
      </c>
      <c r="DA10" s="222" t="s">
        <v>610</v>
      </c>
      <c r="DB10" s="222" t="s">
        <v>558</v>
      </c>
      <c r="DC10" s="222" t="s">
        <v>611</v>
      </c>
      <c r="DD10" s="222" t="s">
        <v>611</v>
      </c>
      <c r="DE10" s="222" t="s">
        <v>612</v>
      </c>
      <c r="DF10" s="222" t="s">
        <v>613</v>
      </c>
      <c r="DG10" s="222" t="s">
        <v>614</v>
      </c>
      <c r="DH10" s="222" t="s">
        <v>615</v>
      </c>
      <c r="DI10" s="222" t="s">
        <v>616</v>
      </c>
      <c r="DJ10" s="222" t="s">
        <v>616</v>
      </c>
      <c r="DK10" s="243" t="s">
        <v>609</v>
      </c>
      <c r="DL10" s="243" t="s">
        <v>609</v>
      </c>
      <c r="DM10" s="250" t="s">
        <v>609</v>
      </c>
      <c r="DN10" s="250" t="s">
        <v>609</v>
      </c>
      <c r="DO10" s="222" t="s">
        <v>602</v>
      </c>
      <c r="DP10" s="222" t="s">
        <v>602</v>
      </c>
      <c r="DQ10" s="222" t="s">
        <v>609</v>
      </c>
      <c r="DR10" s="222" t="s">
        <v>603</v>
      </c>
      <c r="DS10" s="222" t="s">
        <v>604</v>
      </c>
      <c r="DT10" s="222" t="s">
        <v>604</v>
      </c>
      <c r="DU10" s="243" t="s">
        <v>617</v>
      </c>
      <c r="DV10" s="243" t="s">
        <v>617</v>
      </c>
      <c r="DW10" s="222" t="s">
        <v>618</v>
      </c>
      <c r="DX10" s="222" t="s">
        <v>618</v>
      </c>
      <c r="DY10" s="243" t="s">
        <v>619</v>
      </c>
      <c r="DZ10" s="243" t="s">
        <v>619</v>
      </c>
      <c r="EA10" s="222" t="s">
        <v>609</v>
      </c>
      <c r="EB10" s="222" t="s">
        <v>603</v>
      </c>
      <c r="EC10" s="222" t="s">
        <v>620</v>
      </c>
      <c r="ED10" s="222" t="s">
        <v>621</v>
      </c>
      <c r="EE10" s="222" t="s">
        <v>622</v>
      </c>
      <c r="EF10" s="222" t="s">
        <v>623</v>
      </c>
      <c r="EG10" s="253" t="s">
        <v>624</v>
      </c>
      <c r="EH10" s="253" t="s">
        <v>625</v>
      </c>
      <c r="EI10" s="222" t="s">
        <v>270</v>
      </c>
      <c r="EJ10" s="222" t="s">
        <v>626</v>
      </c>
      <c r="EK10" s="222" t="s">
        <v>627</v>
      </c>
      <c r="EL10" s="222" t="s">
        <v>628</v>
      </c>
      <c r="EM10" s="180" t="s">
        <v>315</v>
      </c>
      <c r="EN10" s="180" t="s">
        <v>54</v>
      </c>
      <c r="EO10" s="180" t="s">
        <v>55</v>
      </c>
      <c r="EP10" s="180" t="s">
        <v>629</v>
      </c>
      <c r="EQ10" s="180" t="s">
        <v>630</v>
      </c>
      <c r="ER10" s="180" t="s">
        <v>675</v>
      </c>
      <c r="ES10" s="180" t="s">
        <v>631</v>
      </c>
      <c r="ET10" s="180" t="s">
        <v>56</v>
      </c>
      <c r="EU10" s="180" t="s">
        <v>632</v>
      </c>
      <c r="EV10" s="180" t="s">
        <v>57</v>
      </c>
      <c r="EW10" s="180" t="s">
        <v>633</v>
      </c>
      <c r="EX10" s="180" t="s">
        <v>58</v>
      </c>
      <c r="EY10" s="180" t="s">
        <v>59</v>
      </c>
      <c r="EZ10" s="180" t="s">
        <v>270</v>
      </c>
      <c r="FA10" s="180" t="s">
        <v>634</v>
      </c>
      <c r="FB10" s="180">
        <v>2022</v>
      </c>
      <c r="FC10" s="197" t="s">
        <v>635</v>
      </c>
      <c r="FD10" s="180">
        <v>1000</v>
      </c>
      <c r="FE10" s="180" t="s">
        <v>636</v>
      </c>
      <c r="FF10" s="199" t="s">
        <v>637</v>
      </c>
      <c r="FG10" s="180" t="s">
        <v>96</v>
      </c>
      <c r="FH10" s="180" t="s">
        <v>638</v>
      </c>
      <c r="FI10" s="180" t="s">
        <v>616</v>
      </c>
      <c r="FJ10" s="180" t="s">
        <v>63</v>
      </c>
      <c r="FK10" s="180" t="s">
        <v>64</v>
      </c>
      <c r="FL10" s="180" t="s">
        <v>640</v>
      </c>
      <c r="FM10" s="180" t="s">
        <v>640</v>
      </c>
      <c r="FN10" s="180" t="s">
        <v>640</v>
      </c>
      <c r="FO10" s="180">
        <v>5</v>
      </c>
      <c r="FP10" s="180" t="s">
        <v>68</v>
      </c>
      <c r="FQ10" s="180"/>
      <c r="FR10" s="180"/>
      <c r="FS10" s="180" t="s">
        <v>641</v>
      </c>
      <c r="FT10" s="180" t="s">
        <v>317</v>
      </c>
      <c r="FU10" s="180" t="s">
        <v>317</v>
      </c>
      <c r="FV10" s="180" t="s">
        <v>55</v>
      </c>
      <c r="FW10" s="180" t="s">
        <v>642</v>
      </c>
      <c r="FX10" s="180" t="s">
        <v>643</v>
      </c>
      <c r="FY10" s="180" t="s">
        <v>582</v>
      </c>
      <c r="FZ10" s="180" t="s">
        <v>644</v>
      </c>
      <c r="GA10" s="180" t="s">
        <v>645</v>
      </c>
      <c r="GB10" s="180" t="s">
        <v>270</v>
      </c>
      <c r="GC10" s="180" t="s">
        <v>646</v>
      </c>
      <c r="GD10" s="180" t="s">
        <v>647</v>
      </c>
      <c r="GE10" s="180" t="s">
        <v>582</v>
      </c>
      <c r="GF10" s="180" t="s">
        <v>648</v>
      </c>
      <c r="GG10" s="180" t="s">
        <v>649</v>
      </c>
      <c r="GH10" s="180" t="s">
        <v>317</v>
      </c>
    </row>
    <row r="11" spans="1:190">
      <c r="A11" s="222" t="s">
        <v>359</v>
      </c>
      <c r="B11" s="222" t="s">
        <v>677</v>
      </c>
      <c r="C11" s="226" t="s">
        <v>552</v>
      </c>
      <c r="D11" s="223"/>
      <c r="E11" s="223" t="s">
        <v>85</v>
      </c>
      <c r="F11" s="223" t="s">
        <v>85</v>
      </c>
      <c r="G11" s="223" t="s">
        <v>553</v>
      </c>
      <c r="H11" s="223" t="s">
        <v>56</v>
      </c>
      <c r="I11" s="223" t="s">
        <v>554</v>
      </c>
      <c r="J11" s="223" t="s">
        <v>555</v>
      </c>
      <c r="K11" s="223" t="s">
        <v>556</v>
      </c>
      <c r="L11" s="223" t="s">
        <v>557</v>
      </c>
      <c r="M11" s="223" t="s">
        <v>77</v>
      </c>
      <c r="N11" s="223" t="s">
        <v>558</v>
      </c>
      <c r="O11" s="233" t="s">
        <v>559</v>
      </c>
      <c r="P11" s="234">
        <v>10000000</v>
      </c>
      <c r="Q11" s="234" t="s">
        <v>678</v>
      </c>
      <c r="R11" s="223" t="s">
        <v>561</v>
      </c>
      <c r="S11" s="223" t="s">
        <v>562</v>
      </c>
      <c r="T11" s="223" t="s">
        <v>563</v>
      </c>
      <c r="U11" s="223" t="s">
        <v>564</v>
      </c>
      <c r="V11" s="223" t="s">
        <v>565</v>
      </c>
      <c r="W11" s="223" t="s">
        <v>566</v>
      </c>
      <c r="X11" s="223" t="s">
        <v>175</v>
      </c>
      <c r="Y11" s="223" t="s">
        <v>304</v>
      </c>
      <c r="Z11" s="223" t="s">
        <v>176</v>
      </c>
      <c r="AA11" s="223" t="s">
        <v>567</v>
      </c>
      <c r="AB11" s="223" t="s">
        <v>555</v>
      </c>
      <c r="AC11" s="223" t="s">
        <v>568</v>
      </c>
      <c r="AD11" s="223" t="s">
        <v>555</v>
      </c>
      <c r="AE11" s="223" t="s">
        <v>569</v>
      </c>
      <c r="AF11" s="223" t="s">
        <v>570</v>
      </c>
      <c r="AG11" s="223" t="s">
        <v>571</v>
      </c>
      <c r="AH11" s="223" t="s">
        <v>572</v>
      </c>
      <c r="AI11" s="223"/>
      <c r="AJ11" s="223" t="s">
        <v>573</v>
      </c>
      <c r="AK11" s="234" t="s">
        <v>678</v>
      </c>
      <c r="AL11" s="223" t="s">
        <v>575</v>
      </c>
      <c r="AM11" s="223" t="s">
        <v>576</v>
      </c>
      <c r="AN11" s="223" t="s">
        <v>651</v>
      </c>
      <c r="AO11" s="226" t="s">
        <v>673</v>
      </c>
      <c r="AP11" s="223" t="s">
        <v>673</v>
      </c>
      <c r="AQ11" s="223" t="s">
        <v>579</v>
      </c>
      <c r="AR11" s="223" t="s">
        <v>580</v>
      </c>
      <c r="AS11" s="223" t="s">
        <v>555</v>
      </c>
      <c r="AT11" s="223" t="s">
        <v>271</v>
      </c>
      <c r="AU11" s="223" t="s">
        <v>581</v>
      </c>
      <c r="AV11" s="223" t="s">
        <v>354</v>
      </c>
      <c r="AW11" s="223" t="s">
        <v>555</v>
      </c>
      <c r="AX11" s="223" t="s">
        <v>582</v>
      </c>
      <c r="AY11" s="223" t="s">
        <v>583</v>
      </c>
      <c r="AZ11" s="223" t="s">
        <v>584</v>
      </c>
      <c r="BA11" s="223" t="s">
        <v>585</v>
      </c>
      <c r="BB11" s="223" t="s">
        <v>586</v>
      </c>
      <c r="BC11" s="223" t="s">
        <v>587</v>
      </c>
      <c r="BD11" s="241" t="s">
        <v>588</v>
      </c>
      <c r="BE11" s="223" t="s">
        <v>589</v>
      </c>
      <c r="BF11" s="223" t="s">
        <v>590</v>
      </c>
      <c r="BG11" s="223" t="s">
        <v>679</v>
      </c>
      <c r="BH11" s="223" t="s">
        <v>680</v>
      </c>
      <c r="BI11" s="222" t="s">
        <v>315</v>
      </c>
      <c r="BJ11" s="222" t="s">
        <v>593</v>
      </c>
      <c r="BK11" s="222" t="s">
        <v>594</v>
      </c>
      <c r="BL11" s="222" t="s">
        <v>595</v>
      </c>
      <c r="BM11" s="222" t="s">
        <v>85</v>
      </c>
      <c r="BN11" s="222" t="s">
        <v>85</v>
      </c>
      <c r="BO11" s="222" t="s">
        <v>596</v>
      </c>
      <c r="BP11" s="222" t="s">
        <v>597</v>
      </c>
      <c r="BQ11" s="244" t="s">
        <v>598</v>
      </c>
      <c r="BR11" s="222" t="s">
        <v>558</v>
      </c>
      <c r="BS11" s="245" t="s">
        <v>599</v>
      </c>
      <c r="BT11" s="245" t="s">
        <v>600</v>
      </c>
      <c r="BU11" s="222" t="s">
        <v>558</v>
      </c>
      <c r="BV11" s="245" t="s">
        <v>600</v>
      </c>
      <c r="BW11" s="245" t="s">
        <v>600</v>
      </c>
      <c r="BX11" s="222" t="s">
        <v>558</v>
      </c>
      <c r="BY11" s="222" t="s">
        <v>601</v>
      </c>
      <c r="BZ11" s="222" t="s">
        <v>601</v>
      </c>
      <c r="CA11" s="222" t="s">
        <v>558</v>
      </c>
      <c r="CB11" s="222" t="s">
        <v>601</v>
      </c>
      <c r="CC11" s="222" t="s">
        <v>602</v>
      </c>
      <c r="CD11" s="222" t="s">
        <v>558</v>
      </c>
      <c r="CE11" s="222" t="s">
        <v>603</v>
      </c>
      <c r="CF11" s="222" t="s">
        <v>603</v>
      </c>
      <c r="CG11" s="222" t="s">
        <v>558</v>
      </c>
      <c r="CH11" s="222" t="s">
        <v>604</v>
      </c>
      <c r="CI11" s="222" t="s">
        <v>604</v>
      </c>
      <c r="CJ11" s="222" t="s">
        <v>558</v>
      </c>
      <c r="CK11" s="222" t="s">
        <v>602</v>
      </c>
      <c r="CL11" s="222" t="s">
        <v>605</v>
      </c>
      <c r="CM11" s="222" t="s">
        <v>558</v>
      </c>
      <c r="CN11" s="222" t="s">
        <v>606</v>
      </c>
      <c r="CO11" s="222" t="s">
        <v>606</v>
      </c>
      <c r="CP11" s="222" t="s">
        <v>558</v>
      </c>
      <c r="CQ11" s="222" t="s">
        <v>607</v>
      </c>
      <c r="CR11" s="222" t="s">
        <v>607</v>
      </c>
      <c r="CS11" s="222" t="s">
        <v>558</v>
      </c>
      <c r="CT11" s="243" t="s">
        <v>608</v>
      </c>
      <c r="CU11" s="243" t="s">
        <v>608</v>
      </c>
      <c r="CV11" s="222" t="s">
        <v>558</v>
      </c>
      <c r="CW11" s="222" t="s">
        <v>559</v>
      </c>
      <c r="CX11" s="222" t="s">
        <v>559</v>
      </c>
      <c r="CY11" s="222" t="s">
        <v>558</v>
      </c>
      <c r="CZ11" s="222" t="s">
        <v>609</v>
      </c>
      <c r="DA11" s="222" t="s">
        <v>610</v>
      </c>
      <c r="DB11" s="222" t="s">
        <v>558</v>
      </c>
      <c r="DC11" s="222" t="s">
        <v>611</v>
      </c>
      <c r="DD11" s="222" t="s">
        <v>611</v>
      </c>
      <c r="DE11" s="222" t="s">
        <v>612</v>
      </c>
      <c r="DF11" s="222" t="s">
        <v>613</v>
      </c>
      <c r="DG11" s="222" t="s">
        <v>614</v>
      </c>
      <c r="DH11" s="222" t="s">
        <v>615</v>
      </c>
      <c r="DI11" s="222" t="s">
        <v>616</v>
      </c>
      <c r="DJ11" s="222" t="s">
        <v>616</v>
      </c>
      <c r="DK11" s="243" t="s">
        <v>609</v>
      </c>
      <c r="DL11" s="243" t="s">
        <v>609</v>
      </c>
      <c r="DM11" s="250" t="s">
        <v>609</v>
      </c>
      <c r="DN11" s="250" t="s">
        <v>609</v>
      </c>
      <c r="DO11" s="222" t="s">
        <v>602</v>
      </c>
      <c r="DP11" s="222" t="s">
        <v>602</v>
      </c>
      <c r="DQ11" s="222" t="s">
        <v>609</v>
      </c>
      <c r="DR11" s="222" t="s">
        <v>603</v>
      </c>
      <c r="DS11" s="222" t="s">
        <v>604</v>
      </c>
      <c r="DT11" s="222" t="s">
        <v>604</v>
      </c>
      <c r="DU11" s="243" t="s">
        <v>617</v>
      </c>
      <c r="DV11" s="243" t="s">
        <v>617</v>
      </c>
      <c r="DW11" s="222" t="s">
        <v>618</v>
      </c>
      <c r="DX11" s="222" t="s">
        <v>618</v>
      </c>
      <c r="DY11" s="243" t="s">
        <v>619</v>
      </c>
      <c r="DZ11" s="243" t="s">
        <v>619</v>
      </c>
      <c r="EA11" s="222" t="s">
        <v>609</v>
      </c>
      <c r="EB11" s="222" t="s">
        <v>603</v>
      </c>
      <c r="EC11" s="222" t="s">
        <v>620</v>
      </c>
      <c r="ED11" s="222" t="s">
        <v>621</v>
      </c>
      <c r="EE11" s="222" t="s">
        <v>622</v>
      </c>
      <c r="EF11" s="222" t="s">
        <v>623</v>
      </c>
      <c r="EG11" s="253" t="s">
        <v>624</v>
      </c>
      <c r="EH11" s="253" t="s">
        <v>625</v>
      </c>
      <c r="EI11" s="222" t="s">
        <v>270</v>
      </c>
      <c r="EJ11" s="222" t="s">
        <v>626</v>
      </c>
      <c r="EK11" s="222" t="s">
        <v>627</v>
      </c>
      <c r="EL11" s="222" t="s">
        <v>628</v>
      </c>
      <c r="EM11" s="180" t="s">
        <v>315</v>
      </c>
      <c r="EN11" s="180" t="s">
        <v>54</v>
      </c>
      <c r="EO11" s="180" t="s">
        <v>55</v>
      </c>
      <c r="EP11" s="180" t="s">
        <v>629</v>
      </c>
      <c r="EQ11" s="180" t="s">
        <v>630</v>
      </c>
      <c r="ER11" s="180" t="s">
        <v>110</v>
      </c>
      <c r="ES11" s="180" t="s">
        <v>631</v>
      </c>
      <c r="ET11" s="180" t="s">
        <v>56</v>
      </c>
      <c r="EU11" s="180" t="s">
        <v>632</v>
      </c>
      <c r="EV11" s="180" t="s">
        <v>57</v>
      </c>
      <c r="EW11" s="180" t="s">
        <v>633</v>
      </c>
      <c r="EX11" s="180" t="s">
        <v>58</v>
      </c>
      <c r="EY11" s="180" t="s">
        <v>59</v>
      </c>
      <c r="EZ11" s="180" t="s">
        <v>270</v>
      </c>
      <c r="FA11" s="180" t="s">
        <v>634</v>
      </c>
      <c r="FB11" s="180">
        <v>2022</v>
      </c>
      <c r="FC11" s="197" t="s">
        <v>635</v>
      </c>
      <c r="FD11" s="180">
        <v>1000</v>
      </c>
      <c r="FE11" s="180" t="s">
        <v>636</v>
      </c>
      <c r="FF11" s="199" t="s">
        <v>637</v>
      </c>
      <c r="FG11" s="180" t="s">
        <v>96</v>
      </c>
      <c r="FH11" s="180" t="s">
        <v>638</v>
      </c>
      <c r="FI11" s="180" t="s">
        <v>616</v>
      </c>
      <c r="FJ11" s="180" t="s">
        <v>63</v>
      </c>
      <c r="FK11" s="180" t="s">
        <v>639</v>
      </c>
      <c r="FL11" s="180" t="s">
        <v>640</v>
      </c>
      <c r="FM11" s="180" t="s">
        <v>640</v>
      </c>
      <c r="FN11" s="180" t="s">
        <v>640</v>
      </c>
      <c r="FO11" s="180">
        <v>5</v>
      </c>
      <c r="FP11" s="180" t="s">
        <v>68</v>
      </c>
      <c r="FQ11" s="180"/>
      <c r="FR11" s="180"/>
      <c r="FS11" s="180" t="s">
        <v>641</v>
      </c>
      <c r="FT11" s="180" t="s">
        <v>317</v>
      </c>
      <c r="FU11" s="180" t="s">
        <v>317</v>
      </c>
      <c r="FV11" s="180" t="s">
        <v>55</v>
      </c>
      <c r="FW11" s="180" t="s">
        <v>642</v>
      </c>
      <c r="FX11" s="180" t="s">
        <v>643</v>
      </c>
      <c r="FY11" s="180" t="s">
        <v>582</v>
      </c>
      <c r="FZ11" s="180" t="s">
        <v>644</v>
      </c>
      <c r="GA11" s="180" t="s">
        <v>645</v>
      </c>
      <c r="GB11" s="180" t="s">
        <v>270</v>
      </c>
      <c r="GC11" s="180" t="s">
        <v>646</v>
      </c>
      <c r="GD11" s="180" t="s">
        <v>647</v>
      </c>
      <c r="GE11" s="180" t="s">
        <v>582</v>
      </c>
      <c r="GF11" s="180" t="s">
        <v>648</v>
      </c>
      <c r="GG11" s="180" t="s">
        <v>649</v>
      </c>
      <c r="GH11" s="180" t="s">
        <v>317</v>
      </c>
    </row>
    <row r="12" s="218" customFormat="1" spans="1:190">
      <c r="A12" s="227" t="s">
        <v>360</v>
      </c>
      <c r="B12" s="228" t="s">
        <v>664</v>
      </c>
      <c r="C12" s="229" t="s">
        <v>681</v>
      </c>
      <c r="D12" s="229"/>
      <c r="E12" s="229" t="s">
        <v>85</v>
      </c>
      <c r="F12" s="229" t="s">
        <v>85</v>
      </c>
      <c r="G12" s="229" t="s">
        <v>553</v>
      </c>
      <c r="H12" s="229" t="s">
        <v>56</v>
      </c>
      <c r="I12" s="229" t="s">
        <v>554</v>
      </c>
      <c r="J12" s="229" t="s">
        <v>555</v>
      </c>
      <c r="K12" s="229" t="s">
        <v>556</v>
      </c>
      <c r="L12" s="229" t="s">
        <v>557</v>
      </c>
      <c r="M12" s="229" t="s">
        <v>77</v>
      </c>
      <c r="N12" s="229" t="s">
        <v>558</v>
      </c>
      <c r="O12" s="235" t="s">
        <v>559</v>
      </c>
      <c r="P12" s="236">
        <v>10000000</v>
      </c>
      <c r="Q12" s="236" t="s">
        <v>637</v>
      </c>
      <c r="R12" s="229" t="s">
        <v>561</v>
      </c>
      <c r="S12" s="229" t="s">
        <v>562</v>
      </c>
      <c r="T12" s="229" t="s">
        <v>563</v>
      </c>
      <c r="U12" s="229" t="s">
        <v>564</v>
      </c>
      <c r="V12" s="229" t="s">
        <v>565</v>
      </c>
      <c r="W12" s="229" t="s">
        <v>566</v>
      </c>
      <c r="X12" s="229" t="s">
        <v>175</v>
      </c>
      <c r="Y12" s="229" t="s">
        <v>304</v>
      </c>
      <c r="Z12" s="229" t="s">
        <v>176</v>
      </c>
      <c r="AA12" s="229" t="s">
        <v>567</v>
      </c>
      <c r="AB12" s="229" t="s">
        <v>555</v>
      </c>
      <c r="AC12" s="229" t="s">
        <v>568</v>
      </c>
      <c r="AD12" s="229" t="s">
        <v>555</v>
      </c>
      <c r="AE12" s="229" t="s">
        <v>569</v>
      </c>
      <c r="AF12" s="229" t="s">
        <v>570</v>
      </c>
      <c r="AG12" s="229" t="s">
        <v>571</v>
      </c>
      <c r="AH12" s="229" t="s">
        <v>572</v>
      </c>
      <c r="AI12" s="229"/>
      <c r="AJ12" s="229" t="s">
        <v>573</v>
      </c>
      <c r="AK12" s="229" t="s">
        <v>669</v>
      </c>
      <c r="AL12" s="229" t="s">
        <v>575</v>
      </c>
      <c r="AM12" s="229" t="s">
        <v>576</v>
      </c>
      <c r="AN12" s="229" t="s">
        <v>651</v>
      </c>
      <c r="AO12" s="239" t="s">
        <v>673</v>
      </c>
      <c r="AP12" s="229" t="s">
        <v>673</v>
      </c>
      <c r="AQ12" s="229" t="s">
        <v>579</v>
      </c>
      <c r="AR12" s="229" t="s">
        <v>580</v>
      </c>
      <c r="AS12" s="229" t="s">
        <v>555</v>
      </c>
      <c r="AT12" s="229" t="s">
        <v>271</v>
      </c>
      <c r="AU12" s="229" t="s">
        <v>581</v>
      </c>
      <c r="AV12" s="229" t="s">
        <v>354</v>
      </c>
      <c r="AW12" s="229" t="s">
        <v>555</v>
      </c>
      <c r="AX12" s="229" t="s">
        <v>582</v>
      </c>
      <c r="AY12" s="229" t="s">
        <v>583</v>
      </c>
      <c r="AZ12" s="229" t="s">
        <v>584</v>
      </c>
      <c r="BA12" s="229" t="s">
        <v>585</v>
      </c>
      <c r="BB12" s="229" t="s">
        <v>586</v>
      </c>
      <c r="BC12" s="229" t="s">
        <v>587</v>
      </c>
      <c r="BD12" s="242" t="s">
        <v>588</v>
      </c>
      <c r="BE12" s="229" t="s">
        <v>589</v>
      </c>
      <c r="BF12" s="229" t="s">
        <v>590</v>
      </c>
      <c r="BG12" s="229" t="s">
        <v>591</v>
      </c>
      <c r="BH12" s="229" t="s">
        <v>680</v>
      </c>
      <c r="BI12" s="228" t="s">
        <v>315</v>
      </c>
      <c r="BJ12" s="228" t="s">
        <v>593</v>
      </c>
      <c r="BK12" s="228" t="s">
        <v>594</v>
      </c>
      <c r="BL12" s="228" t="s">
        <v>595</v>
      </c>
      <c r="BM12" s="228" t="s">
        <v>85</v>
      </c>
      <c r="BN12" s="228" t="s">
        <v>85</v>
      </c>
      <c r="BO12" s="228" t="s">
        <v>596</v>
      </c>
      <c r="BP12" s="228" t="s">
        <v>597</v>
      </c>
      <c r="BQ12" s="246" t="s">
        <v>598</v>
      </c>
      <c r="BR12" s="228" t="s">
        <v>558</v>
      </c>
      <c r="BS12" s="247" t="s">
        <v>599</v>
      </c>
      <c r="BT12" s="247" t="s">
        <v>600</v>
      </c>
      <c r="BU12" s="228" t="s">
        <v>558</v>
      </c>
      <c r="BV12" s="247" t="s">
        <v>600</v>
      </c>
      <c r="BW12" s="247" t="s">
        <v>600</v>
      </c>
      <c r="BX12" s="228" t="s">
        <v>558</v>
      </c>
      <c r="BY12" s="228" t="s">
        <v>601</v>
      </c>
      <c r="BZ12" s="228" t="s">
        <v>601</v>
      </c>
      <c r="CA12" s="228" t="s">
        <v>558</v>
      </c>
      <c r="CB12" s="228" t="s">
        <v>601</v>
      </c>
      <c r="CC12" s="228" t="s">
        <v>602</v>
      </c>
      <c r="CD12" s="228" t="s">
        <v>558</v>
      </c>
      <c r="CE12" s="228" t="s">
        <v>603</v>
      </c>
      <c r="CF12" s="228" t="s">
        <v>603</v>
      </c>
      <c r="CG12" s="228" t="s">
        <v>558</v>
      </c>
      <c r="CH12" s="228" t="s">
        <v>604</v>
      </c>
      <c r="CI12" s="228" t="s">
        <v>604</v>
      </c>
      <c r="CJ12" s="228" t="s">
        <v>558</v>
      </c>
      <c r="CK12" s="228" t="s">
        <v>602</v>
      </c>
      <c r="CL12" s="228" t="s">
        <v>605</v>
      </c>
      <c r="CM12" s="228" t="s">
        <v>558</v>
      </c>
      <c r="CN12" s="228" t="s">
        <v>606</v>
      </c>
      <c r="CO12" s="228" t="s">
        <v>606</v>
      </c>
      <c r="CP12" s="228" t="s">
        <v>558</v>
      </c>
      <c r="CQ12" s="228" t="s">
        <v>607</v>
      </c>
      <c r="CR12" s="228" t="s">
        <v>607</v>
      </c>
      <c r="CS12" s="228" t="s">
        <v>558</v>
      </c>
      <c r="CT12" s="248" t="s">
        <v>608</v>
      </c>
      <c r="CU12" s="248" t="s">
        <v>608</v>
      </c>
      <c r="CV12" s="228" t="s">
        <v>558</v>
      </c>
      <c r="CW12" s="228" t="s">
        <v>559</v>
      </c>
      <c r="CX12" s="228" t="s">
        <v>559</v>
      </c>
      <c r="CY12" s="228" t="s">
        <v>558</v>
      </c>
      <c r="CZ12" s="228" t="s">
        <v>609</v>
      </c>
      <c r="DA12" s="228" t="s">
        <v>610</v>
      </c>
      <c r="DB12" s="228" t="s">
        <v>558</v>
      </c>
      <c r="DC12" s="228" t="s">
        <v>611</v>
      </c>
      <c r="DD12" s="228" t="s">
        <v>611</v>
      </c>
      <c r="DE12" s="228" t="s">
        <v>657</v>
      </c>
      <c r="DF12" s="228" t="s">
        <v>613</v>
      </c>
      <c r="DG12" s="228" t="s">
        <v>614</v>
      </c>
      <c r="DH12" s="228" t="s">
        <v>615</v>
      </c>
      <c r="DI12" s="228" t="s">
        <v>616</v>
      </c>
      <c r="DJ12" s="228" t="s">
        <v>616</v>
      </c>
      <c r="DK12" s="248" t="s">
        <v>609</v>
      </c>
      <c r="DL12" s="248" t="s">
        <v>609</v>
      </c>
      <c r="DM12" s="251" t="s">
        <v>609</v>
      </c>
      <c r="DN12" s="251" t="s">
        <v>609</v>
      </c>
      <c r="DO12" s="228" t="s">
        <v>602</v>
      </c>
      <c r="DP12" s="228" t="s">
        <v>602</v>
      </c>
      <c r="DQ12" s="228" t="s">
        <v>609</v>
      </c>
      <c r="DR12" s="228" t="s">
        <v>603</v>
      </c>
      <c r="DS12" s="228" t="s">
        <v>604</v>
      </c>
      <c r="DT12" s="228" t="s">
        <v>604</v>
      </c>
      <c r="DU12" s="248" t="s">
        <v>617</v>
      </c>
      <c r="DV12" s="248" t="s">
        <v>617</v>
      </c>
      <c r="DW12" s="228" t="s">
        <v>618</v>
      </c>
      <c r="DX12" s="228" t="s">
        <v>618</v>
      </c>
      <c r="DY12" s="248" t="s">
        <v>619</v>
      </c>
      <c r="DZ12" s="248" t="s">
        <v>619</v>
      </c>
      <c r="EA12" s="228" t="s">
        <v>609</v>
      </c>
      <c r="EB12" s="228" t="s">
        <v>603</v>
      </c>
      <c r="EC12" s="228" t="s">
        <v>620</v>
      </c>
      <c r="ED12" s="228" t="s">
        <v>621</v>
      </c>
      <c r="EE12" s="228" t="s">
        <v>622</v>
      </c>
      <c r="EF12" s="228" t="s">
        <v>623</v>
      </c>
      <c r="EG12" s="254" t="s">
        <v>624</v>
      </c>
      <c r="EH12" s="254" t="s">
        <v>658</v>
      </c>
      <c r="EI12" s="228" t="s">
        <v>317</v>
      </c>
      <c r="EJ12" s="228" t="s">
        <v>626</v>
      </c>
      <c r="EK12" s="228" t="s">
        <v>627</v>
      </c>
      <c r="EL12" s="228" t="s">
        <v>628</v>
      </c>
      <c r="EM12" s="180" t="s">
        <v>315</v>
      </c>
      <c r="EN12" s="180" t="s">
        <v>54</v>
      </c>
      <c r="EO12" s="180" t="s">
        <v>55</v>
      </c>
      <c r="EP12" s="180" t="s">
        <v>629</v>
      </c>
      <c r="EQ12" s="180" t="s">
        <v>630</v>
      </c>
      <c r="ER12" s="180" t="s">
        <v>110</v>
      </c>
      <c r="ES12" s="180" t="s">
        <v>631</v>
      </c>
      <c r="ET12" s="180" t="s">
        <v>56</v>
      </c>
      <c r="EU12" s="180" t="s">
        <v>632</v>
      </c>
      <c r="EV12" s="180" t="s">
        <v>57</v>
      </c>
      <c r="EW12" s="180" t="s">
        <v>633</v>
      </c>
      <c r="EX12" s="180" t="s">
        <v>58</v>
      </c>
      <c r="EY12" s="180" t="s">
        <v>59</v>
      </c>
      <c r="EZ12" s="180" t="s">
        <v>270</v>
      </c>
      <c r="FA12" s="180" t="s">
        <v>634</v>
      </c>
      <c r="FB12" s="180">
        <v>2022</v>
      </c>
      <c r="FC12" s="197" t="s">
        <v>635</v>
      </c>
      <c r="FD12" s="180">
        <v>1000</v>
      </c>
      <c r="FE12" s="180" t="s">
        <v>636</v>
      </c>
      <c r="FF12" s="199" t="s">
        <v>637</v>
      </c>
      <c r="FG12" s="180" t="s">
        <v>96</v>
      </c>
      <c r="FH12" s="180" t="s">
        <v>638</v>
      </c>
      <c r="FI12" s="180" t="s">
        <v>616</v>
      </c>
      <c r="FJ12" s="180" t="s">
        <v>63</v>
      </c>
      <c r="FK12" s="180" t="s">
        <v>639</v>
      </c>
      <c r="FL12" s="180" t="s">
        <v>640</v>
      </c>
      <c r="FM12" s="180" t="s">
        <v>640</v>
      </c>
      <c r="FN12" s="180" t="s">
        <v>640</v>
      </c>
      <c r="FO12" s="180">
        <v>5</v>
      </c>
      <c r="FP12" s="180" t="s">
        <v>68</v>
      </c>
      <c r="FQ12" s="180"/>
      <c r="FR12" s="180"/>
      <c r="FS12" s="180" t="s">
        <v>641</v>
      </c>
      <c r="FT12" s="180" t="s">
        <v>317</v>
      </c>
      <c r="FU12" s="180" t="s">
        <v>317</v>
      </c>
      <c r="FV12" s="180" t="s">
        <v>55</v>
      </c>
      <c r="FW12" s="180" t="s">
        <v>642</v>
      </c>
      <c r="FX12" s="180" t="s">
        <v>643</v>
      </c>
      <c r="FY12" s="180" t="s">
        <v>582</v>
      </c>
      <c r="FZ12" s="180" t="s">
        <v>644</v>
      </c>
      <c r="GA12" s="180" t="s">
        <v>645</v>
      </c>
      <c r="GB12" s="180" t="s">
        <v>270</v>
      </c>
      <c r="GC12" s="180" t="s">
        <v>646</v>
      </c>
      <c r="GD12" s="180" t="s">
        <v>647</v>
      </c>
      <c r="GE12" s="180" t="s">
        <v>582</v>
      </c>
      <c r="GF12" s="180" t="s">
        <v>648</v>
      </c>
      <c r="GG12" s="180" t="s">
        <v>649</v>
      </c>
      <c r="GH12" s="180" t="s">
        <v>317</v>
      </c>
    </row>
    <row r="13" spans="1:190">
      <c r="A13" s="225" t="s">
        <v>362</v>
      </c>
      <c r="B13" s="222" t="s">
        <v>664</v>
      </c>
      <c r="C13" s="223" t="s">
        <v>681</v>
      </c>
      <c r="D13" s="223"/>
      <c r="E13" s="223" t="s">
        <v>85</v>
      </c>
      <c r="F13" s="223" t="s">
        <v>85</v>
      </c>
      <c r="G13" s="223" t="s">
        <v>553</v>
      </c>
      <c r="H13" s="223" t="s">
        <v>56</v>
      </c>
      <c r="I13" s="223" t="s">
        <v>554</v>
      </c>
      <c r="J13" s="223" t="s">
        <v>555</v>
      </c>
      <c r="K13" s="223" t="s">
        <v>556</v>
      </c>
      <c r="L13" s="223" t="s">
        <v>557</v>
      </c>
      <c r="M13" s="223" t="s">
        <v>77</v>
      </c>
      <c r="N13" s="223" t="s">
        <v>558</v>
      </c>
      <c r="O13" s="233" t="s">
        <v>559</v>
      </c>
      <c r="P13" s="234">
        <v>10000000</v>
      </c>
      <c r="Q13" s="234" t="s">
        <v>637</v>
      </c>
      <c r="R13" s="223" t="s">
        <v>561</v>
      </c>
      <c r="S13" s="223" t="s">
        <v>562</v>
      </c>
      <c r="T13" s="223" t="s">
        <v>563</v>
      </c>
      <c r="U13" s="223" t="s">
        <v>564</v>
      </c>
      <c r="V13" s="223" t="s">
        <v>565</v>
      </c>
      <c r="W13" s="223" t="s">
        <v>566</v>
      </c>
      <c r="X13" s="223" t="s">
        <v>175</v>
      </c>
      <c r="Y13" s="223" t="s">
        <v>304</v>
      </c>
      <c r="Z13" s="223" t="s">
        <v>176</v>
      </c>
      <c r="AA13" s="223" t="s">
        <v>567</v>
      </c>
      <c r="AB13" s="223" t="s">
        <v>555</v>
      </c>
      <c r="AC13" s="223" t="s">
        <v>568</v>
      </c>
      <c r="AD13" s="223" t="s">
        <v>555</v>
      </c>
      <c r="AE13" s="223" t="s">
        <v>569</v>
      </c>
      <c r="AF13" s="223" t="s">
        <v>570</v>
      </c>
      <c r="AG13" s="223" t="s">
        <v>571</v>
      </c>
      <c r="AH13" s="223" t="s">
        <v>572</v>
      </c>
      <c r="AI13" s="223"/>
      <c r="AJ13" s="223" t="s">
        <v>573</v>
      </c>
      <c r="AK13" s="223" t="s">
        <v>669</v>
      </c>
      <c r="AL13" s="223" t="s">
        <v>575</v>
      </c>
      <c r="AM13" s="223" t="s">
        <v>576</v>
      </c>
      <c r="AN13" s="223" t="s">
        <v>577</v>
      </c>
      <c r="AO13" s="226" t="s">
        <v>665</v>
      </c>
      <c r="AP13" s="223" t="s">
        <v>665</v>
      </c>
      <c r="AQ13" s="223" t="s">
        <v>579</v>
      </c>
      <c r="AR13" s="223" t="s">
        <v>580</v>
      </c>
      <c r="AS13" s="223" t="s">
        <v>555</v>
      </c>
      <c r="AT13" s="223" t="s">
        <v>271</v>
      </c>
      <c r="AU13" s="223" t="s">
        <v>581</v>
      </c>
      <c r="AV13" s="223" t="s">
        <v>354</v>
      </c>
      <c r="AW13" s="223" t="s">
        <v>555</v>
      </c>
      <c r="AX13" s="223" t="s">
        <v>582</v>
      </c>
      <c r="AY13" s="223" t="s">
        <v>583</v>
      </c>
      <c r="AZ13" s="223" t="s">
        <v>584</v>
      </c>
      <c r="BA13" s="223" t="s">
        <v>585</v>
      </c>
      <c r="BB13" s="223" t="s">
        <v>586</v>
      </c>
      <c r="BC13" s="223" t="s">
        <v>587</v>
      </c>
      <c r="BD13" s="241" t="s">
        <v>588</v>
      </c>
      <c r="BE13" s="223" t="s">
        <v>589</v>
      </c>
      <c r="BF13" s="223" t="s">
        <v>590</v>
      </c>
      <c r="BG13" s="223" t="s">
        <v>591</v>
      </c>
      <c r="BH13" s="223" t="s">
        <v>680</v>
      </c>
      <c r="BI13" s="222" t="s">
        <v>315</v>
      </c>
      <c r="BJ13" s="222" t="s">
        <v>593</v>
      </c>
      <c r="BK13" s="222" t="s">
        <v>594</v>
      </c>
      <c r="BL13" s="222" t="s">
        <v>595</v>
      </c>
      <c r="BM13" s="222" t="s">
        <v>85</v>
      </c>
      <c r="BN13" s="222" t="s">
        <v>85</v>
      </c>
      <c r="BO13" s="222" t="s">
        <v>596</v>
      </c>
      <c r="BP13" s="222" t="s">
        <v>597</v>
      </c>
      <c r="BQ13" s="244" t="s">
        <v>598</v>
      </c>
      <c r="BR13" s="222" t="s">
        <v>558</v>
      </c>
      <c r="BS13" s="245" t="s">
        <v>599</v>
      </c>
      <c r="BT13" s="245" t="s">
        <v>600</v>
      </c>
      <c r="BU13" s="222" t="s">
        <v>558</v>
      </c>
      <c r="BV13" s="245" t="s">
        <v>600</v>
      </c>
      <c r="BW13" s="245" t="s">
        <v>600</v>
      </c>
      <c r="BX13" s="222" t="s">
        <v>558</v>
      </c>
      <c r="BY13" s="222" t="s">
        <v>601</v>
      </c>
      <c r="BZ13" s="222" t="s">
        <v>601</v>
      </c>
      <c r="CA13" s="222" t="s">
        <v>558</v>
      </c>
      <c r="CB13" s="222" t="s">
        <v>601</v>
      </c>
      <c r="CC13" s="222" t="s">
        <v>602</v>
      </c>
      <c r="CD13" s="222" t="s">
        <v>558</v>
      </c>
      <c r="CE13" s="222" t="s">
        <v>603</v>
      </c>
      <c r="CF13" s="222" t="s">
        <v>603</v>
      </c>
      <c r="CG13" s="222" t="s">
        <v>558</v>
      </c>
      <c r="CH13" s="222" t="s">
        <v>604</v>
      </c>
      <c r="CI13" s="222" t="s">
        <v>604</v>
      </c>
      <c r="CJ13" s="222" t="s">
        <v>558</v>
      </c>
      <c r="CK13" s="222" t="s">
        <v>602</v>
      </c>
      <c r="CL13" s="222" t="s">
        <v>605</v>
      </c>
      <c r="CM13" s="222" t="s">
        <v>558</v>
      </c>
      <c r="CN13" s="222" t="s">
        <v>606</v>
      </c>
      <c r="CO13" s="222" t="s">
        <v>606</v>
      </c>
      <c r="CP13" s="222" t="s">
        <v>558</v>
      </c>
      <c r="CQ13" s="222" t="s">
        <v>607</v>
      </c>
      <c r="CR13" s="222" t="s">
        <v>607</v>
      </c>
      <c r="CS13" s="222" t="s">
        <v>558</v>
      </c>
      <c r="CT13" s="243" t="s">
        <v>608</v>
      </c>
      <c r="CU13" s="243" t="s">
        <v>608</v>
      </c>
      <c r="CV13" s="222" t="s">
        <v>558</v>
      </c>
      <c r="CW13" s="222" t="s">
        <v>559</v>
      </c>
      <c r="CX13" s="222" t="s">
        <v>559</v>
      </c>
      <c r="CY13" s="222" t="s">
        <v>558</v>
      </c>
      <c r="CZ13" s="222" t="s">
        <v>609</v>
      </c>
      <c r="DA13" s="222" t="s">
        <v>610</v>
      </c>
      <c r="DB13" s="222" t="s">
        <v>558</v>
      </c>
      <c r="DC13" s="222" t="s">
        <v>611</v>
      </c>
      <c r="DD13" s="222" t="s">
        <v>611</v>
      </c>
      <c r="DE13" s="222" t="s">
        <v>657</v>
      </c>
      <c r="DF13" s="222" t="s">
        <v>613</v>
      </c>
      <c r="DG13" s="222" t="s">
        <v>614</v>
      </c>
      <c r="DH13" s="222" t="s">
        <v>615</v>
      </c>
      <c r="DI13" s="222" t="s">
        <v>616</v>
      </c>
      <c r="DJ13" s="222" t="s">
        <v>616</v>
      </c>
      <c r="DK13" s="243" t="s">
        <v>609</v>
      </c>
      <c r="DL13" s="243" t="s">
        <v>609</v>
      </c>
      <c r="DM13" s="250" t="s">
        <v>609</v>
      </c>
      <c r="DN13" s="250" t="s">
        <v>609</v>
      </c>
      <c r="DO13" s="222" t="s">
        <v>602</v>
      </c>
      <c r="DP13" s="222" t="s">
        <v>602</v>
      </c>
      <c r="DQ13" s="222" t="s">
        <v>609</v>
      </c>
      <c r="DR13" s="222" t="s">
        <v>603</v>
      </c>
      <c r="DS13" s="222" t="s">
        <v>604</v>
      </c>
      <c r="DT13" s="222" t="s">
        <v>604</v>
      </c>
      <c r="DU13" s="243" t="s">
        <v>617</v>
      </c>
      <c r="DV13" s="243" t="s">
        <v>617</v>
      </c>
      <c r="DW13" s="222" t="s">
        <v>618</v>
      </c>
      <c r="DX13" s="222" t="s">
        <v>618</v>
      </c>
      <c r="DY13" s="243" t="s">
        <v>619</v>
      </c>
      <c r="DZ13" s="243" t="s">
        <v>619</v>
      </c>
      <c r="EA13" s="222" t="s">
        <v>609</v>
      </c>
      <c r="EB13" s="222" t="s">
        <v>603</v>
      </c>
      <c r="EC13" s="222" t="s">
        <v>620</v>
      </c>
      <c r="ED13" s="222" t="s">
        <v>621</v>
      </c>
      <c r="EE13" s="222" t="s">
        <v>622</v>
      </c>
      <c r="EF13" s="222" t="s">
        <v>623</v>
      </c>
      <c r="EG13" s="253" t="s">
        <v>624</v>
      </c>
      <c r="EH13" s="253" t="s">
        <v>658</v>
      </c>
      <c r="EI13" s="222" t="s">
        <v>317</v>
      </c>
      <c r="EJ13" s="222" t="s">
        <v>626</v>
      </c>
      <c r="EK13" s="222" t="s">
        <v>627</v>
      </c>
      <c r="EL13" s="222" t="s">
        <v>628</v>
      </c>
      <c r="EM13" s="180" t="s">
        <v>315</v>
      </c>
      <c r="EN13" s="180" t="s">
        <v>54</v>
      </c>
      <c r="EO13" s="180" t="s">
        <v>55</v>
      </c>
      <c r="EP13" s="180" t="s">
        <v>629</v>
      </c>
      <c r="EQ13" s="180" t="s">
        <v>630</v>
      </c>
      <c r="ER13" s="180" t="s">
        <v>659</v>
      </c>
      <c r="ES13" s="180" t="s">
        <v>631</v>
      </c>
      <c r="ET13" s="180" t="s">
        <v>56</v>
      </c>
      <c r="EU13" s="180" t="s">
        <v>632</v>
      </c>
      <c r="EV13" s="180" t="s">
        <v>660</v>
      </c>
      <c r="EW13" s="180" t="s">
        <v>633</v>
      </c>
      <c r="EX13" s="180" t="s">
        <v>58</v>
      </c>
      <c r="EY13" s="180" t="s">
        <v>59</v>
      </c>
      <c r="EZ13" s="180" t="s">
        <v>270</v>
      </c>
      <c r="FA13" s="180" t="s">
        <v>634</v>
      </c>
      <c r="FB13" s="180">
        <v>2022</v>
      </c>
      <c r="FC13" s="197" t="s">
        <v>635</v>
      </c>
      <c r="FD13" s="180">
        <v>1000</v>
      </c>
      <c r="FE13" s="180" t="s">
        <v>636</v>
      </c>
      <c r="FF13" s="199" t="s">
        <v>637</v>
      </c>
      <c r="FG13" s="180" t="s">
        <v>62</v>
      </c>
      <c r="FH13" s="180" t="s">
        <v>638</v>
      </c>
      <c r="FI13" s="180" t="s">
        <v>616</v>
      </c>
      <c r="FJ13" s="180" t="s">
        <v>63</v>
      </c>
      <c r="FK13" s="180" t="s">
        <v>64</v>
      </c>
      <c r="FL13" s="180" t="s">
        <v>640</v>
      </c>
      <c r="FM13" s="180" t="s">
        <v>640</v>
      </c>
      <c r="FN13" s="180" t="s">
        <v>640</v>
      </c>
      <c r="FO13" s="180">
        <v>5</v>
      </c>
      <c r="FP13" s="180" t="s">
        <v>68</v>
      </c>
      <c r="FQ13" s="180"/>
      <c r="FR13" s="180"/>
      <c r="FS13" s="180" t="s">
        <v>661</v>
      </c>
      <c r="FT13" s="180" t="s">
        <v>309</v>
      </c>
      <c r="FU13" s="180" t="s">
        <v>309</v>
      </c>
      <c r="FV13" s="180" t="s">
        <v>55</v>
      </c>
      <c r="FW13" s="180" t="s">
        <v>642</v>
      </c>
      <c r="FX13" s="180" t="s">
        <v>643</v>
      </c>
      <c r="FY13" s="180" t="s">
        <v>582</v>
      </c>
      <c r="FZ13" s="180" t="s">
        <v>644</v>
      </c>
      <c r="GA13" s="180" t="s">
        <v>645</v>
      </c>
      <c r="GB13" s="180" t="s">
        <v>270</v>
      </c>
      <c r="GC13" s="180" t="s">
        <v>646</v>
      </c>
      <c r="GD13" s="180" t="s">
        <v>647</v>
      </c>
      <c r="GE13" s="180" t="s">
        <v>582</v>
      </c>
      <c r="GF13" s="180" t="s">
        <v>648</v>
      </c>
      <c r="GG13" s="180" t="s">
        <v>649</v>
      </c>
      <c r="GH13" s="180" t="s">
        <v>317</v>
      </c>
    </row>
    <row r="14" spans="1:190">
      <c r="A14" s="225" t="s">
        <v>363</v>
      </c>
      <c r="B14" s="222" t="s">
        <v>672</v>
      </c>
      <c r="C14" s="223" t="s">
        <v>681</v>
      </c>
      <c r="D14" s="223"/>
      <c r="E14" s="223" t="s">
        <v>85</v>
      </c>
      <c r="F14" s="223" t="s">
        <v>85</v>
      </c>
      <c r="G14" s="223" t="s">
        <v>553</v>
      </c>
      <c r="H14" s="223" t="s">
        <v>56</v>
      </c>
      <c r="I14" s="223" t="s">
        <v>554</v>
      </c>
      <c r="J14" s="223" t="s">
        <v>555</v>
      </c>
      <c r="K14" s="223" t="s">
        <v>556</v>
      </c>
      <c r="L14" s="223" t="s">
        <v>557</v>
      </c>
      <c r="M14" s="223" t="s">
        <v>77</v>
      </c>
      <c r="N14" s="223" t="s">
        <v>558</v>
      </c>
      <c r="O14" s="233" t="s">
        <v>559</v>
      </c>
      <c r="P14" s="234">
        <v>10000000</v>
      </c>
      <c r="Q14" s="234" t="s">
        <v>637</v>
      </c>
      <c r="R14" s="223" t="s">
        <v>561</v>
      </c>
      <c r="S14" s="223" t="s">
        <v>562</v>
      </c>
      <c r="T14" s="223" t="s">
        <v>563</v>
      </c>
      <c r="U14" s="223" t="s">
        <v>564</v>
      </c>
      <c r="V14" s="223" t="s">
        <v>565</v>
      </c>
      <c r="W14" s="223" t="s">
        <v>566</v>
      </c>
      <c r="X14" s="223" t="s">
        <v>175</v>
      </c>
      <c r="Y14" s="223" t="s">
        <v>304</v>
      </c>
      <c r="Z14" s="223" t="s">
        <v>176</v>
      </c>
      <c r="AA14" s="223" t="s">
        <v>567</v>
      </c>
      <c r="AB14" s="223" t="s">
        <v>555</v>
      </c>
      <c r="AC14" s="223" t="s">
        <v>568</v>
      </c>
      <c r="AD14" s="223" t="s">
        <v>555</v>
      </c>
      <c r="AE14" s="223" t="s">
        <v>569</v>
      </c>
      <c r="AF14" s="223" t="s">
        <v>570</v>
      </c>
      <c r="AG14" s="223" t="s">
        <v>571</v>
      </c>
      <c r="AH14" s="223" t="s">
        <v>572</v>
      </c>
      <c r="AI14" s="223"/>
      <c r="AJ14" s="223" t="s">
        <v>573</v>
      </c>
      <c r="AK14" s="234" t="s">
        <v>637</v>
      </c>
      <c r="AL14" s="223" t="s">
        <v>575</v>
      </c>
      <c r="AM14" s="223" t="s">
        <v>576</v>
      </c>
      <c r="AN14" s="223" t="s">
        <v>577</v>
      </c>
      <c r="AO14" s="226" t="s">
        <v>665</v>
      </c>
      <c r="AP14" s="223" t="s">
        <v>665</v>
      </c>
      <c r="AQ14" s="223" t="s">
        <v>579</v>
      </c>
      <c r="AR14" s="223" t="s">
        <v>580</v>
      </c>
      <c r="AS14" s="223" t="s">
        <v>555</v>
      </c>
      <c r="AT14" s="223" t="s">
        <v>271</v>
      </c>
      <c r="AU14" s="223" t="s">
        <v>581</v>
      </c>
      <c r="AV14" s="223" t="s">
        <v>354</v>
      </c>
      <c r="AW14" s="223" t="s">
        <v>555</v>
      </c>
      <c r="AX14" s="223" t="s">
        <v>582</v>
      </c>
      <c r="AY14" s="223" t="s">
        <v>583</v>
      </c>
      <c r="AZ14" s="223" t="s">
        <v>584</v>
      </c>
      <c r="BA14" s="223" t="s">
        <v>585</v>
      </c>
      <c r="BB14" s="223" t="s">
        <v>586</v>
      </c>
      <c r="BC14" s="223" t="s">
        <v>587</v>
      </c>
      <c r="BD14" s="241" t="s">
        <v>588</v>
      </c>
      <c r="BE14" s="223" t="s">
        <v>589</v>
      </c>
      <c r="BF14" s="223" t="s">
        <v>590</v>
      </c>
      <c r="BG14" s="223" t="s">
        <v>591</v>
      </c>
      <c r="BH14" s="223" t="s">
        <v>680</v>
      </c>
      <c r="BI14" s="222" t="s">
        <v>315</v>
      </c>
      <c r="BJ14" s="222" t="s">
        <v>593</v>
      </c>
      <c r="BK14" s="222" t="s">
        <v>594</v>
      </c>
      <c r="BL14" s="222" t="s">
        <v>595</v>
      </c>
      <c r="BM14" s="222" t="s">
        <v>85</v>
      </c>
      <c r="BN14" s="222" t="s">
        <v>85</v>
      </c>
      <c r="BO14" s="222" t="s">
        <v>596</v>
      </c>
      <c r="BP14" s="222" t="s">
        <v>597</v>
      </c>
      <c r="BQ14" s="244" t="s">
        <v>598</v>
      </c>
      <c r="BR14" s="222" t="s">
        <v>558</v>
      </c>
      <c r="BS14" s="245" t="s">
        <v>599</v>
      </c>
      <c r="BT14" s="245" t="s">
        <v>600</v>
      </c>
      <c r="BU14" s="222" t="s">
        <v>558</v>
      </c>
      <c r="BV14" s="245" t="s">
        <v>600</v>
      </c>
      <c r="BW14" s="245" t="s">
        <v>600</v>
      </c>
      <c r="BX14" s="222" t="s">
        <v>558</v>
      </c>
      <c r="BY14" s="222" t="s">
        <v>601</v>
      </c>
      <c r="BZ14" s="222" t="s">
        <v>601</v>
      </c>
      <c r="CA14" s="222" t="s">
        <v>558</v>
      </c>
      <c r="CB14" s="222" t="s">
        <v>601</v>
      </c>
      <c r="CC14" s="222" t="s">
        <v>602</v>
      </c>
      <c r="CD14" s="222" t="s">
        <v>558</v>
      </c>
      <c r="CE14" s="222" t="s">
        <v>603</v>
      </c>
      <c r="CF14" s="222" t="s">
        <v>603</v>
      </c>
      <c r="CG14" s="222" t="s">
        <v>558</v>
      </c>
      <c r="CH14" s="222" t="s">
        <v>604</v>
      </c>
      <c r="CI14" s="222" t="s">
        <v>604</v>
      </c>
      <c r="CJ14" s="222" t="s">
        <v>558</v>
      </c>
      <c r="CK14" s="222" t="s">
        <v>602</v>
      </c>
      <c r="CL14" s="222" t="s">
        <v>605</v>
      </c>
      <c r="CM14" s="222" t="s">
        <v>558</v>
      </c>
      <c r="CN14" s="222" t="s">
        <v>606</v>
      </c>
      <c r="CO14" s="222" t="s">
        <v>606</v>
      </c>
      <c r="CP14" s="222" t="s">
        <v>558</v>
      </c>
      <c r="CQ14" s="222" t="s">
        <v>607</v>
      </c>
      <c r="CR14" s="222" t="s">
        <v>607</v>
      </c>
      <c r="CS14" s="222" t="s">
        <v>558</v>
      </c>
      <c r="CT14" s="243" t="s">
        <v>608</v>
      </c>
      <c r="CU14" s="243" t="s">
        <v>608</v>
      </c>
      <c r="CV14" s="222" t="s">
        <v>558</v>
      </c>
      <c r="CW14" s="222" t="s">
        <v>559</v>
      </c>
      <c r="CX14" s="222" t="s">
        <v>559</v>
      </c>
      <c r="CY14" s="222" t="s">
        <v>558</v>
      </c>
      <c r="CZ14" s="222" t="s">
        <v>609</v>
      </c>
      <c r="DA14" s="222" t="s">
        <v>610</v>
      </c>
      <c r="DB14" s="222" t="s">
        <v>558</v>
      </c>
      <c r="DC14" s="222" t="s">
        <v>611</v>
      </c>
      <c r="DD14" s="222" t="s">
        <v>611</v>
      </c>
      <c r="DE14" s="222" t="s">
        <v>657</v>
      </c>
      <c r="DF14" s="222" t="s">
        <v>613</v>
      </c>
      <c r="DG14" s="222" t="s">
        <v>614</v>
      </c>
      <c r="DH14" s="222" t="s">
        <v>615</v>
      </c>
      <c r="DI14" s="222" t="s">
        <v>616</v>
      </c>
      <c r="DJ14" s="222" t="s">
        <v>616</v>
      </c>
      <c r="DK14" s="243" t="s">
        <v>609</v>
      </c>
      <c r="DL14" s="243" t="s">
        <v>609</v>
      </c>
      <c r="DM14" s="250" t="s">
        <v>609</v>
      </c>
      <c r="DN14" s="250" t="s">
        <v>609</v>
      </c>
      <c r="DO14" s="222" t="s">
        <v>602</v>
      </c>
      <c r="DP14" s="222" t="s">
        <v>602</v>
      </c>
      <c r="DQ14" s="222" t="s">
        <v>609</v>
      </c>
      <c r="DR14" s="222" t="s">
        <v>603</v>
      </c>
      <c r="DS14" s="222" t="s">
        <v>604</v>
      </c>
      <c r="DT14" s="222" t="s">
        <v>604</v>
      </c>
      <c r="DU14" s="243" t="s">
        <v>617</v>
      </c>
      <c r="DV14" s="243" t="s">
        <v>617</v>
      </c>
      <c r="DW14" s="222" t="s">
        <v>618</v>
      </c>
      <c r="DX14" s="222" t="s">
        <v>618</v>
      </c>
      <c r="DY14" s="243" t="s">
        <v>619</v>
      </c>
      <c r="DZ14" s="243" t="s">
        <v>619</v>
      </c>
      <c r="EA14" s="222" t="s">
        <v>609</v>
      </c>
      <c r="EB14" s="222" t="s">
        <v>603</v>
      </c>
      <c r="EC14" s="222" t="s">
        <v>620</v>
      </c>
      <c r="ED14" s="222" t="s">
        <v>621</v>
      </c>
      <c r="EE14" s="222" t="s">
        <v>622</v>
      </c>
      <c r="EF14" s="222" t="s">
        <v>623</v>
      </c>
      <c r="EG14" s="253" t="s">
        <v>624</v>
      </c>
      <c r="EH14" s="253" t="s">
        <v>658</v>
      </c>
      <c r="EI14" s="222" t="s">
        <v>317</v>
      </c>
      <c r="EJ14" s="222" t="s">
        <v>626</v>
      </c>
      <c r="EK14" s="222" t="s">
        <v>627</v>
      </c>
      <c r="EL14" s="222" t="s">
        <v>628</v>
      </c>
      <c r="EM14" s="180" t="s">
        <v>315</v>
      </c>
      <c r="EN14" s="180" t="s">
        <v>54</v>
      </c>
      <c r="EO14" s="180" t="s">
        <v>55</v>
      </c>
      <c r="EP14" s="180" t="s">
        <v>629</v>
      </c>
      <c r="EQ14" s="180" t="s">
        <v>630</v>
      </c>
      <c r="ER14" s="180" t="s">
        <v>659</v>
      </c>
      <c r="ES14" s="180" t="s">
        <v>631</v>
      </c>
      <c r="ET14" s="180" t="s">
        <v>56</v>
      </c>
      <c r="EU14" s="180" t="s">
        <v>632</v>
      </c>
      <c r="EV14" s="180" t="s">
        <v>660</v>
      </c>
      <c r="EW14" s="180" t="s">
        <v>633</v>
      </c>
      <c r="EX14" s="180" t="s">
        <v>58</v>
      </c>
      <c r="EY14" s="180" t="s">
        <v>59</v>
      </c>
      <c r="EZ14" s="180" t="s">
        <v>270</v>
      </c>
      <c r="FA14" s="180" t="s">
        <v>634</v>
      </c>
      <c r="FB14" s="180">
        <v>2022</v>
      </c>
      <c r="FC14" s="197" t="s">
        <v>635</v>
      </c>
      <c r="FD14" s="180">
        <v>1000</v>
      </c>
      <c r="FE14" s="180" t="s">
        <v>636</v>
      </c>
      <c r="FF14" s="199" t="s">
        <v>637</v>
      </c>
      <c r="FG14" s="180" t="s">
        <v>62</v>
      </c>
      <c r="FH14" s="180" t="s">
        <v>638</v>
      </c>
      <c r="FI14" s="180" t="s">
        <v>616</v>
      </c>
      <c r="FJ14" s="180" t="s">
        <v>63</v>
      </c>
      <c r="FK14" s="180" t="s">
        <v>64</v>
      </c>
      <c r="FL14" s="180" t="s">
        <v>640</v>
      </c>
      <c r="FM14" s="180" t="s">
        <v>640</v>
      </c>
      <c r="FN14" s="180" t="s">
        <v>640</v>
      </c>
      <c r="FO14" s="180">
        <v>5</v>
      </c>
      <c r="FP14" s="180" t="s">
        <v>68</v>
      </c>
      <c r="FQ14" s="180"/>
      <c r="FR14" s="180"/>
      <c r="FS14" s="180" t="s">
        <v>661</v>
      </c>
      <c r="FT14" s="180" t="s">
        <v>309</v>
      </c>
      <c r="FU14" s="180" t="s">
        <v>309</v>
      </c>
      <c r="FV14" s="180" t="s">
        <v>55</v>
      </c>
      <c r="FW14" s="180" t="s">
        <v>642</v>
      </c>
      <c r="FX14" s="180" t="s">
        <v>643</v>
      </c>
      <c r="FY14" s="180" t="s">
        <v>582</v>
      </c>
      <c r="FZ14" s="180" t="s">
        <v>644</v>
      </c>
      <c r="GA14" s="180" t="s">
        <v>645</v>
      </c>
      <c r="GB14" s="180" t="s">
        <v>270</v>
      </c>
      <c r="GC14" s="180" t="s">
        <v>646</v>
      </c>
      <c r="GD14" s="180" t="s">
        <v>647</v>
      </c>
      <c r="GE14" s="180" t="s">
        <v>582</v>
      </c>
      <c r="GF14" s="180" t="s">
        <v>648</v>
      </c>
      <c r="GG14" s="180" t="s">
        <v>649</v>
      </c>
      <c r="GH14" s="180" t="s">
        <v>317</v>
      </c>
    </row>
    <row r="15" spans="1:190">
      <c r="A15" s="225" t="s">
        <v>364</v>
      </c>
      <c r="B15" s="222" t="s">
        <v>672</v>
      </c>
      <c r="C15" s="223" t="s">
        <v>681</v>
      </c>
      <c r="D15" s="223"/>
      <c r="E15" s="223" t="s">
        <v>85</v>
      </c>
      <c r="F15" s="223" t="s">
        <v>85</v>
      </c>
      <c r="G15" s="223" t="s">
        <v>553</v>
      </c>
      <c r="H15" s="223" t="s">
        <v>56</v>
      </c>
      <c r="I15" s="223" t="s">
        <v>554</v>
      </c>
      <c r="J15" s="223" t="s">
        <v>555</v>
      </c>
      <c r="K15" s="223" t="s">
        <v>556</v>
      </c>
      <c r="L15" s="223" t="s">
        <v>557</v>
      </c>
      <c r="M15" s="223" t="s">
        <v>77</v>
      </c>
      <c r="N15" s="223" t="s">
        <v>558</v>
      </c>
      <c r="O15" s="233" t="s">
        <v>559</v>
      </c>
      <c r="P15" s="234">
        <v>10000000</v>
      </c>
      <c r="Q15" s="234" t="s">
        <v>637</v>
      </c>
      <c r="R15" s="223" t="s">
        <v>561</v>
      </c>
      <c r="S15" s="223" t="s">
        <v>562</v>
      </c>
      <c r="T15" s="223" t="s">
        <v>563</v>
      </c>
      <c r="U15" s="223" t="s">
        <v>564</v>
      </c>
      <c r="V15" s="223" t="s">
        <v>565</v>
      </c>
      <c r="W15" s="223" t="s">
        <v>566</v>
      </c>
      <c r="X15" s="223" t="s">
        <v>175</v>
      </c>
      <c r="Y15" s="223" t="s">
        <v>304</v>
      </c>
      <c r="Z15" s="223" t="s">
        <v>176</v>
      </c>
      <c r="AA15" s="223" t="s">
        <v>567</v>
      </c>
      <c r="AB15" s="223" t="s">
        <v>555</v>
      </c>
      <c r="AC15" s="223" t="s">
        <v>568</v>
      </c>
      <c r="AD15" s="223" t="s">
        <v>555</v>
      </c>
      <c r="AE15" s="223" t="s">
        <v>569</v>
      </c>
      <c r="AF15" s="223" t="s">
        <v>570</v>
      </c>
      <c r="AG15" s="223" t="s">
        <v>571</v>
      </c>
      <c r="AH15" s="223" t="s">
        <v>572</v>
      </c>
      <c r="AI15" s="223"/>
      <c r="AJ15" s="223" t="s">
        <v>573</v>
      </c>
      <c r="AK15" s="234" t="s">
        <v>637</v>
      </c>
      <c r="AL15" s="223" t="s">
        <v>575</v>
      </c>
      <c r="AM15" s="223" t="s">
        <v>576</v>
      </c>
      <c r="AN15" s="223" t="s">
        <v>651</v>
      </c>
      <c r="AO15" s="226" t="s">
        <v>673</v>
      </c>
      <c r="AP15" s="223" t="s">
        <v>673</v>
      </c>
      <c r="AQ15" s="223" t="s">
        <v>579</v>
      </c>
      <c r="AR15" s="223" t="s">
        <v>580</v>
      </c>
      <c r="AS15" s="223" t="s">
        <v>555</v>
      </c>
      <c r="AT15" s="223" t="s">
        <v>271</v>
      </c>
      <c r="AU15" s="223" t="s">
        <v>581</v>
      </c>
      <c r="AV15" s="223" t="s">
        <v>354</v>
      </c>
      <c r="AW15" s="223" t="s">
        <v>555</v>
      </c>
      <c r="AX15" s="223" t="s">
        <v>582</v>
      </c>
      <c r="AY15" s="223" t="s">
        <v>583</v>
      </c>
      <c r="AZ15" s="223" t="s">
        <v>584</v>
      </c>
      <c r="BA15" s="223" t="s">
        <v>585</v>
      </c>
      <c r="BB15" s="223" t="s">
        <v>586</v>
      </c>
      <c r="BC15" s="223" t="s">
        <v>587</v>
      </c>
      <c r="BD15" s="241" t="s">
        <v>588</v>
      </c>
      <c r="BE15" s="223" t="s">
        <v>589</v>
      </c>
      <c r="BF15" s="223" t="s">
        <v>590</v>
      </c>
      <c r="BG15" s="223" t="s">
        <v>591</v>
      </c>
      <c r="BH15" s="223" t="s">
        <v>680</v>
      </c>
      <c r="BI15" s="222" t="s">
        <v>315</v>
      </c>
      <c r="BJ15" s="222" t="s">
        <v>593</v>
      </c>
      <c r="BK15" s="222" t="s">
        <v>594</v>
      </c>
      <c r="BL15" s="222" t="s">
        <v>595</v>
      </c>
      <c r="BM15" s="222" t="s">
        <v>85</v>
      </c>
      <c r="BN15" s="222" t="s">
        <v>85</v>
      </c>
      <c r="BO15" s="222" t="s">
        <v>596</v>
      </c>
      <c r="BP15" s="222" t="s">
        <v>597</v>
      </c>
      <c r="BQ15" s="244" t="s">
        <v>598</v>
      </c>
      <c r="BR15" s="222" t="s">
        <v>558</v>
      </c>
      <c r="BS15" s="245" t="s">
        <v>599</v>
      </c>
      <c r="BT15" s="245" t="s">
        <v>600</v>
      </c>
      <c r="BU15" s="222" t="s">
        <v>558</v>
      </c>
      <c r="BV15" s="245" t="s">
        <v>600</v>
      </c>
      <c r="BW15" s="245" t="s">
        <v>600</v>
      </c>
      <c r="BX15" s="222" t="s">
        <v>558</v>
      </c>
      <c r="BY15" s="222" t="s">
        <v>601</v>
      </c>
      <c r="BZ15" s="222" t="s">
        <v>601</v>
      </c>
      <c r="CA15" s="222" t="s">
        <v>558</v>
      </c>
      <c r="CB15" s="222" t="s">
        <v>601</v>
      </c>
      <c r="CC15" s="222" t="s">
        <v>602</v>
      </c>
      <c r="CD15" s="222" t="s">
        <v>558</v>
      </c>
      <c r="CE15" s="222" t="s">
        <v>603</v>
      </c>
      <c r="CF15" s="222" t="s">
        <v>603</v>
      </c>
      <c r="CG15" s="222" t="s">
        <v>558</v>
      </c>
      <c r="CH15" s="222" t="s">
        <v>604</v>
      </c>
      <c r="CI15" s="222" t="s">
        <v>604</v>
      </c>
      <c r="CJ15" s="222" t="s">
        <v>558</v>
      </c>
      <c r="CK15" s="222" t="s">
        <v>602</v>
      </c>
      <c r="CL15" s="222" t="s">
        <v>605</v>
      </c>
      <c r="CM15" s="222" t="s">
        <v>558</v>
      </c>
      <c r="CN15" s="222" t="s">
        <v>606</v>
      </c>
      <c r="CO15" s="222" t="s">
        <v>606</v>
      </c>
      <c r="CP15" s="222" t="s">
        <v>558</v>
      </c>
      <c r="CQ15" s="222" t="s">
        <v>607</v>
      </c>
      <c r="CR15" s="222" t="s">
        <v>607</v>
      </c>
      <c r="CS15" s="222" t="s">
        <v>558</v>
      </c>
      <c r="CT15" s="243" t="s">
        <v>608</v>
      </c>
      <c r="CU15" s="243" t="s">
        <v>608</v>
      </c>
      <c r="CV15" s="222" t="s">
        <v>558</v>
      </c>
      <c r="CW15" s="222" t="s">
        <v>559</v>
      </c>
      <c r="CX15" s="222" t="s">
        <v>559</v>
      </c>
      <c r="CY15" s="222" t="s">
        <v>558</v>
      </c>
      <c r="CZ15" s="222" t="s">
        <v>609</v>
      </c>
      <c r="DA15" s="222" t="s">
        <v>610</v>
      </c>
      <c r="DB15" s="222" t="s">
        <v>558</v>
      </c>
      <c r="DC15" s="222" t="s">
        <v>611</v>
      </c>
      <c r="DD15" s="222" t="s">
        <v>611</v>
      </c>
      <c r="DE15" s="222" t="s">
        <v>657</v>
      </c>
      <c r="DF15" s="222" t="s">
        <v>613</v>
      </c>
      <c r="DG15" s="222" t="s">
        <v>614</v>
      </c>
      <c r="DH15" s="222" t="s">
        <v>615</v>
      </c>
      <c r="DI15" s="222" t="s">
        <v>616</v>
      </c>
      <c r="DJ15" s="222" t="s">
        <v>616</v>
      </c>
      <c r="DK15" s="243" t="s">
        <v>609</v>
      </c>
      <c r="DL15" s="243" t="s">
        <v>609</v>
      </c>
      <c r="DM15" s="250" t="s">
        <v>609</v>
      </c>
      <c r="DN15" s="250" t="s">
        <v>609</v>
      </c>
      <c r="DO15" s="222" t="s">
        <v>602</v>
      </c>
      <c r="DP15" s="222" t="s">
        <v>602</v>
      </c>
      <c r="DQ15" s="222" t="s">
        <v>609</v>
      </c>
      <c r="DR15" s="222" t="s">
        <v>603</v>
      </c>
      <c r="DS15" s="222" t="s">
        <v>604</v>
      </c>
      <c r="DT15" s="222" t="s">
        <v>604</v>
      </c>
      <c r="DU15" s="243" t="s">
        <v>617</v>
      </c>
      <c r="DV15" s="243" t="s">
        <v>617</v>
      </c>
      <c r="DW15" s="222" t="s">
        <v>618</v>
      </c>
      <c r="DX15" s="222" t="s">
        <v>618</v>
      </c>
      <c r="DY15" s="243" t="s">
        <v>619</v>
      </c>
      <c r="DZ15" s="243" t="s">
        <v>619</v>
      </c>
      <c r="EA15" s="222" t="s">
        <v>609</v>
      </c>
      <c r="EB15" s="222" t="s">
        <v>603</v>
      </c>
      <c r="EC15" s="222" t="s">
        <v>620</v>
      </c>
      <c r="ED15" s="222" t="s">
        <v>621</v>
      </c>
      <c r="EE15" s="222" t="s">
        <v>622</v>
      </c>
      <c r="EF15" s="222" t="s">
        <v>623</v>
      </c>
      <c r="EG15" s="253" t="s">
        <v>670</v>
      </c>
      <c r="EH15" s="253" t="s">
        <v>625</v>
      </c>
      <c r="EI15" s="222" t="s">
        <v>270</v>
      </c>
      <c r="EJ15" s="222" t="s">
        <v>626</v>
      </c>
      <c r="EK15" s="222" t="s">
        <v>627</v>
      </c>
      <c r="EL15" s="222" t="s">
        <v>628</v>
      </c>
      <c r="EM15" s="180" t="s">
        <v>315</v>
      </c>
      <c r="EN15" s="180" t="s">
        <v>54</v>
      </c>
      <c r="EO15" s="180" t="s">
        <v>55</v>
      </c>
      <c r="EP15" s="180" t="s">
        <v>629</v>
      </c>
      <c r="EQ15" s="180" t="s">
        <v>630</v>
      </c>
      <c r="ER15" s="180" t="s">
        <v>666</v>
      </c>
      <c r="ES15" s="180" t="s">
        <v>631</v>
      </c>
      <c r="ET15" s="180" t="s">
        <v>56</v>
      </c>
      <c r="EU15" s="180" t="s">
        <v>632</v>
      </c>
      <c r="EV15" s="180" t="s">
        <v>667</v>
      </c>
      <c r="EW15" s="180" t="s">
        <v>633</v>
      </c>
      <c r="EX15" s="180" t="s">
        <v>58</v>
      </c>
      <c r="EY15" s="180" t="s">
        <v>59</v>
      </c>
      <c r="EZ15" s="180" t="s">
        <v>270</v>
      </c>
      <c r="FA15" s="180" t="s">
        <v>634</v>
      </c>
      <c r="FB15" s="180">
        <v>2022</v>
      </c>
      <c r="FC15" s="197" t="s">
        <v>635</v>
      </c>
      <c r="FD15" s="180">
        <v>1000</v>
      </c>
      <c r="FE15" s="180" t="s">
        <v>636</v>
      </c>
      <c r="FF15" s="199" t="s">
        <v>637</v>
      </c>
      <c r="FG15" s="180" t="s">
        <v>96</v>
      </c>
      <c r="FH15" s="180" t="s">
        <v>638</v>
      </c>
      <c r="FI15" s="180" t="s">
        <v>616</v>
      </c>
      <c r="FJ15" s="180" t="s">
        <v>63</v>
      </c>
      <c r="FK15" s="180" t="s">
        <v>64</v>
      </c>
      <c r="FL15" s="180" t="s">
        <v>640</v>
      </c>
      <c r="FM15" s="180" t="s">
        <v>640</v>
      </c>
      <c r="FN15" s="180" t="s">
        <v>640</v>
      </c>
      <c r="FO15" s="180">
        <v>5</v>
      </c>
      <c r="FP15" s="180" t="s">
        <v>68</v>
      </c>
      <c r="FQ15" s="180"/>
      <c r="FR15" s="180"/>
      <c r="FS15" s="180" t="s">
        <v>668</v>
      </c>
      <c r="FT15" s="180" t="s">
        <v>309</v>
      </c>
      <c r="FU15" s="180" t="s">
        <v>309</v>
      </c>
      <c r="FV15" s="180" t="s">
        <v>55</v>
      </c>
      <c r="FW15" s="180" t="s">
        <v>642</v>
      </c>
      <c r="FX15" s="180" t="s">
        <v>643</v>
      </c>
      <c r="FY15" s="180" t="s">
        <v>582</v>
      </c>
      <c r="FZ15" s="180" t="s">
        <v>644</v>
      </c>
      <c r="GA15" s="180" t="s">
        <v>645</v>
      </c>
      <c r="GB15" s="180" t="s">
        <v>270</v>
      </c>
      <c r="GC15" s="180" t="s">
        <v>646</v>
      </c>
      <c r="GD15" s="180" t="s">
        <v>647</v>
      </c>
      <c r="GE15" s="180" t="s">
        <v>582</v>
      </c>
      <c r="GF15" s="180" t="s">
        <v>648</v>
      </c>
      <c r="GG15" s="180" t="s">
        <v>649</v>
      </c>
      <c r="GH15" s="180" t="s">
        <v>317</v>
      </c>
    </row>
    <row r="16" spans="1:190">
      <c r="A16" s="222" t="s">
        <v>365</v>
      </c>
      <c r="B16" s="222" t="s">
        <v>677</v>
      </c>
      <c r="C16" s="223" t="s">
        <v>681</v>
      </c>
      <c r="D16" s="223"/>
      <c r="E16" s="223" t="s">
        <v>85</v>
      </c>
      <c r="F16" s="223" t="s">
        <v>85</v>
      </c>
      <c r="G16" s="223" t="s">
        <v>553</v>
      </c>
      <c r="H16" s="223" t="s">
        <v>56</v>
      </c>
      <c r="I16" s="223" t="s">
        <v>554</v>
      </c>
      <c r="J16" s="223" t="s">
        <v>555</v>
      </c>
      <c r="K16" s="223" t="s">
        <v>556</v>
      </c>
      <c r="L16" s="223" t="s">
        <v>557</v>
      </c>
      <c r="M16" s="223" t="s">
        <v>77</v>
      </c>
      <c r="N16" s="223" t="s">
        <v>558</v>
      </c>
      <c r="O16" s="233" t="s">
        <v>559</v>
      </c>
      <c r="P16" s="234">
        <v>10000000</v>
      </c>
      <c r="Q16" s="234" t="s">
        <v>678</v>
      </c>
      <c r="R16" s="223" t="s">
        <v>561</v>
      </c>
      <c r="S16" s="223" t="s">
        <v>562</v>
      </c>
      <c r="T16" s="223" t="s">
        <v>563</v>
      </c>
      <c r="U16" s="223" t="s">
        <v>564</v>
      </c>
      <c r="V16" s="223" t="s">
        <v>565</v>
      </c>
      <c r="W16" s="223" t="s">
        <v>566</v>
      </c>
      <c r="X16" s="223" t="s">
        <v>175</v>
      </c>
      <c r="Y16" s="223" t="s">
        <v>304</v>
      </c>
      <c r="Z16" s="223" t="s">
        <v>176</v>
      </c>
      <c r="AA16" s="223" t="s">
        <v>567</v>
      </c>
      <c r="AB16" s="223" t="s">
        <v>555</v>
      </c>
      <c r="AC16" s="223" t="s">
        <v>568</v>
      </c>
      <c r="AD16" s="223" t="s">
        <v>555</v>
      </c>
      <c r="AE16" s="223" t="s">
        <v>569</v>
      </c>
      <c r="AF16" s="223" t="s">
        <v>570</v>
      </c>
      <c r="AG16" s="223" t="s">
        <v>571</v>
      </c>
      <c r="AH16" s="223" t="s">
        <v>572</v>
      </c>
      <c r="AI16" s="223"/>
      <c r="AJ16" s="223" t="s">
        <v>573</v>
      </c>
      <c r="AK16" s="234" t="s">
        <v>678</v>
      </c>
      <c r="AL16" s="223" t="s">
        <v>575</v>
      </c>
      <c r="AM16" s="223" t="s">
        <v>576</v>
      </c>
      <c r="AN16" s="223" t="s">
        <v>651</v>
      </c>
      <c r="AO16" s="226" t="s">
        <v>673</v>
      </c>
      <c r="AP16" s="223" t="s">
        <v>673</v>
      </c>
      <c r="AQ16" s="223" t="s">
        <v>579</v>
      </c>
      <c r="AR16" s="223" t="s">
        <v>580</v>
      </c>
      <c r="AS16" s="223" t="s">
        <v>555</v>
      </c>
      <c r="AT16" s="223" t="s">
        <v>271</v>
      </c>
      <c r="AU16" s="223" t="s">
        <v>581</v>
      </c>
      <c r="AV16" s="223" t="s">
        <v>354</v>
      </c>
      <c r="AW16" s="223" t="s">
        <v>555</v>
      </c>
      <c r="AX16" s="223" t="s">
        <v>582</v>
      </c>
      <c r="AY16" s="223" t="s">
        <v>583</v>
      </c>
      <c r="AZ16" s="223" t="s">
        <v>584</v>
      </c>
      <c r="BA16" s="223" t="s">
        <v>585</v>
      </c>
      <c r="BB16" s="223" t="s">
        <v>586</v>
      </c>
      <c r="BC16" s="223" t="s">
        <v>587</v>
      </c>
      <c r="BD16" s="241" t="s">
        <v>588</v>
      </c>
      <c r="BE16" s="223" t="s">
        <v>589</v>
      </c>
      <c r="BF16" s="223" t="s">
        <v>590</v>
      </c>
      <c r="BG16" s="223" t="s">
        <v>679</v>
      </c>
      <c r="BH16" s="223" t="s">
        <v>680</v>
      </c>
      <c r="BI16" s="222" t="s">
        <v>315</v>
      </c>
      <c r="BJ16" s="222" t="s">
        <v>593</v>
      </c>
      <c r="BK16" s="222" t="s">
        <v>594</v>
      </c>
      <c r="BL16" s="222" t="s">
        <v>595</v>
      </c>
      <c r="BM16" s="222" t="s">
        <v>85</v>
      </c>
      <c r="BN16" s="222" t="s">
        <v>85</v>
      </c>
      <c r="BO16" s="222" t="s">
        <v>596</v>
      </c>
      <c r="BP16" s="243" t="s">
        <v>674</v>
      </c>
      <c r="BQ16" s="244" t="s">
        <v>598</v>
      </c>
      <c r="BR16" s="222" t="s">
        <v>558</v>
      </c>
      <c r="BS16" s="245" t="s">
        <v>599</v>
      </c>
      <c r="BT16" s="245" t="s">
        <v>600</v>
      </c>
      <c r="BU16" s="222" t="s">
        <v>558</v>
      </c>
      <c r="BV16" s="245" t="s">
        <v>600</v>
      </c>
      <c r="BW16" s="245" t="s">
        <v>600</v>
      </c>
      <c r="BX16" s="222" t="s">
        <v>558</v>
      </c>
      <c r="BY16" s="222" t="s">
        <v>601</v>
      </c>
      <c r="BZ16" s="222" t="s">
        <v>601</v>
      </c>
      <c r="CA16" s="222" t="s">
        <v>558</v>
      </c>
      <c r="CB16" s="222" t="s">
        <v>601</v>
      </c>
      <c r="CC16" s="222" t="s">
        <v>602</v>
      </c>
      <c r="CD16" s="222" t="s">
        <v>558</v>
      </c>
      <c r="CE16" s="222" t="s">
        <v>603</v>
      </c>
      <c r="CF16" s="222" t="s">
        <v>603</v>
      </c>
      <c r="CG16" s="222" t="s">
        <v>558</v>
      </c>
      <c r="CH16" s="222" t="s">
        <v>604</v>
      </c>
      <c r="CI16" s="222" t="s">
        <v>604</v>
      </c>
      <c r="CJ16" s="222" t="s">
        <v>558</v>
      </c>
      <c r="CK16" s="222" t="s">
        <v>602</v>
      </c>
      <c r="CL16" s="222" t="s">
        <v>605</v>
      </c>
      <c r="CM16" s="222" t="s">
        <v>558</v>
      </c>
      <c r="CN16" s="222" t="s">
        <v>606</v>
      </c>
      <c r="CO16" s="222" t="s">
        <v>606</v>
      </c>
      <c r="CP16" s="222" t="s">
        <v>558</v>
      </c>
      <c r="CQ16" s="222" t="s">
        <v>607</v>
      </c>
      <c r="CR16" s="222" t="s">
        <v>607</v>
      </c>
      <c r="CS16" s="222" t="s">
        <v>558</v>
      </c>
      <c r="CT16" s="243" t="s">
        <v>608</v>
      </c>
      <c r="CU16" s="243" t="s">
        <v>608</v>
      </c>
      <c r="CV16" s="222" t="s">
        <v>558</v>
      </c>
      <c r="CW16" s="222" t="s">
        <v>559</v>
      </c>
      <c r="CX16" s="222" t="s">
        <v>559</v>
      </c>
      <c r="CY16" s="222" t="s">
        <v>558</v>
      </c>
      <c r="CZ16" s="222" t="s">
        <v>609</v>
      </c>
      <c r="DA16" s="222" t="s">
        <v>610</v>
      </c>
      <c r="DB16" s="222" t="s">
        <v>558</v>
      </c>
      <c r="DC16" s="222" t="s">
        <v>611</v>
      </c>
      <c r="DD16" s="222" t="s">
        <v>611</v>
      </c>
      <c r="DE16" s="222" t="s">
        <v>657</v>
      </c>
      <c r="DF16" s="222" t="s">
        <v>613</v>
      </c>
      <c r="DG16" s="222" t="s">
        <v>614</v>
      </c>
      <c r="DH16" s="222" t="s">
        <v>615</v>
      </c>
      <c r="DI16" s="222" t="s">
        <v>616</v>
      </c>
      <c r="DJ16" s="222" t="s">
        <v>616</v>
      </c>
      <c r="DK16" s="243" t="s">
        <v>609</v>
      </c>
      <c r="DL16" s="243" t="s">
        <v>609</v>
      </c>
      <c r="DM16" s="250" t="s">
        <v>609</v>
      </c>
      <c r="DN16" s="250" t="s">
        <v>609</v>
      </c>
      <c r="DO16" s="222" t="s">
        <v>602</v>
      </c>
      <c r="DP16" s="222" t="s">
        <v>602</v>
      </c>
      <c r="DQ16" s="222" t="s">
        <v>609</v>
      </c>
      <c r="DR16" s="222" t="s">
        <v>603</v>
      </c>
      <c r="DS16" s="222" t="s">
        <v>604</v>
      </c>
      <c r="DT16" s="222" t="s">
        <v>604</v>
      </c>
      <c r="DU16" s="243" t="s">
        <v>617</v>
      </c>
      <c r="DV16" s="243" t="s">
        <v>617</v>
      </c>
      <c r="DW16" s="222" t="s">
        <v>618</v>
      </c>
      <c r="DX16" s="222" t="s">
        <v>618</v>
      </c>
      <c r="DY16" s="243" t="s">
        <v>619</v>
      </c>
      <c r="DZ16" s="243" t="s">
        <v>619</v>
      </c>
      <c r="EA16" s="222" t="s">
        <v>609</v>
      </c>
      <c r="EB16" s="222" t="s">
        <v>603</v>
      </c>
      <c r="EC16" s="222" t="s">
        <v>620</v>
      </c>
      <c r="ED16" s="222" t="s">
        <v>621</v>
      </c>
      <c r="EE16" s="222" t="s">
        <v>622</v>
      </c>
      <c r="EF16" s="222" t="s">
        <v>623</v>
      </c>
      <c r="EG16" s="253" t="s">
        <v>624</v>
      </c>
      <c r="EH16" s="253" t="s">
        <v>625</v>
      </c>
      <c r="EI16" s="222" t="s">
        <v>317</v>
      </c>
      <c r="EJ16" s="222" t="s">
        <v>626</v>
      </c>
      <c r="EK16" s="222" t="s">
        <v>627</v>
      </c>
      <c r="EL16" s="222" t="s">
        <v>628</v>
      </c>
      <c r="EM16" s="180" t="s">
        <v>315</v>
      </c>
      <c r="EN16" s="180" t="s">
        <v>54</v>
      </c>
      <c r="EO16" s="180" t="s">
        <v>55</v>
      </c>
      <c r="EP16" s="180" t="s">
        <v>629</v>
      </c>
      <c r="EQ16" s="180" t="s">
        <v>630</v>
      </c>
      <c r="ER16" s="180" t="s">
        <v>671</v>
      </c>
      <c r="ES16" s="180" t="s">
        <v>631</v>
      </c>
      <c r="ET16" s="180" t="s">
        <v>56</v>
      </c>
      <c r="EU16" s="180" t="s">
        <v>632</v>
      </c>
      <c r="EV16" s="180" t="s">
        <v>57</v>
      </c>
      <c r="EW16" s="180" t="s">
        <v>633</v>
      </c>
      <c r="EX16" s="180" t="s">
        <v>58</v>
      </c>
      <c r="EY16" s="180" t="s">
        <v>59</v>
      </c>
      <c r="EZ16" s="180" t="s">
        <v>270</v>
      </c>
      <c r="FA16" s="180" t="s">
        <v>634</v>
      </c>
      <c r="FB16" s="180">
        <v>2022</v>
      </c>
      <c r="FC16" s="197" t="s">
        <v>635</v>
      </c>
      <c r="FD16" s="180">
        <v>1000</v>
      </c>
      <c r="FE16" s="180" t="s">
        <v>636</v>
      </c>
      <c r="FF16" s="199" t="s">
        <v>637</v>
      </c>
      <c r="FG16" s="180" t="s">
        <v>62</v>
      </c>
      <c r="FH16" s="180" t="s">
        <v>638</v>
      </c>
      <c r="FI16" s="180" t="s">
        <v>616</v>
      </c>
      <c r="FJ16" s="180" t="s">
        <v>63</v>
      </c>
      <c r="FK16" s="180" t="s">
        <v>639</v>
      </c>
      <c r="FL16" s="180" t="s">
        <v>640</v>
      </c>
      <c r="FM16" s="180" t="s">
        <v>640</v>
      </c>
      <c r="FN16" s="180" t="s">
        <v>640</v>
      </c>
      <c r="FO16" s="180">
        <v>5</v>
      </c>
      <c r="FP16" s="180" t="s">
        <v>68</v>
      </c>
      <c r="FQ16" s="180"/>
      <c r="FR16" s="180"/>
      <c r="FS16" s="180" t="s">
        <v>668</v>
      </c>
      <c r="FT16" s="180" t="s">
        <v>309</v>
      </c>
      <c r="FU16" s="180" t="s">
        <v>309</v>
      </c>
      <c r="FV16" s="180" t="s">
        <v>55</v>
      </c>
      <c r="FW16" s="180" t="s">
        <v>642</v>
      </c>
      <c r="FX16" s="180" t="s">
        <v>643</v>
      </c>
      <c r="FY16" s="180" t="s">
        <v>582</v>
      </c>
      <c r="FZ16" s="180" t="s">
        <v>644</v>
      </c>
      <c r="GA16" s="180" t="s">
        <v>645</v>
      </c>
      <c r="GB16" s="180" t="s">
        <v>270</v>
      </c>
      <c r="GC16" s="180" t="s">
        <v>646</v>
      </c>
      <c r="GD16" s="180" t="s">
        <v>647</v>
      </c>
      <c r="GE16" s="180" t="s">
        <v>582</v>
      </c>
      <c r="GF16" s="180" t="s">
        <v>648</v>
      </c>
      <c r="GG16" s="180" t="s">
        <v>649</v>
      </c>
      <c r="GH16" s="180" t="s">
        <v>317</v>
      </c>
    </row>
    <row r="17" spans="1:190">
      <c r="A17" s="222" t="s">
        <v>366</v>
      </c>
      <c r="B17" s="222" t="s">
        <v>677</v>
      </c>
      <c r="C17" s="226" t="s">
        <v>681</v>
      </c>
      <c r="D17" s="223"/>
      <c r="E17" s="223" t="s">
        <v>85</v>
      </c>
      <c r="F17" s="223" t="s">
        <v>85</v>
      </c>
      <c r="G17" s="223" t="s">
        <v>553</v>
      </c>
      <c r="H17" s="223" t="s">
        <v>56</v>
      </c>
      <c r="I17" s="223" t="s">
        <v>554</v>
      </c>
      <c r="J17" s="223" t="s">
        <v>555</v>
      </c>
      <c r="K17" s="223" t="s">
        <v>556</v>
      </c>
      <c r="L17" s="223" t="s">
        <v>557</v>
      </c>
      <c r="M17" s="223" t="s">
        <v>77</v>
      </c>
      <c r="N17" s="223" t="s">
        <v>558</v>
      </c>
      <c r="O17" s="233" t="s">
        <v>559</v>
      </c>
      <c r="P17" s="234">
        <v>10000000</v>
      </c>
      <c r="Q17" s="234" t="s">
        <v>678</v>
      </c>
      <c r="R17" s="223" t="s">
        <v>561</v>
      </c>
      <c r="S17" s="223" t="s">
        <v>562</v>
      </c>
      <c r="T17" s="223" t="s">
        <v>563</v>
      </c>
      <c r="U17" s="223" t="s">
        <v>564</v>
      </c>
      <c r="V17" s="223" t="s">
        <v>565</v>
      </c>
      <c r="W17" s="223" t="s">
        <v>566</v>
      </c>
      <c r="X17" s="223" t="s">
        <v>175</v>
      </c>
      <c r="Y17" s="223" t="s">
        <v>304</v>
      </c>
      <c r="Z17" s="223" t="s">
        <v>176</v>
      </c>
      <c r="AA17" s="223" t="s">
        <v>567</v>
      </c>
      <c r="AB17" s="223" t="s">
        <v>555</v>
      </c>
      <c r="AC17" s="223" t="s">
        <v>568</v>
      </c>
      <c r="AD17" s="223" t="s">
        <v>555</v>
      </c>
      <c r="AE17" s="223" t="s">
        <v>569</v>
      </c>
      <c r="AF17" s="223" t="s">
        <v>570</v>
      </c>
      <c r="AG17" s="223" t="s">
        <v>571</v>
      </c>
      <c r="AH17" s="223" t="s">
        <v>572</v>
      </c>
      <c r="AI17" s="223"/>
      <c r="AJ17" s="223" t="s">
        <v>573</v>
      </c>
      <c r="AK17" s="234" t="s">
        <v>678</v>
      </c>
      <c r="AL17" s="223" t="s">
        <v>575</v>
      </c>
      <c r="AM17" s="223" t="s">
        <v>576</v>
      </c>
      <c r="AN17" s="223" t="s">
        <v>577</v>
      </c>
      <c r="AO17" s="226" t="s">
        <v>665</v>
      </c>
      <c r="AP17" s="223" t="s">
        <v>665</v>
      </c>
      <c r="AQ17" s="223" t="s">
        <v>579</v>
      </c>
      <c r="AR17" s="223" t="s">
        <v>580</v>
      </c>
      <c r="AS17" s="223" t="s">
        <v>555</v>
      </c>
      <c r="AT17" s="223" t="s">
        <v>271</v>
      </c>
      <c r="AU17" s="223" t="s">
        <v>581</v>
      </c>
      <c r="AV17" s="223" t="s">
        <v>354</v>
      </c>
      <c r="AW17" s="223" t="s">
        <v>555</v>
      </c>
      <c r="AX17" s="223" t="s">
        <v>582</v>
      </c>
      <c r="AY17" s="223" t="s">
        <v>583</v>
      </c>
      <c r="AZ17" s="223" t="s">
        <v>584</v>
      </c>
      <c r="BA17" s="223" t="s">
        <v>585</v>
      </c>
      <c r="BB17" s="223" t="s">
        <v>586</v>
      </c>
      <c r="BC17" s="223" t="s">
        <v>587</v>
      </c>
      <c r="BD17" s="241" t="s">
        <v>588</v>
      </c>
      <c r="BE17" s="223" t="s">
        <v>589</v>
      </c>
      <c r="BF17" s="223" t="s">
        <v>590</v>
      </c>
      <c r="BG17" s="223" t="s">
        <v>679</v>
      </c>
      <c r="BH17" s="223" t="s">
        <v>680</v>
      </c>
      <c r="BI17" s="222" t="s">
        <v>315</v>
      </c>
      <c r="BJ17" s="222" t="s">
        <v>593</v>
      </c>
      <c r="BK17" s="222" t="s">
        <v>594</v>
      </c>
      <c r="BL17" s="222" t="s">
        <v>595</v>
      </c>
      <c r="BM17" s="222" t="s">
        <v>85</v>
      </c>
      <c r="BN17" s="222" t="s">
        <v>85</v>
      </c>
      <c r="BO17" s="222" t="s">
        <v>596</v>
      </c>
      <c r="BP17" s="243" t="s">
        <v>674</v>
      </c>
      <c r="BQ17" s="244" t="s">
        <v>598</v>
      </c>
      <c r="BR17" s="222" t="s">
        <v>558</v>
      </c>
      <c r="BS17" s="245" t="s">
        <v>599</v>
      </c>
      <c r="BT17" s="245" t="s">
        <v>600</v>
      </c>
      <c r="BU17" s="222" t="s">
        <v>558</v>
      </c>
      <c r="BV17" s="245" t="s">
        <v>600</v>
      </c>
      <c r="BW17" s="245" t="s">
        <v>600</v>
      </c>
      <c r="BX17" s="222" t="s">
        <v>558</v>
      </c>
      <c r="BY17" s="222" t="s">
        <v>601</v>
      </c>
      <c r="BZ17" s="222" t="s">
        <v>601</v>
      </c>
      <c r="CA17" s="222" t="s">
        <v>558</v>
      </c>
      <c r="CB17" s="222" t="s">
        <v>601</v>
      </c>
      <c r="CC17" s="222" t="s">
        <v>602</v>
      </c>
      <c r="CD17" s="222" t="s">
        <v>558</v>
      </c>
      <c r="CE17" s="222" t="s">
        <v>603</v>
      </c>
      <c r="CF17" s="222" t="s">
        <v>603</v>
      </c>
      <c r="CG17" s="222" t="s">
        <v>558</v>
      </c>
      <c r="CH17" s="222" t="s">
        <v>604</v>
      </c>
      <c r="CI17" s="222" t="s">
        <v>604</v>
      </c>
      <c r="CJ17" s="222" t="s">
        <v>558</v>
      </c>
      <c r="CK17" s="222" t="s">
        <v>602</v>
      </c>
      <c r="CL17" s="222" t="s">
        <v>605</v>
      </c>
      <c r="CM17" s="222" t="s">
        <v>558</v>
      </c>
      <c r="CN17" s="222" t="s">
        <v>606</v>
      </c>
      <c r="CO17" s="222" t="s">
        <v>606</v>
      </c>
      <c r="CP17" s="222" t="s">
        <v>558</v>
      </c>
      <c r="CQ17" s="222" t="s">
        <v>607</v>
      </c>
      <c r="CR17" s="222" t="s">
        <v>607</v>
      </c>
      <c r="CS17" s="222" t="s">
        <v>558</v>
      </c>
      <c r="CT17" s="243" t="s">
        <v>608</v>
      </c>
      <c r="CU17" s="243" t="s">
        <v>608</v>
      </c>
      <c r="CV17" s="222" t="s">
        <v>558</v>
      </c>
      <c r="CW17" s="222" t="s">
        <v>559</v>
      </c>
      <c r="CX17" s="222" t="s">
        <v>559</v>
      </c>
      <c r="CY17" s="222" t="s">
        <v>558</v>
      </c>
      <c r="CZ17" s="222" t="s">
        <v>609</v>
      </c>
      <c r="DA17" s="222" t="s">
        <v>610</v>
      </c>
      <c r="DB17" s="222" t="s">
        <v>558</v>
      </c>
      <c r="DC17" s="222" t="s">
        <v>611</v>
      </c>
      <c r="DD17" s="222" t="s">
        <v>611</v>
      </c>
      <c r="DE17" s="222" t="s">
        <v>657</v>
      </c>
      <c r="DF17" s="222" t="s">
        <v>613</v>
      </c>
      <c r="DG17" s="222" t="s">
        <v>614</v>
      </c>
      <c r="DH17" s="222" t="s">
        <v>615</v>
      </c>
      <c r="DI17" s="222" t="s">
        <v>616</v>
      </c>
      <c r="DJ17" s="222" t="s">
        <v>616</v>
      </c>
      <c r="DK17" s="243" t="s">
        <v>609</v>
      </c>
      <c r="DL17" s="243" t="s">
        <v>609</v>
      </c>
      <c r="DM17" s="250" t="s">
        <v>609</v>
      </c>
      <c r="DN17" s="250" t="s">
        <v>609</v>
      </c>
      <c r="DO17" s="222" t="s">
        <v>602</v>
      </c>
      <c r="DP17" s="222" t="s">
        <v>602</v>
      </c>
      <c r="DQ17" s="222" t="s">
        <v>609</v>
      </c>
      <c r="DR17" s="222" t="s">
        <v>603</v>
      </c>
      <c r="DS17" s="222" t="s">
        <v>604</v>
      </c>
      <c r="DT17" s="222" t="s">
        <v>604</v>
      </c>
      <c r="DU17" s="243" t="s">
        <v>617</v>
      </c>
      <c r="DV17" s="243" t="s">
        <v>617</v>
      </c>
      <c r="DW17" s="222" t="s">
        <v>618</v>
      </c>
      <c r="DX17" s="222" t="s">
        <v>618</v>
      </c>
      <c r="DY17" s="243" t="s">
        <v>619</v>
      </c>
      <c r="DZ17" s="243" t="s">
        <v>619</v>
      </c>
      <c r="EA17" s="222" t="s">
        <v>609</v>
      </c>
      <c r="EB17" s="222" t="s">
        <v>603</v>
      </c>
      <c r="EC17" s="222" t="s">
        <v>620</v>
      </c>
      <c r="ED17" s="222" t="s">
        <v>621</v>
      </c>
      <c r="EE17" s="222" t="s">
        <v>622</v>
      </c>
      <c r="EF17" s="222" t="s">
        <v>623</v>
      </c>
      <c r="EG17" s="253" t="s">
        <v>624</v>
      </c>
      <c r="EH17" s="253" t="s">
        <v>625</v>
      </c>
      <c r="EI17" s="222" t="s">
        <v>317</v>
      </c>
      <c r="EJ17" s="222" t="s">
        <v>626</v>
      </c>
      <c r="EK17" s="222" t="s">
        <v>627</v>
      </c>
      <c r="EL17" s="222" t="s">
        <v>628</v>
      </c>
      <c r="EM17" s="180" t="s">
        <v>315</v>
      </c>
      <c r="EN17" s="180" t="s">
        <v>54</v>
      </c>
      <c r="EO17" s="180" t="s">
        <v>55</v>
      </c>
      <c r="EP17" s="180" t="s">
        <v>629</v>
      </c>
      <c r="EQ17" s="180" t="s">
        <v>630</v>
      </c>
      <c r="ER17" s="180" t="s">
        <v>675</v>
      </c>
      <c r="ES17" s="180" t="s">
        <v>631</v>
      </c>
      <c r="ET17" s="180" t="s">
        <v>56</v>
      </c>
      <c r="EU17" s="180" t="s">
        <v>632</v>
      </c>
      <c r="EV17" s="180" t="s">
        <v>57</v>
      </c>
      <c r="EW17" s="180" t="s">
        <v>633</v>
      </c>
      <c r="EX17" s="180" t="s">
        <v>58</v>
      </c>
      <c r="EY17" s="180" t="s">
        <v>59</v>
      </c>
      <c r="EZ17" s="180" t="s">
        <v>270</v>
      </c>
      <c r="FA17" s="180" t="s">
        <v>634</v>
      </c>
      <c r="FB17" s="180">
        <v>2022</v>
      </c>
      <c r="FC17" s="197" t="s">
        <v>635</v>
      </c>
      <c r="FD17" s="180">
        <v>1000</v>
      </c>
      <c r="FE17" s="180" t="s">
        <v>636</v>
      </c>
      <c r="FF17" s="199" t="s">
        <v>637</v>
      </c>
      <c r="FG17" s="180" t="s">
        <v>96</v>
      </c>
      <c r="FH17" s="180" t="s">
        <v>638</v>
      </c>
      <c r="FI17" s="180" t="s">
        <v>616</v>
      </c>
      <c r="FJ17" s="180" t="s">
        <v>63</v>
      </c>
      <c r="FK17" s="180" t="s">
        <v>64</v>
      </c>
      <c r="FL17" s="180" t="s">
        <v>640</v>
      </c>
      <c r="FM17" s="180" t="s">
        <v>640</v>
      </c>
      <c r="FN17" s="180" t="s">
        <v>640</v>
      </c>
      <c r="FO17" s="180">
        <v>5</v>
      </c>
      <c r="FP17" s="180" t="s">
        <v>68</v>
      </c>
      <c r="FQ17" s="180"/>
      <c r="FR17" s="180"/>
      <c r="FS17" s="180" t="s">
        <v>676</v>
      </c>
      <c r="FT17" s="180" t="s">
        <v>309</v>
      </c>
      <c r="FU17" s="180" t="s">
        <v>309</v>
      </c>
      <c r="FV17" s="180" t="s">
        <v>55</v>
      </c>
      <c r="FW17" s="180" t="s">
        <v>642</v>
      </c>
      <c r="FX17" s="180" t="s">
        <v>643</v>
      </c>
      <c r="FY17" s="180" t="s">
        <v>582</v>
      </c>
      <c r="FZ17" s="180" t="s">
        <v>644</v>
      </c>
      <c r="GA17" s="180" t="s">
        <v>645</v>
      </c>
      <c r="GB17" s="180" t="s">
        <v>270</v>
      </c>
      <c r="GC17" s="180" t="s">
        <v>646</v>
      </c>
      <c r="GD17" s="180" t="s">
        <v>647</v>
      </c>
      <c r="GE17" s="180" t="s">
        <v>582</v>
      </c>
      <c r="GF17" s="180" t="s">
        <v>648</v>
      </c>
      <c r="GG17" s="180" t="s">
        <v>649</v>
      </c>
      <c r="GH17" s="180" t="s">
        <v>317</v>
      </c>
    </row>
    <row r="18" spans="1:1">
      <c r="A18" s="180"/>
    </row>
    <row r="19" spans="1:1">
      <c r="A19" s="180"/>
    </row>
    <row r="20" spans="1:1">
      <c r="A20" s="180"/>
    </row>
    <row r="21" spans="1:1">
      <c r="A21" s="180"/>
    </row>
    <row r="22" spans="1:1">
      <c r="A22" s="180"/>
    </row>
    <row r="23" spans="1:1">
      <c r="A23" s="180"/>
    </row>
    <row r="24" spans="1:1">
      <c r="A24" s="180"/>
    </row>
    <row r="25" spans="1:1">
      <c r="A25" s="180"/>
    </row>
    <row r="32" spans="42:42">
      <c r="AP32" s="201" t="s">
        <v>665</v>
      </c>
    </row>
    <row r="33" spans="42:42">
      <c r="AP33" s="201" t="s">
        <v>652</v>
      </c>
    </row>
    <row r="34" spans="42:42">
      <c r="AP34" s="201" t="s">
        <v>578</v>
      </c>
    </row>
    <row r="36" spans="42:42">
      <c r="AP36" s="201" t="s">
        <v>673</v>
      </c>
    </row>
    <row r="37" spans="42:42">
      <c r="AP37" s="201" t="s">
        <v>653</v>
      </c>
    </row>
    <row r="38" spans="42:42">
      <c r="AP38" s="201" t="s">
        <v>656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7"/>
  <sheetViews>
    <sheetView zoomScale="99" zoomScaleNormal="99" workbookViewId="0">
      <pane xSplit="1" topLeftCell="B1" activePane="topRight" state="frozen"/>
      <selection/>
      <selection pane="topRight" activeCell="G13" sqref="G13"/>
    </sheetView>
  </sheetViews>
  <sheetFormatPr defaultColWidth="9" defaultRowHeight="14"/>
  <cols>
    <col min="1" max="1" width="27.34375" customWidth="1"/>
    <col min="2" max="3" width="12.5" style="201" customWidth="1"/>
    <col min="4" max="4" width="28.25" style="201" customWidth="1"/>
    <col min="5" max="6" width="26.5625" style="201" customWidth="1"/>
    <col min="7" max="7" width="23.8125" style="201" customWidth="1"/>
    <col min="8" max="9" width="30.125" style="201" customWidth="1"/>
    <col min="10" max="10" width="31.5" style="201" customWidth="1"/>
    <col min="11" max="12" width="29.8125" style="201" customWidth="1"/>
    <col min="13" max="13" width="33.625" style="201" customWidth="1"/>
    <col min="14" max="15" width="31.9375" style="201" customWidth="1"/>
    <col min="16" max="16" width="23.9375" style="201" customWidth="1"/>
    <col min="17" max="18" width="22" style="201" customWidth="1"/>
    <col min="19" max="19" width="18.3125" style="201" customWidth="1"/>
    <col min="20" max="21" width="16.625" style="201" customWidth="1"/>
    <col min="22" max="22" width="23" style="201" customWidth="1"/>
    <col min="23" max="24" width="21.3125" style="201" customWidth="1"/>
    <col min="25" max="27" width="20.625" style="201" customWidth="1"/>
    <col min="28" max="29" width="19.8125" style="201" customWidth="1"/>
    <col min="30" max="30" width="18.1875" style="201" customWidth="1"/>
    <col min="31" max="32" width="23.3125" style="201" customWidth="1"/>
    <col min="33" max="33" width="21.6875" style="201" customWidth="1"/>
    <col min="34" max="35" width="14.4375" style="201" customWidth="1"/>
    <col min="36" max="36" width="12.75" style="201" customWidth="1"/>
    <col min="37" max="38" width="18.1875" style="201" customWidth="1"/>
    <col min="39" max="39" width="16.5" style="201" customWidth="1"/>
    <col min="40" max="41" width="16.6875" style="201" customWidth="1"/>
    <col min="42" max="42" width="15.0625" style="201" customWidth="1"/>
    <col min="43" max="43" width="23.375" style="201" customWidth="1"/>
    <col min="44" max="46" width="24.125" style="201" customWidth="1"/>
    <col min="47" max="48" width="17.0625" style="201" customWidth="1"/>
    <col min="49" max="50" width="14.25" style="201" customWidth="1"/>
    <col min="51" max="52" width="17" style="201" customWidth="1"/>
    <col min="53" max="54" width="13.5625" style="201" customWidth="1"/>
    <col min="55" max="56" width="10.0625" style="201" customWidth="1"/>
    <col min="57" max="58" width="20.9375" style="201" customWidth="1"/>
    <col min="59" max="60" width="8" style="201" customWidth="1"/>
    <col min="61" max="62" width="9" style="201"/>
    <col min="63" max="64" width="10.25" style="201" customWidth="1"/>
    <col min="65" max="66" width="9" style="201"/>
    <col min="67" max="68" width="22.9375" style="201" customWidth="1"/>
    <col min="69" max="70" width="27.4375" style="201" customWidth="1"/>
    <col min="71" max="72" width="9" style="201"/>
    <col min="73" max="73" width="14.3125" style="201" customWidth="1"/>
    <col min="74" max="74" width="27.6875" style="201" customWidth="1"/>
    <col min="75" max="75" width="28.375" style="201" customWidth="1"/>
    <col min="76" max="76" width="23.40625" style="201" customWidth="1"/>
    <col min="77" max="16319" width="9" style="201"/>
  </cols>
  <sheetData>
    <row r="1" s="200" customFormat="1" spans="1:76">
      <c r="A1" s="191" t="s">
        <v>0</v>
      </c>
      <c r="B1" s="201" t="s">
        <v>433</v>
      </c>
      <c r="C1" s="201" t="s">
        <v>434</v>
      </c>
      <c r="D1" s="201" t="s">
        <v>435</v>
      </c>
      <c r="E1" s="201" t="s">
        <v>436</v>
      </c>
      <c r="F1" s="201" t="s">
        <v>437</v>
      </c>
      <c r="G1" s="201" t="s">
        <v>438</v>
      </c>
      <c r="H1" s="201" t="s">
        <v>439</v>
      </c>
      <c r="I1" s="206" t="s">
        <v>440</v>
      </c>
      <c r="J1" s="201" t="s">
        <v>441</v>
      </c>
      <c r="K1" s="201" t="s">
        <v>442</v>
      </c>
      <c r="L1" s="206" t="s">
        <v>443</v>
      </c>
      <c r="M1" s="201" t="s">
        <v>444</v>
      </c>
      <c r="N1" s="201" t="s">
        <v>445</v>
      </c>
      <c r="O1" s="206" t="s">
        <v>446</v>
      </c>
      <c r="P1" s="201" t="s">
        <v>447</v>
      </c>
      <c r="Q1" s="201" t="s">
        <v>448</v>
      </c>
      <c r="R1" s="206" t="s">
        <v>449</v>
      </c>
      <c r="S1" s="201" t="s">
        <v>450</v>
      </c>
      <c r="T1" s="201" t="s">
        <v>451</v>
      </c>
      <c r="U1" s="206" t="s">
        <v>452</v>
      </c>
      <c r="V1" s="201" t="s">
        <v>453</v>
      </c>
      <c r="W1" s="201" t="s">
        <v>454</v>
      </c>
      <c r="X1" s="206" t="s">
        <v>455</v>
      </c>
      <c r="Y1" s="201" t="s">
        <v>456</v>
      </c>
      <c r="Z1" s="201" t="s">
        <v>457</v>
      </c>
      <c r="AA1" s="206" t="s">
        <v>458</v>
      </c>
      <c r="AB1" s="201" t="s">
        <v>459</v>
      </c>
      <c r="AC1" s="206" t="s">
        <v>460</v>
      </c>
      <c r="AD1" s="201" t="s">
        <v>461</v>
      </c>
      <c r="AE1" s="201" t="s">
        <v>462</v>
      </c>
      <c r="AF1" s="206" t="s">
        <v>463</v>
      </c>
      <c r="AG1" s="201" t="s">
        <v>464</v>
      </c>
      <c r="AH1" s="201" t="s">
        <v>465</v>
      </c>
      <c r="AI1" s="206" t="s">
        <v>466</v>
      </c>
      <c r="AJ1" s="201" t="s">
        <v>467</v>
      </c>
      <c r="AK1" s="201" t="s">
        <v>468</v>
      </c>
      <c r="AL1" s="206" t="s">
        <v>469</v>
      </c>
      <c r="AM1" s="201" t="s">
        <v>470</v>
      </c>
      <c r="AN1" s="201" t="s">
        <v>471</v>
      </c>
      <c r="AO1" s="206" t="s">
        <v>472</v>
      </c>
      <c r="AP1" s="201" t="s">
        <v>473</v>
      </c>
      <c r="AQ1" s="206" t="s">
        <v>474</v>
      </c>
      <c r="AR1" s="206" t="s">
        <v>475</v>
      </c>
      <c r="AS1" s="210" t="s">
        <v>476</v>
      </c>
      <c r="AT1" s="210" t="s">
        <v>477</v>
      </c>
      <c r="AU1" s="210" t="s">
        <v>478</v>
      </c>
      <c r="AV1" s="211" t="s">
        <v>479</v>
      </c>
      <c r="AW1" s="210" t="s">
        <v>480</v>
      </c>
      <c r="AX1" s="211" t="s">
        <v>481</v>
      </c>
      <c r="AY1" s="210" t="s">
        <v>482</v>
      </c>
      <c r="AZ1" s="210" t="s">
        <v>483</v>
      </c>
      <c r="BA1" s="210" t="s">
        <v>484</v>
      </c>
      <c r="BB1" s="210" t="s">
        <v>485</v>
      </c>
      <c r="BC1" s="210" t="s">
        <v>486</v>
      </c>
      <c r="BD1" s="211" t="s">
        <v>487</v>
      </c>
      <c r="BE1" s="210" t="s">
        <v>488</v>
      </c>
      <c r="BF1" s="211" t="s">
        <v>489</v>
      </c>
      <c r="BG1" s="210" t="s">
        <v>490</v>
      </c>
      <c r="BH1" s="211" t="s">
        <v>491</v>
      </c>
      <c r="BI1" s="210" t="s">
        <v>492</v>
      </c>
      <c r="BJ1" s="211" t="s">
        <v>493</v>
      </c>
      <c r="BK1" s="210" t="s">
        <v>494</v>
      </c>
      <c r="BL1" s="211" t="s">
        <v>495</v>
      </c>
      <c r="BM1" s="210" t="s">
        <v>496</v>
      </c>
      <c r="BN1" s="211" t="s">
        <v>497</v>
      </c>
      <c r="BO1" s="210" t="s">
        <v>498</v>
      </c>
      <c r="BP1" s="210" t="s">
        <v>499</v>
      </c>
      <c r="BQ1" s="214" t="s">
        <v>500</v>
      </c>
      <c r="BR1" s="214" t="s">
        <v>501</v>
      </c>
      <c r="BS1" s="215" t="s">
        <v>502</v>
      </c>
      <c r="BT1" s="214" t="s">
        <v>503</v>
      </c>
      <c r="BU1" s="215" t="s">
        <v>504</v>
      </c>
      <c r="BV1" s="215" t="s">
        <v>505</v>
      </c>
      <c r="BW1" s="215" t="s">
        <v>506</v>
      </c>
      <c r="BX1" s="215" t="s">
        <v>507</v>
      </c>
    </row>
    <row r="2" spans="1:76">
      <c r="A2" s="193" t="s">
        <v>269</v>
      </c>
      <c r="B2" s="193" t="s">
        <v>597</v>
      </c>
      <c r="C2" s="202" t="s">
        <v>598</v>
      </c>
      <c r="D2" s="288" t="s">
        <v>558</v>
      </c>
      <c r="E2" s="204" t="s">
        <v>599</v>
      </c>
      <c r="F2" s="289" t="s">
        <v>600</v>
      </c>
      <c r="G2" s="206" t="s">
        <v>558</v>
      </c>
      <c r="H2" s="207" t="s">
        <v>600</v>
      </c>
      <c r="I2" s="207" t="s">
        <v>600</v>
      </c>
      <c r="J2" s="206" t="s">
        <v>558</v>
      </c>
      <c r="K2" s="290" t="s">
        <v>601</v>
      </c>
      <c r="L2" s="206" t="s">
        <v>601</v>
      </c>
      <c r="M2" s="206" t="s">
        <v>558</v>
      </c>
      <c r="N2" s="193" t="s">
        <v>601</v>
      </c>
      <c r="O2" s="206" t="s">
        <v>602</v>
      </c>
      <c r="P2" s="206" t="s">
        <v>558</v>
      </c>
      <c r="Q2" s="290" t="s">
        <v>603</v>
      </c>
      <c r="R2" s="206" t="s">
        <v>603</v>
      </c>
      <c r="S2" s="206" t="s">
        <v>558</v>
      </c>
      <c r="T2" s="290" t="s">
        <v>604</v>
      </c>
      <c r="U2" s="206" t="s">
        <v>604</v>
      </c>
      <c r="V2" s="206" t="s">
        <v>558</v>
      </c>
      <c r="W2" s="193" t="s">
        <v>602</v>
      </c>
      <c r="X2" s="206" t="s">
        <v>605</v>
      </c>
      <c r="Y2" s="206" t="s">
        <v>558</v>
      </c>
      <c r="Z2" s="290" t="s">
        <v>606</v>
      </c>
      <c r="AA2" s="206" t="s">
        <v>606</v>
      </c>
      <c r="AB2" s="206" t="s">
        <v>558</v>
      </c>
      <c r="AC2" s="193" t="s">
        <v>607</v>
      </c>
      <c r="AD2" s="193" t="s">
        <v>607</v>
      </c>
      <c r="AE2" s="206" t="s">
        <v>558</v>
      </c>
      <c r="AF2" s="209" t="s">
        <v>608</v>
      </c>
      <c r="AG2" s="291" t="s">
        <v>608</v>
      </c>
      <c r="AH2" s="206" t="s">
        <v>558</v>
      </c>
      <c r="AI2" s="193" t="s">
        <v>559</v>
      </c>
      <c r="AJ2" s="290" t="s">
        <v>559</v>
      </c>
      <c r="AK2" s="206" t="s">
        <v>558</v>
      </c>
      <c r="AL2" s="193" t="s">
        <v>609</v>
      </c>
      <c r="AM2" s="290" t="s">
        <v>610</v>
      </c>
      <c r="AN2" s="206" t="s">
        <v>558</v>
      </c>
      <c r="AO2" s="206" t="s">
        <v>611</v>
      </c>
      <c r="AP2" s="290" t="s">
        <v>611</v>
      </c>
      <c r="AQ2" s="193" t="s">
        <v>612</v>
      </c>
      <c r="AR2" s="290" t="s">
        <v>613</v>
      </c>
      <c r="AS2" s="193" t="s">
        <v>614</v>
      </c>
      <c r="AT2" s="206" t="s">
        <v>615</v>
      </c>
      <c r="AU2" s="290" t="s">
        <v>616</v>
      </c>
      <c r="AV2" s="206" t="s">
        <v>616</v>
      </c>
      <c r="AW2" s="291" t="s">
        <v>609</v>
      </c>
      <c r="AX2" s="209" t="s">
        <v>609</v>
      </c>
      <c r="AY2" s="292" t="s">
        <v>609</v>
      </c>
      <c r="AZ2" s="292" t="s">
        <v>609</v>
      </c>
      <c r="BA2" s="290" t="s">
        <v>602</v>
      </c>
      <c r="BB2" s="290" t="s">
        <v>602</v>
      </c>
      <c r="BC2" s="193" t="s">
        <v>609</v>
      </c>
      <c r="BD2" s="206" t="s">
        <v>603</v>
      </c>
      <c r="BE2" s="290" t="s">
        <v>604</v>
      </c>
      <c r="BF2" s="206" t="s">
        <v>604</v>
      </c>
      <c r="BG2" s="291" t="s">
        <v>617</v>
      </c>
      <c r="BH2" s="209" t="s">
        <v>617</v>
      </c>
      <c r="BI2" s="290" t="s">
        <v>618</v>
      </c>
      <c r="BJ2" s="206" t="s">
        <v>618</v>
      </c>
      <c r="BK2" s="291" t="s">
        <v>619</v>
      </c>
      <c r="BL2" s="209" t="s">
        <v>619</v>
      </c>
      <c r="BM2" s="193" t="s">
        <v>609</v>
      </c>
      <c r="BN2" s="206" t="s">
        <v>603</v>
      </c>
      <c r="BO2" s="193" t="s">
        <v>620</v>
      </c>
      <c r="BP2" s="206" t="s">
        <v>621</v>
      </c>
      <c r="BQ2" s="206" t="s">
        <v>622</v>
      </c>
      <c r="BR2" s="206" t="s">
        <v>623</v>
      </c>
      <c r="BS2" s="293" t="s">
        <v>624</v>
      </c>
      <c r="BT2" s="217" t="s">
        <v>625</v>
      </c>
      <c r="BU2" s="288" t="s">
        <v>270</v>
      </c>
      <c r="BV2" s="193" t="s">
        <v>626</v>
      </c>
      <c r="BW2" s="288" t="s">
        <v>627</v>
      </c>
      <c r="BX2" s="288" t="s">
        <v>628</v>
      </c>
    </row>
    <row r="3" spans="1:76">
      <c r="A3" s="193" t="s">
        <v>316</v>
      </c>
      <c r="B3" s="193" t="s">
        <v>597</v>
      </c>
      <c r="C3" s="202" t="s">
        <v>598</v>
      </c>
      <c r="D3" s="193" t="s">
        <v>558</v>
      </c>
      <c r="E3" s="204" t="s">
        <v>599</v>
      </c>
      <c r="F3" s="208" t="s">
        <v>600</v>
      </c>
      <c r="G3" s="193" t="s">
        <v>558</v>
      </c>
      <c r="H3" s="204" t="s">
        <v>600</v>
      </c>
      <c r="I3" s="204" t="s">
        <v>600</v>
      </c>
      <c r="J3" s="193" t="s">
        <v>558</v>
      </c>
      <c r="K3" s="193" t="s">
        <v>601</v>
      </c>
      <c r="L3" s="193" t="s">
        <v>601</v>
      </c>
      <c r="M3" s="193" t="s">
        <v>558</v>
      </c>
      <c r="N3" s="193" t="s">
        <v>601</v>
      </c>
      <c r="O3" s="193" t="s">
        <v>602</v>
      </c>
      <c r="P3" s="193" t="s">
        <v>558</v>
      </c>
      <c r="Q3" s="193" t="s">
        <v>603</v>
      </c>
      <c r="R3" s="193" t="s">
        <v>603</v>
      </c>
      <c r="S3" s="193" t="s">
        <v>558</v>
      </c>
      <c r="T3" s="193" t="s">
        <v>604</v>
      </c>
      <c r="U3" s="193" t="s">
        <v>604</v>
      </c>
      <c r="V3" s="193" t="s">
        <v>558</v>
      </c>
      <c r="W3" s="193" t="s">
        <v>602</v>
      </c>
      <c r="X3" s="193" t="s">
        <v>605</v>
      </c>
      <c r="Y3" s="193" t="s">
        <v>558</v>
      </c>
      <c r="Z3" s="193" t="s">
        <v>606</v>
      </c>
      <c r="AA3" s="193" t="s">
        <v>606</v>
      </c>
      <c r="AB3" s="193" t="s">
        <v>558</v>
      </c>
      <c r="AC3" s="193" t="s">
        <v>607</v>
      </c>
      <c r="AD3" s="193" t="s">
        <v>607</v>
      </c>
      <c r="AE3" s="193" t="s">
        <v>558</v>
      </c>
      <c r="AF3" s="203" t="s">
        <v>608</v>
      </c>
      <c r="AG3" s="203" t="s">
        <v>608</v>
      </c>
      <c r="AH3" s="193" t="s">
        <v>558</v>
      </c>
      <c r="AI3" s="193" t="s">
        <v>559</v>
      </c>
      <c r="AJ3" s="193" t="s">
        <v>559</v>
      </c>
      <c r="AK3" s="193" t="s">
        <v>558</v>
      </c>
      <c r="AL3" s="193" t="s">
        <v>609</v>
      </c>
      <c r="AM3" s="193" t="s">
        <v>610</v>
      </c>
      <c r="AN3" s="193" t="s">
        <v>558</v>
      </c>
      <c r="AO3" s="193" t="s">
        <v>611</v>
      </c>
      <c r="AP3" s="193" t="s">
        <v>611</v>
      </c>
      <c r="AQ3" s="193" t="s">
        <v>612</v>
      </c>
      <c r="AR3" s="193" t="s">
        <v>613</v>
      </c>
      <c r="AS3" s="193" t="s">
        <v>614</v>
      </c>
      <c r="AT3" s="193" t="s">
        <v>615</v>
      </c>
      <c r="AU3" s="193" t="s">
        <v>616</v>
      </c>
      <c r="AV3" s="193" t="s">
        <v>616</v>
      </c>
      <c r="AW3" s="203" t="s">
        <v>609</v>
      </c>
      <c r="AX3" s="203" t="s">
        <v>609</v>
      </c>
      <c r="AY3" s="213" t="s">
        <v>609</v>
      </c>
      <c r="AZ3" s="213" t="s">
        <v>609</v>
      </c>
      <c r="BA3" s="193" t="s">
        <v>602</v>
      </c>
      <c r="BB3" s="193" t="s">
        <v>602</v>
      </c>
      <c r="BC3" s="193" t="s">
        <v>609</v>
      </c>
      <c r="BD3" s="193" t="s">
        <v>603</v>
      </c>
      <c r="BE3" s="193" t="s">
        <v>604</v>
      </c>
      <c r="BF3" s="193" t="s">
        <v>604</v>
      </c>
      <c r="BG3" s="203" t="s">
        <v>617</v>
      </c>
      <c r="BH3" s="203" t="s">
        <v>617</v>
      </c>
      <c r="BI3" s="193" t="s">
        <v>618</v>
      </c>
      <c r="BJ3" s="193" t="s">
        <v>618</v>
      </c>
      <c r="BK3" s="203" t="s">
        <v>619</v>
      </c>
      <c r="BL3" s="203" t="s">
        <v>619</v>
      </c>
      <c r="BM3" s="193" t="s">
        <v>609</v>
      </c>
      <c r="BN3" s="193" t="s">
        <v>603</v>
      </c>
      <c r="BO3" s="193" t="s">
        <v>620</v>
      </c>
      <c r="BP3" s="193" t="s">
        <v>621</v>
      </c>
      <c r="BQ3" s="193" t="s">
        <v>622</v>
      </c>
      <c r="BR3" s="193" t="s">
        <v>623</v>
      </c>
      <c r="BS3" s="217" t="s">
        <v>624</v>
      </c>
      <c r="BT3" s="217" t="s">
        <v>625</v>
      </c>
      <c r="BU3" s="193" t="s">
        <v>270</v>
      </c>
      <c r="BV3" s="193" t="s">
        <v>626</v>
      </c>
      <c r="BW3" s="193" t="s">
        <v>627</v>
      </c>
      <c r="BX3" s="193" t="s">
        <v>628</v>
      </c>
    </row>
    <row r="4" spans="1:76">
      <c r="A4" s="193" t="s">
        <v>320</v>
      </c>
      <c r="B4" s="193" t="s">
        <v>597</v>
      </c>
      <c r="C4" s="202" t="s">
        <v>598</v>
      </c>
      <c r="D4" s="193" t="s">
        <v>558</v>
      </c>
      <c r="E4" s="204" t="s">
        <v>599</v>
      </c>
      <c r="F4" s="208" t="s">
        <v>600</v>
      </c>
      <c r="G4" s="193" t="s">
        <v>558</v>
      </c>
      <c r="H4" s="204" t="s">
        <v>600</v>
      </c>
      <c r="I4" s="204" t="s">
        <v>600</v>
      </c>
      <c r="J4" s="193" t="s">
        <v>558</v>
      </c>
      <c r="K4" s="193" t="s">
        <v>601</v>
      </c>
      <c r="L4" s="193" t="s">
        <v>601</v>
      </c>
      <c r="M4" s="193" t="s">
        <v>558</v>
      </c>
      <c r="N4" s="193" t="s">
        <v>601</v>
      </c>
      <c r="O4" s="193" t="s">
        <v>602</v>
      </c>
      <c r="P4" s="193" t="s">
        <v>558</v>
      </c>
      <c r="Q4" s="193" t="s">
        <v>603</v>
      </c>
      <c r="R4" s="193" t="s">
        <v>603</v>
      </c>
      <c r="S4" s="193" t="s">
        <v>558</v>
      </c>
      <c r="T4" s="193" t="s">
        <v>604</v>
      </c>
      <c r="U4" s="193" t="s">
        <v>604</v>
      </c>
      <c r="V4" s="193" t="s">
        <v>558</v>
      </c>
      <c r="W4" s="193" t="s">
        <v>602</v>
      </c>
      <c r="X4" s="193" t="s">
        <v>605</v>
      </c>
      <c r="Y4" s="193" t="s">
        <v>558</v>
      </c>
      <c r="Z4" s="193" t="s">
        <v>606</v>
      </c>
      <c r="AA4" s="193" t="s">
        <v>606</v>
      </c>
      <c r="AB4" s="193" t="s">
        <v>558</v>
      </c>
      <c r="AC4" s="193" t="s">
        <v>607</v>
      </c>
      <c r="AD4" s="193" t="s">
        <v>607</v>
      </c>
      <c r="AE4" s="193" t="s">
        <v>558</v>
      </c>
      <c r="AF4" s="203" t="s">
        <v>608</v>
      </c>
      <c r="AG4" s="203" t="s">
        <v>608</v>
      </c>
      <c r="AH4" s="193" t="s">
        <v>558</v>
      </c>
      <c r="AI4" s="193" t="s">
        <v>559</v>
      </c>
      <c r="AJ4" s="193" t="s">
        <v>559</v>
      </c>
      <c r="AK4" s="193" t="s">
        <v>558</v>
      </c>
      <c r="AL4" s="193" t="s">
        <v>609</v>
      </c>
      <c r="AM4" s="193" t="s">
        <v>610</v>
      </c>
      <c r="AN4" s="193" t="s">
        <v>558</v>
      </c>
      <c r="AO4" s="193" t="s">
        <v>611</v>
      </c>
      <c r="AP4" s="193" t="s">
        <v>611</v>
      </c>
      <c r="AQ4" s="193" t="s">
        <v>657</v>
      </c>
      <c r="AR4" s="193" t="s">
        <v>613</v>
      </c>
      <c r="AS4" s="193" t="s">
        <v>614</v>
      </c>
      <c r="AT4" s="193" t="s">
        <v>615</v>
      </c>
      <c r="AU4" s="193" t="s">
        <v>616</v>
      </c>
      <c r="AV4" s="193" t="s">
        <v>616</v>
      </c>
      <c r="AW4" s="203" t="s">
        <v>609</v>
      </c>
      <c r="AX4" s="203" t="s">
        <v>609</v>
      </c>
      <c r="AY4" s="213" t="s">
        <v>609</v>
      </c>
      <c r="AZ4" s="213" t="s">
        <v>609</v>
      </c>
      <c r="BA4" s="193" t="s">
        <v>602</v>
      </c>
      <c r="BB4" s="193" t="s">
        <v>602</v>
      </c>
      <c r="BC4" s="193" t="s">
        <v>609</v>
      </c>
      <c r="BD4" s="193" t="s">
        <v>603</v>
      </c>
      <c r="BE4" s="193" t="s">
        <v>604</v>
      </c>
      <c r="BF4" s="193" t="s">
        <v>604</v>
      </c>
      <c r="BG4" s="203" t="s">
        <v>617</v>
      </c>
      <c r="BH4" s="203" t="s">
        <v>617</v>
      </c>
      <c r="BI4" s="193" t="s">
        <v>618</v>
      </c>
      <c r="BJ4" s="193" t="s">
        <v>618</v>
      </c>
      <c r="BK4" s="203" t="s">
        <v>619</v>
      </c>
      <c r="BL4" s="203" t="s">
        <v>619</v>
      </c>
      <c r="BM4" s="193" t="s">
        <v>609</v>
      </c>
      <c r="BN4" s="193" t="s">
        <v>603</v>
      </c>
      <c r="BO4" s="193" t="s">
        <v>620</v>
      </c>
      <c r="BP4" s="193" t="s">
        <v>621</v>
      </c>
      <c r="BQ4" s="193" t="s">
        <v>622</v>
      </c>
      <c r="BR4" s="193" t="s">
        <v>623</v>
      </c>
      <c r="BS4" s="217" t="s">
        <v>624</v>
      </c>
      <c r="BT4" s="217" t="s">
        <v>658</v>
      </c>
      <c r="BU4" s="193" t="s">
        <v>317</v>
      </c>
      <c r="BV4" s="193" t="s">
        <v>626</v>
      </c>
      <c r="BW4" s="193" t="s">
        <v>627</v>
      </c>
      <c r="BX4" s="193" t="s">
        <v>628</v>
      </c>
    </row>
    <row r="5" spans="1:76">
      <c r="A5" s="193" t="s">
        <v>328</v>
      </c>
      <c r="B5" s="193" t="s">
        <v>597</v>
      </c>
      <c r="C5" s="202" t="s">
        <v>598</v>
      </c>
      <c r="D5" s="193" t="s">
        <v>558</v>
      </c>
      <c r="E5" s="204" t="s">
        <v>599</v>
      </c>
      <c r="F5" s="208" t="s">
        <v>600</v>
      </c>
      <c r="G5" s="193" t="s">
        <v>558</v>
      </c>
      <c r="H5" s="204" t="s">
        <v>600</v>
      </c>
      <c r="I5" s="204" t="s">
        <v>600</v>
      </c>
      <c r="J5" s="193" t="s">
        <v>558</v>
      </c>
      <c r="K5" s="193" t="s">
        <v>601</v>
      </c>
      <c r="L5" s="193" t="s">
        <v>601</v>
      </c>
      <c r="M5" s="193" t="s">
        <v>558</v>
      </c>
      <c r="N5" s="193" t="s">
        <v>601</v>
      </c>
      <c r="O5" s="193" t="s">
        <v>602</v>
      </c>
      <c r="P5" s="193" t="s">
        <v>558</v>
      </c>
      <c r="Q5" s="193" t="s">
        <v>603</v>
      </c>
      <c r="R5" s="193" t="s">
        <v>603</v>
      </c>
      <c r="S5" s="193" t="s">
        <v>558</v>
      </c>
      <c r="T5" s="193" t="s">
        <v>604</v>
      </c>
      <c r="U5" s="193" t="s">
        <v>604</v>
      </c>
      <c r="V5" s="193" t="s">
        <v>558</v>
      </c>
      <c r="W5" s="193" t="s">
        <v>602</v>
      </c>
      <c r="X5" s="193" t="s">
        <v>605</v>
      </c>
      <c r="Y5" s="193" t="s">
        <v>558</v>
      </c>
      <c r="Z5" s="193" t="s">
        <v>606</v>
      </c>
      <c r="AA5" s="193" t="s">
        <v>606</v>
      </c>
      <c r="AB5" s="193" t="s">
        <v>558</v>
      </c>
      <c r="AC5" s="193" t="s">
        <v>607</v>
      </c>
      <c r="AD5" s="193" t="s">
        <v>607</v>
      </c>
      <c r="AE5" s="193" t="s">
        <v>558</v>
      </c>
      <c r="AF5" s="203" t="s">
        <v>608</v>
      </c>
      <c r="AG5" s="203" t="s">
        <v>608</v>
      </c>
      <c r="AH5" s="193" t="s">
        <v>558</v>
      </c>
      <c r="AI5" s="193" t="s">
        <v>559</v>
      </c>
      <c r="AJ5" s="193" t="s">
        <v>559</v>
      </c>
      <c r="AK5" s="193" t="s">
        <v>558</v>
      </c>
      <c r="AL5" s="193" t="s">
        <v>609</v>
      </c>
      <c r="AM5" s="193" t="s">
        <v>610</v>
      </c>
      <c r="AN5" s="193" t="s">
        <v>558</v>
      </c>
      <c r="AO5" s="193" t="s">
        <v>611</v>
      </c>
      <c r="AP5" s="193" t="s">
        <v>611</v>
      </c>
      <c r="AQ5" s="193" t="s">
        <v>657</v>
      </c>
      <c r="AR5" s="193" t="s">
        <v>613</v>
      </c>
      <c r="AS5" s="193" t="s">
        <v>614</v>
      </c>
      <c r="AT5" s="193" t="s">
        <v>615</v>
      </c>
      <c r="AU5" s="193" t="s">
        <v>616</v>
      </c>
      <c r="AV5" s="193" t="s">
        <v>616</v>
      </c>
      <c r="AW5" s="203" t="s">
        <v>609</v>
      </c>
      <c r="AX5" s="203" t="s">
        <v>609</v>
      </c>
      <c r="AY5" s="213" t="s">
        <v>609</v>
      </c>
      <c r="AZ5" s="213" t="s">
        <v>609</v>
      </c>
      <c r="BA5" s="193" t="s">
        <v>602</v>
      </c>
      <c r="BB5" s="193" t="s">
        <v>602</v>
      </c>
      <c r="BC5" s="193" t="s">
        <v>609</v>
      </c>
      <c r="BD5" s="193" t="s">
        <v>603</v>
      </c>
      <c r="BE5" s="193" t="s">
        <v>604</v>
      </c>
      <c r="BF5" s="193" t="s">
        <v>604</v>
      </c>
      <c r="BG5" s="203" t="s">
        <v>617</v>
      </c>
      <c r="BH5" s="203" t="s">
        <v>617</v>
      </c>
      <c r="BI5" s="193" t="s">
        <v>618</v>
      </c>
      <c r="BJ5" s="193" t="s">
        <v>618</v>
      </c>
      <c r="BK5" s="203" t="s">
        <v>619</v>
      </c>
      <c r="BL5" s="203" t="s">
        <v>619</v>
      </c>
      <c r="BM5" s="193" t="s">
        <v>609</v>
      </c>
      <c r="BN5" s="193" t="s">
        <v>603</v>
      </c>
      <c r="BO5" s="193" t="s">
        <v>620</v>
      </c>
      <c r="BP5" s="193" t="s">
        <v>621</v>
      </c>
      <c r="BQ5" s="193" t="s">
        <v>622</v>
      </c>
      <c r="BR5" s="193" t="s">
        <v>623</v>
      </c>
      <c r="BS5" s="217" t="s">
        <v>624</v>
      </c>
      <c r="BT5" s="217" t="s">
        <v>658</v>
      </c>
      <c r="BU5" s="193" t="s">
        <v>317</v>
      </c>
      <c r="BV5" s="193" t="s">
        <v>626</v>
      </c>
      <c r="BW5" s="193" t="s">
        <v>627</v>
      </c>
      <c r="BX5" s="193" t="s">
        <v>628</v>
      </c>
    </row>
    <row r="6" spans="1:76">
      <c r="A6" s="181" t="s">
        <v>330</v>
      </c>
      <c r="B6" s="193" t="s">
        <v>597</v>
      </c>
      <c r="C6" s="202" t="s">
        <v>598</v>
      </c>
      <c r="D6" s="193" t="s">
        <v>558</v>
      </c>
      <c r="E6" s="204" t="s">
        <v>599</v>
      </c>
      <c r="F6" s="208" t="s">
        <v>600</v>
      </c>
      <c r="G6" s="193" t="s">
        <v>558</v>
      </c>
      <c r="H6" s="204" t="s">
        <v>600</v>
      </c>
      <c r="I6" s="204" t="s">
        <v>600</v>
      </c>
      <c r="J6" s="193" t="s">
        <v>558</v>
      </c>
      <c r="K6" s="193" t="s">
        <v>601</v>
      </c>
      <c r="L6" s="193" t="s">
        <v>601</v>
      </c>
      <c r="M6" s="193" t="s">
        <v>558</v>
      </c>
      <c r="N6" s="193" t="s">
        <v>601</v>
      </c>
      <c r="O6" s="193" t="s">
        <v>602</v>
      </c>
      <c r="P6" s="193" t="s">
        <v>558</v>
      </c>
      <c r="Q6" s="193" t="s">
        <v>603</v>
      </c>
      <c r="R6" s="193" t="s">
        <v>603</v>
      </c>
      <c r="S6" s="193" t="s">
        <v>558</v>
      </c>
      <c r="T6" s="193" t="s">
        <v>604</v>
      </c>
      <c r="U6" s="193" t="s">
        <v>604</v>
      </c>
      <c r="V6" s="193" t="s">
        <v>558</v>
      </c>
      <c r="W6" s="193" t="s">
        <v>602</v>
      </c>
      <c r="X6" s="193" t="s">
        <v>605</v>
      </c>
      <c r="Y6" s="193" t="s">
        <v>558</v>
      </c>
      <c r="Z6" s="193" t="s">
        <v>606</v>
      </c>
      <c r="AA6" s="193" t="s">
        <v>606</v>
      </c>
      <c r="AB6" s="193" t="s">
        <v>558</v>
      </c>
      <c r="AC6" s="193" t="s">
        <v>607</v>
      </c>
      <c r="AD6" s="193" t="s">
        <v>607</v>
      </c>
      <c r="AE6" s="193" t="s">
        <v>558</v>
      </c>
      <c r="AF6" s="203" t="s">
        <v>608</v>
      </c>
      <c r="AG6" s="203" t="s">
        <v>608</v>
      </c>
      <c r="AH6" s="193" t="s">
        <v>558</v>
      </c>
      <c r="AI6" s="193" t="s">
        <v>559</v>
      </c>
      <c r="AJ6" s="193" t="s">
        <v>559</v>
      </c>
      <c r="AK6" s="193" t="s">
        <v>558</v>
      </c>
      <c r="AL6" s="193" t="s">
        <v>609</v>
      </c>
      <c r="AM6" s="193" t="s">
        <v>610</v>
      </c>
      <c r="AN6" s="193" t="s">
        <v>558</v>
      </c>
      <c r="AO6" s="193" t="s">
        <v>611</v>
      </c>
      <c r="AP6" s="193" t="s">
        <v>611</v>
      </c>
      <c r="AQ6" s="193" t="s">
        <v>657</v>
      </c>
      <c r="AR6" s="193" t="s">
        <v>613</v>
      </c>
      <c r="AS6" s="193" t="s">
        <v>614</v>
      </c>
      <c r="AT6" s="193" t="s">
        <v>615</v>
      </c>
      <c r="AU6" s="193" t="s">
        <v>616</v>
      </c>
      <c r="AV6" s="193" t="s">
        <v>616</v>
      </c>
      <c r="AW6" s="203" t="s">
        <v>609</v>
      </c>
      <c r="AX6" s="203" t="s">
        <v>609</v>
      </c>
      <c r="AY6" s="213" t="s">
        <v>609</v>
      </c>
      <c r="AZ6" s="213" t="s">
        <v>609</v>
      </c>
      <c r="BA6" s="193" t="s">
        <v>602</v>
      </c>
      <c r="BB6" s="193" t="s">
        <v>602</v>
      </c>
      <c r="BC6" s="193" t="s">
        <v>609</v>
      </c>
      <c r="BD6" s="193" t="s">
        <v>603</v>
      </c>
      <c r="BE6" s="193" t="s">
        <v>604</v>
      </c>
      <c r="BF6" s="193" t="s">
        <v>604</v>
      </c>
      <c r="BG6" s="203" t="s">
        <v>617</v>
      </c>
      <c r="BH6" s="203" t="s">
        <v>617</v>
      </c>
      <c r="BI6" s="193" t="s">
        <v>618</v>
      </c>
      <c r="BJ6" s="193" t="s">
        <v>618</v>
      </c>
      <c r="BK6" s="203" t="s">
        <v>619</v>
      </c>
      <c r="BL6" s="203" t="s">
        <v>619</v>
      </c>
      <c r="BM6" s="193" t="s">
        <v>609</v>
      </c>
      <c r="BN6" s="193" t="s">
        <v>603</v>
      </c>
      <c r="BO6" s="193" t="s">
        <v>620</v>
      </c>
      <c r="BP6" s="193" t="s">
        <v>621</v>
      </c>
      <c r="BQ6" s="193" t="s">
        <v>622</v>
      </c>
      <c r="BR6" s="193" t="s">
        <v>623</v>
      </c>
      <c r="BS6" s="217" t="s">
        <v>624</v>
      </c>
      <c r="BT6" s="217" t="s">
        <v>658</v>
      </c>
      <c r="BU6" s="193" t="s">
        <v>317</v>
      </c>
      <c r="BV6" s="193" t="s">
        <v>626</v>
      </c>
      <c r="BW6" s="193" t="s">
        <v>627</v>
      </c>
      <c r="BX6" s="193" t="s">
        <v>628</v>
      </c>
    </row>
    <row r="7" spans="1:76">
      <c r="A7" s="181" t="s">
        <v>339</v>
      </c>
      <c r="B7" s="193" t="s">
        <v>597</v>
      </c>
      <c r="C7" s="202" t="s">
        <v>598</v>
      </c>
      <c r="D7" s="193" t="s">
        <v>558</v>
      </c>
      <c r="E7" s="204" t="s">
        <v>599</v>
      </c>
      <c r="F7" s="208" t="s">
        <v>600</v>
      </c>
      <c r="G7" s="193" t="s">
        <v>558</v>
      </c>
      <c r="H7" s="204" t="s">
        <v>600</v>
      </c>
      <c r="I7" s="204" t="s">
        <v>600</v>
      </c>
      <c r="J7" s="193" t="s">
        <v>558</v>
      </c>
      <c r="K7" s="193" t="s">
        <v>601</v>
      </c>
      <c r="L7" s="193" t="s">
        <v>601</v>
      </c>
      <c r="M7" s="193" t="s">
        <v>558</v>
      </c>
      <c r="N7" s="193" t="s">
        <v>601</v>
      </c>
      <c r="O7" s="193" t="s">
        <v>602</v>
      </c>
      <c r="P7" s="193" t="s">
        <v>558</v>
      </c>
      <c r="Q7" s="193" t="s">
        <v>603</v>
      </c>
      <c r="R7" s="193" t="s">
        <v>603</v>
      </c>
      <c r="S7" s="193" t="s">
        <v>558</v>
      </c>
      <c r="T7" s="193" t="s">
        <v>604</v>
      </c>
      <c r="U7" s="193" t="s">
        <v>604</v>
      </c>
      <c r="V7" s="193" t="s">
        <v>558</v>
      </c>
      <c r="W7" s="193" t="s">
        <v>602</v>
      </c>
      <c r="X7" s="193" t="s">
        <v>605</v>
      </c>
      <c r="Y7" s="193" t="s">
        <v>558</v>
      </c>
      <c r="Z7" s="193" t="s">
        <v>606</v>
      </c>
      <c r="AA7" s="193" t="s">
        <v>606</v>
      </c>
      <c r="AB7" s="193" t="s">
        <v>558</v>
      </c>
      <c r="AC7" s="193" t="s">
        <v>607</v>
      </c>
      <c r="AD7" s="193" t="s">
        <v>607</v>
      </c>
      <c r="AE7" s="193" t="s">
        <v>558</v>
      </c>
      <c r="AF7" s="203" t="s">
        <v>608</v>
      </c>
      <c r="AG7" s="203" t="s">
        <v>608</v>
      </c>
      <c r="AH7" s="193" t="s">
        <v>558</v>
      </c>
      <c r="AI7" s="193" t="s">
        <v>559</v>
      </c>
      <c r="AJ7" s="193" t="s">
        <v>559</v>
      </c>
      <c r="AK7" s="193" t="s">
        <v>558</v>
      </c>
      <c r="AL7" s="193" t="s">
        <v>609</v>
      </c>
      <c r="AM7" s="193" t="s">
        <v>610</v>
      </c>
      <c r="AN7" s="193" t="s">
        <v>558</v>
      </c>
      <c r="AO7" s="193" t="s">
        <v>611</v>
      </c>
      <c r="AP7" s="193" t="s">
        <v>611</v>
      </c>
      <c r="AQ7" s="193" t="s">
        <v>657</v>
      </c>
      <c r="AR7" s="193" t="s">
        <v>613</v>
      </c>
      <c r="AS7" s="193" t="s">
        <v>614</v>
      </c>
      <c r="AT7" s="193" t="s">
        <v>615</v>
      </c>
      <c r="AU7" s="193" t="s">
        <v>616</v>
      </c>
      <c r="AV7" s="193" t="s">
        <v>616</v>
      </c>
      <c r="AW7" s="203" t="s">
        <v>609</v>
      </c>
      <c r="AX7" s="203" t="s">
        <v>609</v>
      </c>
      <c r="AY7" s="213" t="s">
        <v>609</v>
      </c>
      <c r="AZ7" s="213" t="s">
        <v>609</v>
      </c>
      <c r="BA7" s="193" t="s">
        <v>602</v>
      </c>
      <c r="BB7" s="193" t="s">
        <v>602</v>
      </c>
      <c r="BC7" s="193" t="s">
        <v>609</v>
      </c>
      <c r="BD7" s="193" t="s">
        <v>603</v>
      </c>
      <c r="BE7" s="193" t="s">
        <v>604</v>
      </c>
      <c r="BF7" s="193" t="s">
        <v>604</v>
      </c>
      <c r="BG7" s="203" t="s">
        <v>617</v>
      </c>
      <c r="BH7" s="203" t="s">
        <v>617</v>
      </c>
      <c r="BI7" s="193" t="s">
        <v>618</v>
      </c>
      <c r="BJ7" s="193" t="s">
        <v>618</v>
      </c>
      <c r="BK7" s="203" t="s">
        <v>619</v>
      </c>
      <c r="BL7" s="203" t="s">
        <v>619</v>
      </c>
      <c r="BM7" s="193" t="s">
        <v>609</v>
      </c>
      <c r="BN7" s="193" t="s">
        <v>603</v>
      </c>
      <c r="BO7" s="193" t="s">
        <v>620</v>
      </c>
      <c r="BP7" s="193" t="s">
        <v>621</v>
      </c>
      <c r="BQ7" s="193" t="s">
        <v>622</v>
      </c>
      <c r="BR7" s="193" t="s">
        <v>623</v>
      </c>
      <c r="BS7" s="294" t="s">
        <v>670</v>
      </c>
      <c r="BT7" s="217" t="s">
        <v>625</v>
      </c>
      <c r="BU7" s="295" t="s">
        <v>270</v>
      </c>
      <c r="BV7" s="193" t="s">
        <v>626</v>
      </c>
      <c r="BW7" s="193" t="s">
        <v>627</v>
      </c>
      <c r="BX7" s="193" t="s">
        <v>628</v>
      </c>
    </row>
    <row r="8" spans="1:76">
      <c r="A8" s="181" t="s">
        <v>343</v>
      </c>
      <c r="B8" s="203" t="s">
        <v>674</v>
      </c>
      <c r="C8" s="202" t="s">
        <v>598</v>
      </c>
      <c r="D8" s="193" t="s">
        <v>558</v>
      </c>
      <c r="E8" s="204" t="s">
        <v>599</v>
      </c>
      <c r="F8" s="208" t="s">
        <v>600</v>
      </c>
      <c r="G8" s="193" t="s">
        <v>558</v>
      </c>
      <c r="H8" s="204" t="s">
        <v>600</v>
      </c>
      <c r="I8" s="204" t="s">
        <v>600</v>
      </c>
      <c r="J8" s="193" t="s">
        <v>558</v>
      </c>
      <c r="K8" s="193" t="s">
        <v>601</v>
      </c>
      <c r="L8" s="193" t="s">
        <v>601</v>
      </c>
      <c r="M8" s="193" t="s">
        <v>558</v>
      </c>
      <c r="N8" s="193" t="s">
        <v>601</v>
      </c>
      <c r="O8" s="193" t="s">
        <v>602</v>
      </c>
      <c r="P8" s="193" t="s">
        <v>558</v>
      </c>
      <c r="Q8" s="193" t="s">
        <v>603</v>
      </c>
      <c r="R8" s="193" t="s">
        <v>603</v>
      </c>
      <c r="S8" s="193" t="s">
        <v>558</v>
      </c>
      <c r="T8" s="193" t="s">
        <v>604</v>
      </c>
      <c r="U8" s="193" t="s">
        <v>604</v>
      </c>
      <c r="V8" s="193" t="s">
        <v>558</v>
      </c>
      <c r="W8" s="193" t="s">
        <v>602</v>
      </c>
      <c r="X8" s="193" t="s">
        <v>605</v>
      </c>
      <c r="Y8" s="193" t="s">
        <v>558</v>
      </c>
      <c r="Z8" s="193" t="s">
        <v>606</v>
      </c>
      <c r="AA8" s="193" t="s">
        <v>606</v>
      </c>
      <c r="AB8" s="193" t="s">
        <v>558</v>
      </c>
      <c r="AC8" s="193" t="s">
        <v>607</v>
      </c>
      <c r="AD8" s="193" t="s">
        <v>607</v>
      </c>
      <c r="AE8" s="193" t="s">
        <v>558</v>
      </c>
      <c r="AF8" s="203" t="s">
        <v>608</v>
      </c>
      <c r="AG8" s="203" t="s">
        <v>608</v>
      </c>
      <c r="AH8" s="193" t="s">
        <v>558</v>
      </c>
      <c r="AI8" s="193" t="s">
        <v>559</v>
      </c>
      <c r="AJ8" s="193" t="s">
        <v>559</v>
      </c>
      <c r="AK8" s="193" t="s">
        <v>558</v>
      </c>
      <c r="AL8" s="193" t="s">
        <v>609</v>
      </c>
      <c r="AM8" s="193" t="s">
        <v>610</v>
      </c>
      <c r="AN8" s="193" t="s">
        <v>558</v>
      </c>
      <c r="AO8" s="193" t="s">
        <v>611</v>
      </c>
      <c r="AP8" s="193" t="s">
        <v>611</v>
      </c>
      <c r="AQ8" s="193" t="s">
        <v>657</v>
      </c>
      <c r="AR8" s="193" t="s">
        <v>613</v>
      </c>
      <c r="AS8" s="193" t="s">
        <v>614</v>
      </c>
      <c r="AT8" s="193" t="s">
        <v>615</v>
      </c>
      <c r="AU8" s="193" t="s">
        <v>616</v>
      </c>
      <c r="AV8" s="193" t="s">
        <v>616</v>
      </c>
      <c r="AW8" s="203" t="s">
        <v>609</v>
      </c>
      <c r="AX8" s="203" t="s">
        <v>609</v>
      </c>
      <c r="AY8" s="213" t="s">
        <v>609</v>
      </c>
      <c r="AZ8" s="213" t="s">
        <v>609</v>
      </c>
      <c r="BA8" s="193" t="s">
        <v>602</v>
      </c>
      <c r="BB8" s="193" t="s">
        <v>602</v>
      </c>
      <c r="BC8" s="193" t="s">
        <v>609</v>
      </c>
      <c r="BD8" s="193" t="s">
        <v>603</v>
      </c>
      <c r="BE8" s="193" t="s">
        <v>604</v>
      </c>
      <c r="BF8" s="193" t="s">
        <v>604</v>
      </c>
      <c r="BG8" s="203" t="s">
        <v>617</v>
      </c>
      <c r="BH8" s="203" t="s">
        <v>617</v>
      </c>
      <c r="BI8" s="193" t="s">
        <v>618</v>
      </c>
      <c r="BJ8" s="193" t="s">
        <v>618</v>
      </c>
      <c r="BK8" s="203" t="s">
        <v>619</v>
      </c>
      <c r="BL8" s="203" t="s">
        <v>619</v>
      </c>
      <c r="BM8" s="193" t="s">
        <v>609</v>
      </c>
      <c r="BN8" s="193" t="s">
        <v>603</v>
      </c>
      <c r="BO8" s="193" t="s">
        <v>620</v>
      </c>
      <c r="BP8" s="193" t="s">
        <v>621</v>
      </c>
      <c r="BQ8" s="193" t="s">
        <v>622</v>
      </c>
      <c r="BR8" s="193" t="s">
        <v>623</v>
      </c>
      <c r="BS8" s="217" t="s">
        <v>624</v>
      </c>
      <c r="BT8" s="217" t="s">
        <v>625</v>
      </c>
      <c r="BU8" s="193" t="s">
        <v>317</v>
      </c>
      <c r="BV8" s="193" t="s">
        <v>626</v>
      </c>
      <c r="BW8" s="193" t="s">
        <v>627</v>
      </c>
      <c r="BX8" s="193" t="s">
        <v>628</v>
      </c>
    </row>
    <row r="9" spans="1:76">
      <c r="A9" s="181" t="s">
        <v>349</v>
      </c>
      <c r="B9" s="203" t="s">
        <v>674</v>
      </c>
      <c r="C9" s="202" t="s">
        <v>598</v>
      </c>
      <c r="D9" s="193" t="s">
        <v>558</v>
      </c>
      <c r="E9" s="204" t="s">
        <v>599</v>
      </c>
      <c r="F9" s="208" t="s">
        <v>600</v>
      </c>
      <c r="G9" s="193" t="s">
        <v>558</v>
      </c>
      <c r="H9" s="204" t="s">
        <v>600</v>
      </c>
      <c r="I9" s="204" t="s">
        <v>600</v>
      </c>
      <c r="J9" s="193" t="s">
        <v>558</v>
      </c>
      <c r="K9" s="193" t="s">
        <v>601</v>
      </c>
      <c r="L9" s="193" t="s">
        <v>601</v>
      </c>
      <c r="M9" s="193" t="s">
        <v>558</v>
      </c>
      <c r="N9" s="193" t="s">
        <v>601</v>
      </c>
      <c r="O9" s="193" t="s">
        <v>602</v>
      </c>
      <c r="P9" s="193" t="s">
        <v>558</v>
      </c>
      <c r="Q9" s="193" t="s">
        <v>603</v>
      </c>
      <c r="R9" s="193" t="s">
        <v>603</v>
      </c>
      <c r="S9" s="193" t="s">
        <v>558</v>
      </c>
      <c r="T9" s="193" t="s">
        <v>604</v>
      </c>
      <c r="U9" s="193" t="s">
        <v>604</v>
      </c>
      <c r="V9" s="193" t="s">
        <v>558</v>
      </c>
      <c r="W9" s="193" t="s">
        <v>602</v>
      </c>
      <c r="X9" s="193" t="s">
        <v>605</v>
      </c>
      <c r="Y9" s="193" t="s">
        <v>558</v>
      </c>
      <c r="Z9" s="193" t="s">
        <v>606</v>
      </c>
      <c r="AA9" s="193" t="s">
        <v>606</v>
      </c>
      <c r="AB9" s="193" t="s">
        <v>558</v>
      </c>
      <c r="AC9" s="193" t="s">
        <v>607</v>
      </c>
      <c r="AD9" s="193" t="s">
        <v>607</v>
      </c>
      <c r="AE9" s="193" t="s">
        <v>558</v>
      </c>
      <c r="AF9" s="203" t="s">
        <v>608</v>
      </c>
      <c r="AG9" s="203" t="s">
        <v>608</v>
      </c>
      <c r="AH9" s="193" t="s">
        <v>558</v>
      </c>
      <c r="AI9" s="193" t="s">
        <v>559</v>
      </c>
      <c r="AJ9" s="193" t="s">
        <v>559</v>
      </c>
      <c r="AK9" s="193" t="s">
        <v>558</v>
      </c>
      <c r="AL9" s="193" t="s">
        <v>609</v>
      </c>
      <c r="AM9" s="193" t="s">
        <v>610</v>
      </c>
      <c r="AN9" s="193" t="s">
        <v>558</v>
      </c>
      <c r="AO9" s="193" t="s">
        <v>611</v>
      </c>
      <c r="AP9" s="193" t="s">
        <v>611</v>
      </c>
      <c r="AQ9" s="193" t="s">
        <v>657</v>
      </c>
      <c r="AR9" s="193" t="s">
        <v>613</v>
      </c>
      <c r="AS9" s="193" t="s">
        <v>614</v>
      </c>
      <c r="AT9" s="193" t="s">
        <v>615</v>
      </c>
      <c r="AU9" s="193" t="s">
        <v>616</v>
      </c>
      <c r="AV9" s="193" t="s">
        <v>616</v>
      </c>
      <c r="AW9" s="203" t="s">
        <v>609</v>
      </c>
      <c r="AX9" s="203" t="s">
        <v>609</v>
      </c>
      <c r="AY9" s="213" t="s">
        <v>609</v>
      </c>
      <c r="AZ9" s="213" t="s">
        <v>609</v>
      </c>
      <c r="BA9" s="193" t="s">
        <v>602</v>
      </c>
      <c r="BB9" s="193" t="s">
        <v>602</v>
      </c>
      <c r="BC9" s="193" t="s">
        <v>609</v>
      </c>
      <c r="BD9" s="193" t="s">
        <v>603</v>
      </c>
      <c r="BE9" s="193" t="s">
        <v>604</v>
      </c>
      <c r="BF9" s="193" t="s">
        <v>604</v>
      </c>
      <c r="BG9" s="203" t="s">
        <v>617</v>
      </c>
      <c r="BH9" s="203" t="s">
        <v>617</v>
      </c>
      <c r="BI9" s="193" t="s">
        <v>618</v>
      </c>
      <c r="BJ9" s="193" t="s">
        <v>618</v>
      </c>
      <c r="BK9" s="203" t="s">
        <v>619</v>
      </c>
      <c r="BL9" s="203" t="s">
        <v>619</v>
      </c>
      <c r="BM9" s="193" t="s">
        <v>609</v>
      </c>
      <c r="BN9" s="193" t="s">
        <v>603</v>
      </c>
      <c r="BO9" s="193" t="s">
        <v>620</v>
      </c>
      <c r="BP9" s="193" t="s">
        <v>621</v>
      </c>
      <c r="BQ9" s="193" t="s">
        <v>622</v>
      </c>
      <c r="BR9" s="193" t="s">
        <v>623</v>
      </c>
      <c r="BS9" s="217" t="s">
        <v>624</v>
      </c>
      <c r="BT9" s="217" t="s">
        <v>625</v>
      </c>
      <c r="BU9" s="193" t="s">
        <v>317</v>
      </c>
      <c r="BV9" s="193" t="s">
        <v>626</v>
      </c>
      <c r="BW9" s="193" t="s">
        <v>627</v>
      </c>
      <c r="BX9" s="193" t="s">
        <v>628</v>
      </c>
    </row>
    <row r="10" spans="1:76">
      <c r="A10" s="193" t="s">
        <v>352</v>
      </c>
      <c r="B10" s="193" t="s">
        <v>597</v>
      </c>
      <c r="C10" s="202" t="s">
        <v>598</v>
      </c>
      <c r="D10" s="193" t="s">
        <v>558</v>
      </c>
      <c r="E10" s="204" t="s">
        <v>599</v>
      </c>
      <c r="F10" s="208" t="s">
        <v>600</v>
      </c>
      <c r="G10" s="193" t="s">
        <v>558</v>
      </c>
      <c r="H10" s="204" t="s">
        <v>600</v>
      </c>
      <c r="I10" s="204" t="s">
        <v>600</v>
      </c>
      <c r="J10" s="193" t="s">
        <v>558</v>
      </c>
      <c r="K10" s="193" t="s">
        <v>601</v>
      </c>
      <c r="L10" s="193" t="s">
        <v>601</v>
      </c>
      <c r="M10" s="193" t="s">
        <v>558</v>
      </c>
      <c r="N10" s="193" t="s">
        <v>601</v>
      </c>
      <c r="O10" s="193" t="s">
        <v>602</v>
      </c>
      <c r="P10" s="193" t="s">
        <v>558</v>
      </c>
      <c r="Q10" s="193" t="s">
        <v>603</v>
      </c>
      <c r="R10" s="193" t="s">
        <v>603</v>
      </c>
      <c r="S10" s="193" t="s">
        <v>558</v>
      </c>
      <c r="T10" s="193" t="s">
        <v>604</v>
      </c>
      <c r="U10" s="193" t="s">
        <v>604</v>
      </c>
      <c r="V10" s="193" t="s">
        <v>558</v>
      </c>
      <c r="W10" s="193" t="s">
        <v>602</v>
      </c>
      <c r="X10" s="193" t="s">
        <v>605</v>
      </c>
      <c r="Y10" s="193" t="s">
        <v>558</v>
      </c>
      <c r="Z10" s="193" t="s">
        <v>606</v>
      </c>
      <c r="AA10" s="193" t="s">
        <v>606</v>
      </c>
      <c r="AB10" s="193" t="s">
        <v>558</v>
      </c>
      <c r="AC10" s="193" t="s">
        <v>607</v>
      </c>
      <c r="AD10" s="193" t="s">
        <v>607</v>
      </c>
      <c r="AE10" s="193" t="s">
        <v>558</v>
      </c>
      <c r="AF10" s="203" t="s">
        <v>608</v>
      </c>
      <c r="AG10" s="203" t="s">
        <v>608</v>
      </c>
      <c r="AH10" s="193" t="s">
        <v>558</v>
      </c>
      <c r="AI10" s="193" t="s">
        <v>559</v>
      </c>
      <c r="AJ10" s="193" t="s">
        <v>559</v>
      </c>
      <c r="AK10" s="193" t="s">
        <v>558</v>
      </c>
      <c r="AL10" s="193" t="s">
        <v>609</v>
      </c>
      <c r="AM10" s="193" t="s">
        <v>610</v>
      </c>
      <c r="AN10" s="193" t="s">
        <v>558</v>
      </c>
      <c r="AO10" s="193" t="s">
        <v>611</v>
      </c>
      <c r="AP10" s="193" t="s">
        <v>611</v>
      </c>
      <c r="AQ10" s="193" t="s">
        <v>612</v>
      </c>
      <c r="AR10" s="193" t="s">
        <v>613</v>
      </c>
      <c r="AS10" s="193" t="s">
        <v>614</v>
      </c>
      <c r="AT10" s="193" t="s">
        <v>615</v>
      </c>
      <c r="AU10" s="193" t="s">
        <v>616</v>
      </c>
      <c r="AV10" s="193" t="s">
        <v>616</v>
      </c>
      <c r="AW10" s="203" t="s">
        <v>609</v>
      </c>
      <c r="AX10" s="203" t="s">
        <v>609</v>
      </c>
      <c r="AY10" s="213" t="s">
        <v>609</v>
      </c>
      <c r="AZ10" s="213" t="s">
        <v>609</v>
      </c>
      <c r="BA10" s="193" t="s">
        <v>602</v>
      </c>
      <c r="BB10" s="193" t="s">
        <v>602</v>
      </c>
      <c r="BC10" s="193" t="s">
        <v>609</v>
      </c>
      <c r="BD10" s="193" t="s">
        <v>603</v>
      </c>
      <c r="BE10" s="193" t="s">
        <v>604</v>
      </c>
      <c r="BF10" s="193" t="s">
        <v>604</v>
      </c>
      <c r="BG10" s="203" t="s">
        <v>617</v>
      </c>
      <c r="BH10" s="203" t="s">
        <v>617</v>
      </c>
      <c r="BI10" s="193" t="s">
        <v>618</v>
      </c>
      <c r="BJ10" s="193" t="s">
        <v>618</v>
      </c>
      <c r="BK10" s="203" t="s">
        <v>619</v>
      </c>
      <c r="BL10" s="203" t="s">
        <v>619</v>
      </c>
      <c r="BM10" s="193" t="s">
        <v>609</v>
      </c>
      <c r="BN10" s="193" t="s">
        <v>603</v>
      </c>
      <c r="BO10" s="193" t="s">
        <v>620</v>
      </c>
      <c r="BP10" s="193" t="s">
        <v>621</v>
      </c>
      <c r="BQ10" s="193" t="s">
        <v>622</v>
      </c>
      <c r="BR10" s="193" t="s">
        <v>623</v>
      </c>
      <c r="BS10" s="217" t="s">
        <v>624</v>
      </c>
      <c r="BT10" s="217" t="s">
        <v>625</v>
      </c>
      <c r="BU10" s="193" t="s">
        <v>270</v>
      </c>
      <c r="BV10" s="193" t="s">
        <v>626</v>
      </c>
      <c r="BW10" s="193" t="s">
        <v>627</v>
      </c>
      <c r="BX10" s="193" t="s">
        <v>628</v>
      </c>
    </row>
    <row r="11" spans="1:76">
      <c r="A11" s="193" t="s">
        <v>359</v>
      </c>
      <c r="B11" s="193" t="s">
        <v>597</v>
      </c>
      <c r="C11" s="202" t="s">
        <v>598</v>
      </c>
      <c r="D11" s="193" t="s">
        <v>558</v>
      </c>
      <c r="E11" s="204" t="s">
        <v>599</v>
      </c>
      <c r="F11" s="208" t="s">
        <v>600</v>
      </c>
      <c r="G11" s="193" t="s">
        <v>558</v>
      </c>
      <c r="H11" s="204" t="s">
        <v>600</v>
      </c>
      <c r="I11" s="204" t="s">
        <v>600</v>
      </c>
      <c r="J11" s="193" t="s">
        <v>558</v>
      </c>
      <c r="K11" s="193" t="s">
        <v>601</v>
      </c>
      <c r="L11" s="193" t="s">
        <v>601</v>
      </c>
      <c r="M11" s="193" t="s">
        <v>558</v>
      </c>
      <c r="N11" s="193" t="s">
        <v>601</v>
      </c>
      <c r="O11" s="193" t="s">
        <v>602</v>
      </c>
      <c r="P11" s="193" t="s">
        <v>558</v>
      </c>
      <c r="Q11" s="193" t="s">
        <v>603</v>
      </c>
      <c r="R11" s="193" t="s">
        <v>603</v>
      </c>
      <c r="S11" s="193" t="s">
        <v>558</v>
      </c>
      <c r="T11" s="193" t="s">
        <v>604</v>
      </c>
      <c r="U11" s="193" t="s">
        <v>604</v>
      </c>
      <c r="V11" s="193" t="s">
        <v>558</v>
      </c>
      <c r="W11" s="193" t="s">
        <v>602</v>
      </c>
      <c r="X11" s="193" t="s">
        <v>605</v>
      </c>
      <c r="Y11" s="193" t="s">
        <v>558</v>
      </c>
      <c r="Z11" s="193" t="s">
        <v>606</v>
      </c>
      <c r="AA11" s="193" t="s">
        <v>606</v>
      </c>
      <c r="AB11" s="193" t="s">
        <v>558</v>
      </c>
      <c r="AC11" s="193" t="s">
        <v>607</v>
      </c>
      <c r="AD11" s="193" t="s">
        <v>607</v>
      </c>
      <c r="AE11" s="193" t="s">
        <v>558</v>
      </c>
      <c r="AF11" s="203" t="s">
        <v>608</v>
      </c>
      <c r="AG11" s="203" t="s">
        <v>608</v>
      </c>
      <c r="AH11" s="193" t="s">
        <v>558</v>
      </c>
      <c r="AI11" s="193" t="s">
        <v>559</v>
      </c>
      <c r="AJ11" s="193" t="s">
        <v>559</v>
      </c>
      <c r="AK11" s="193" t="s">
        <v>558</v>
      </c>
      <c r="AL11" s="193" t="s">
        <v>609</v>
      </c>
      <c r="AM11" s="193" t="s">
        <v>610</v>
      </c>
      <c r="AN11" s="193" t="s">
        <v>558</v>
      </c>
      <c r="AO11" s="193" t="s">
        <v>611</v>
      </c>
      <c r="AP11" s="193" t="s">
        <v>611</v>
      </c>
      <c r="AQ11" s="193" t="s">
        <v>612</v>
      </c>
      <c r="AR11" s="193" t="s">
        <v>613</v>
      </c>
      <c r="AS11" s="193" t="s">
        <v>614</v>
      </c>
      <c r="AT11" s="193" t="s">
        <v>615</v>
      </c>
      <c r="AU11" s="193" t="s">
        <v>616</v>
      </c>
      <c r="AV11" s="193" t="s">
        <v>616</v>
      </c>
      <c r="AW11" s="203" t="s">
        <v>609</v>
      </c>
      <c r="AX11" s="203" t="s">
        <v>609</v>
      </c>
      <c r="AY11" s="213" t="s">
        <v>609</v>
      </c>
      <c r="AZ11" s="213" t="s">
        <v>609</v>
      </c>
      <c r="BA11" s="193" t="s">
        <v>602</v>
      </c>
      <c r="BB11" s="193" t="s">
        <v>602</v>
      </c>
      <c r="BC11" s="193" t="s">
        <v>609</v>
      </c>
      <c r="BD11" s="193" t="s">
        <v>603</v>
      </c>
      <c r="BE11" s="193" t="s">
        <v>604</v>
      </c>
      <c r="BF11" s="193" t="s">
        <v>604</v>
      </c>
      <c r="BG11" s="203" t="s">
        <v>617</v>
      </c>
      <c r="BH11" s="203" t="s">
        <v>617</v>
      </c>
      <c r="BI11" s="193" t="s">
        <v>618</v>
      </c>
      <c r="BJ11" s="193" t="s">
        <v>618</v>
      </c>
      <c r="BK11" s="203" t="s">
        <v>619</v>
      </c>
      <c r="BL11" s="203" t="s">
        <v>619</v>
      </c>
      <c r="BM11" s="193" t="s">
        <v>609</v>
      </c>
      <c r="BN11" s="193" t="s">
        <v>603</v>
      </c>
      <c r="BO11" s="193" t="s">
        <v>620</v>
      </c>
      <c r="BP11" s="193" t="s">
        <v>621</v>
      </c>
      <c r="BQ11" s="193" t="s">
        <v>622</v>
      </c>
      <c r="BR11" s="193" t="s">
        <v>623</v>
      </c>
      <c r="BS11" s="217" t="s">
        <v>624</v>
      </c>
      <c r="BT11" s="217" t="s">
        <v>625</v>
      </c>
      <c r="BU11" s="193" t="s">
        <v>270</v>
      </c>
      <c r="BV11" s="193" t="s">
        <v>626</v>
      </c>
      <c r="BW11" s="193" t="s">
        <v>627</v>
      </c>
      <c r="BX11" s="193" t="s">
        <v>628</v>
      </c>
    </row>
    <row r="12" spans="1:76">
      <c r="A12" s="195" t="s">
        <v>360</v>
      </c>
      <c r="B12" s="193" t="s">
        <v>597</v>
      </c>
      <c r="C12" s="202">
        <v>10000</v>
      </c>
      <c r="D12" s="193" t="s">
        <v>558</v>
      </c>
      <c r="E12" s="204" t="s">
        <v>599</v>
      </c>
      <c r="F12" s="208" t="s">
        <v>600</v>
      </c>
      <c r="G12" s="193" t="s">
        <v>558</v>
      </c>
      <c r="H12" s="204" t="s">
        <v>600</v>
      </c>
      <c r="I12" s="204" t="s">
        <v>600</v>
      </c>
      <c r="J12" s="193" t="s">
        <v>558</v>
      </c>
      <c r="K12" s="193" t="s">
        <v>601</v>
      </c>
      <c r="L12" s="193" t="s">
        <v>601</v>
      </c>
      <c r="M12" s="193" t="s">
        <v>558</v>
      </c>
      <c r="N12" s="193" t="s">
        <v>601</v>
      </c>
      <c r="O12" s="193" t="s">
        <v>602</v>
      </c>
      <c r="P12" s="193" t="s">
        <v>558</v>
      </c>
      <c r="Q12" s="193" t="s">
        <v>603</v>
      </c>
      <c r="R12" s="193" t="s">
        <v>603</v>
      </c>
      <c r="S12" s="193" t="s">
        <v>558</v>
      </c>
      <c r="T12" s="193" t="s">
        <v>604</v>
      </c>
      <c r="U12" s="193" t="s">
        <v>604</v>
      </c>
      <c r="V12" s="193" t="s">
        <v>558</v>
      </c>
      <c r="W12" s="193" t="s">
        <v>602</v>
      </c>
      <c r="X12" s="193" t="s">
        <v>605</v>
      </c>
      <c r="Y12" s="193" t="s">
        <v>558</v>
      </c>
      <c r="Z12" s="193" t="s">
        <v>606</v>
      </c>
      <c r="AA12" s="193" t="s">
        <v>606</v>
      </c>
      <c r="AB12" s="193" t="s">
        <v>558</v>
      </c>
      <c r="AC12" s="193" t="s">
        <v>607</v>
      </c>
      <c r="AD12" s="193" t="s">
        <v>607</v>
      </c>
      <c r="AE12" s="193" t="s">
        <v>558</v>
      </c>
      <c r="AF12" s="203" t="s">
        <v>608</v>
      </c>
      <c r="AG12" s="203" t="s">
        <v>608</v>
      </c>
      <c r="AH12" s="193" t="s">
        <v>558</v>
      </c>
      <c r="AI12" s="193" t="s">
        <v>559</v>
      </c>
      <c r="AJ12" s="193" t="s">
        <v>559</v>
      </c>
      <c r="AK12" s="193" t="s">
        <v>558</v>
      </c>
      <c r="AL12" s="193" t="s">
        <v>609</v>
      </c>
      <c r="AM12" s="193" t="s">
        <v>610</v>
      </c>
      <c r="AN12" s="193" t="s">
        <v>558</v>
      </c>
      <c r="AO12" s="193" t="s">
        <v>611</v>
      </c>
      <c r="AP12" s="193" t="s">
        <v>611</v>
      </c>
      <c r="AQ12" s="193" t="s">
        <v>657</v>
      </c>
      <c r="AR12" s="193" t="s">
        <v>613</v>
      </c>
      <c r="AS12" s="193" t="s">
        <v>614</v>
      </c>
      <c r="AT12" s="193" t="s">
        <v>615</v>
      </c>
      <c r="AU12" s="193" t="s">
        <v>616</v>
      </c>
      <c r="AV12" s="193" t="s">
        <v>616</v>
      </c>
      <c r="AW12" s="203" t="s">
        <v>609</v>
      </c>
      <c r="AX12" s="203" t="s">
        <v>609</v>
      </c>
      <c r="AY12" s="213" t="s">
        <v>609</v>
      </c>
      <c r="AZ12" s="213" t="s">
        <v>609</v>
      </c>
      <c r="BA12" s="193" t="s">
        <v>602</v>
      </c>
      <c r="BB12" s="193" t="s">
        <v>602</v>
      </c>
      <c r="BC12" s="193" t="s">
        <v>609</v>
      </c>
      <c r="BD12" s="193" t="s">
        <v>603</v>
      </c>
      <c r="BE12" s="193" t="s">
        <v>604</v>
      </c>
      <c r="BF12" s="193" t="s">
        <v>604</v>
      </c>
      <c r="BG12" s="203" t="s">
        <v>617</v>
      </c>
      <c r="BH12" s="203" t="s">
        <v>617</v>
      </c>
      <c r="BI12" s="193" t="s">
        <v>618</v>
      </c>
      <c r="BJ12" s="193" t="s">
        <v>618</v>
      </c>
      <c r="BK12" s="203" t="s">
        <v>619</v>
      </c>
      <c r="BL12" s="203" t="s">
        <v>619</v>
      </c>
      <c r="BM12" s="193" t="s">
        <v>609</v>
      </c>
      <c r="BN12" s="193" t="s">
        <v>603</v>
      </c>
      <c r="BO12" s="193" t="s">
        <v>620</v>
      </c>
      <c r="BP12" s="193" t="s">
        <v>621</v>
      </c>
      <c r="BQ12" s="193" t="s">
        <v>622</v>
      </c>
      <c r="BR12" s="193" t="s">
        <v>623</v>
      </c>
      <c r="BS12" s="217" t="s">
        <v>624</v>
      </c>
      <c r="BT12" s="217" t="s">
        <v>658</v>
      </c>
      <c r="BU12" s="193" t="s">
        <v>317</v>
      </c>
      <c r="BV12" s="193" t="s">
        <v>626</v>
      </c>
      <c r="BW12" s="193" t="s">
        <v>627</v>
      </c>
      <c r="BX12" s="193" t="s">
        <v>628</v>
      </c>
    </row>
    <row r="13" spans="1:76">
      <c r="A13" s="181" t="s">
        <v>362</v>
      </c>
      <c r="B13" s="193" t="s">
        <v>597</v>
      </c>
      <c r="C13" s="202" t="s">
        <v>598</v>
      </c>
      <c r="D13" s="193" t="s">
        <v>558</v>
      </c>
      <c r="E13" s="204" t="s">
        <v>599</v>
      </c>
      <c r="F13" s="208" t="s">
        <v>600</v>
      </c>
      <c r="G13" s="193" t="s">
        <v>558</v>
      </c>
      <c r="H13" s="204" t="s">
        <v>600</v>
      </c>
      <c r="I13" s="204" t="s">
        <v>600</v>
      </c>
      <c r="J13" s="193" t="s">
        <v>558</v>
      </c>
      <c r="K13" s="193" t="s">
        <v>601</v>
      </c>
      <c r="L13" s="193" t="s">
        <v>601</v>
      </c>
      <c r="M13" s="193" t="s">
        <v>558</v>
      </c>
      <c r="N13" s="193" t="s">
        <v>601</v>
      </c>
      <c r="O13" s="193" t="s">
        <v>602</v>
      </c>
      <c r="P13" s="193" t="s">
        <v>558</v>
      </c>
      <c r="Q13" s="193" t="s">
        <v>603</v>
      </c>
      <c r="R13" s="193" t="s">
        <v>603</v>
      </c>
      <c r="S13" s="193" t="s">
        <v>558</v>
      </c>
      <c r="T13" s="193" t="s">
        <v>604</v>
      </c>
      <c r="U13" s="193" t="s">
        <v>604</v>
      </c>
      <c r="V13" s="193" t="s">
        <v>558</v>
      </c>
      <c r="W13" s="193" t="s">
        <v>602</v>
      </c>
      <c r="X13" s="193" t="s">
        <v>605</v>
      </c>
      <c r="Y13" s="193" t="s">
        <v>558</v>
      </c>
      <c r="Z13" s="193" t="s">
        <v>606</v>
      </c>
      <c r="AA13" s="193" t="s">
        <v>606</v>
      </c>
      <c r="AB13" s="193" t="s">
        <v>558</v>
      </c>
      <c r="AC13" s="193" t="s">
        <v>607</v>
      </c>
      <c r="AD13" s="193" t="s">
        <v>607</v>
      </c>
      <c r="AE13" s="193" t="s">
        <v>558</v>
      </c>
      <c r="AF13" s="203" t="s">
        <v>608</v>
      </c>
      <c r="AG13" s="203" t="s">
        <v>608</v>
      </c>
      <c r="AH13" s="193" t="s">
        <v>558</v>
      </c>
      <c r="AI13" s="193" t="s">
        <v>559</v>
      </c>
      <c r="AJ13" s="193" t="s">
        <v>559</v>
      </c>
      <c r="AK13" s="193" t="s">
        <v>558</v>
      </c>
      <c r="AL13" s="193" t="s">
        <v>609</v>
      </c>
      <c r="AM13" s="193" t="s">
        <v>610</v>
      </c>
      <c r="AN13" s="193" t="s">
        <v>558</v>
      </c>
      <c r="AO13" s="193" t="s">
        <v>611</v>
      </c>
      <c r="AP13" s="193" t="s">
        <v>611</v>
      </c>
      <c r="AQ13" s="193" t="s">
        <v>657</v>
      </c>
      <c r="AR13" s="193" t="s">
        <v>613</v>
      </c>
      <c r="AS13" s="193" t="s">
        <v>614</v>
      </c>
      <c r="AT13" s="193" t="s">
        <v>615</v>
      </c>
      <c r="AU13" s="193" t="s">
        <v>616</v>
      </c>
      <c r="AV13" s="193" t="s">
        <v>616</v>
      </c>
      <c r="AW13" s="203" t="s">
        <v>609</v>
      </c>
      <c r="AX13" s="203" t="s">
        <v>609</v>
      </c>
      <c r="AY13" s="213" t="s">
        <v>609</v>
      </c>
      <c r="AZ13" s="213" t="s">
        <v>609</v>
      </c>
      <c r="BA13" s="193" t="s">
        <v>602</v>
      </c>
      <c r="BB13" s="193" t="s">
        <v>602</v>
      </c>
      <c r="BC13" s="193" t="s">
        <v>609</v>
      </c>
      <c r="BD13" s="193" t="s">
        <v>603</v>
      </c>
      <c r="BE13" s="193" t="s">
        <v>604</v>
      </c>
      <c r="BF13" s="193" t="s">
        <v>604</v>
      </c>
      <c r="BG13" s="203" t="s">
        <v>617</v>
      </c>
      <c r="BH13" s="203" t="s">
        <v>617</v>
      </c>
      <c r="BI13" s="193" t="s">
        <v>618</v>
      </c>
      <c r="BJ13" s="193" t="s">
        <v>618</v>
      </c>
      <c r="BK13" s="203" t="s">
        <v>619</v>
      </c>
      <c r="BL13" s="203" t="s">
        <v>619</v>
      </c>
      <c r="BM13" s="193" t="s">
        <v>609</v>
      </c>
      <c r="BN13" s="193" t="s">
        <v>603</v>
      </c>
      <c r="BO13" s="193" t="s">
        <v>620</v>
      </c>
      <c r="BP13" s="193" t="s">
        <v>621</v>
      </c>
      <c r="BQ13" s="193" t="s">
        <v>622</v>
      </c>
      <c r="BR13" s="193" t="s">
        <v>623</v>
      </c>
      <c r="BS13" s="217" t="s">
        <v>624</v>
      </c>
      <c r="BT13" s="217" t="s">
        <v>658</v>
      </c>
      <c r="BU13" s="193" t="s">
        <v>317</v>
      </c>
      <c r="BV13" s="193" t="s">
        <v>626</v>
      </c>
      <c r="BW13" s="193" t="s">
        <v>627</v>
      </c>
      <c r="BX13" s="193" t="s">
        <v>628</v>
      </c>
    </row>
    <row r="14" ht="28" spans="1:76">
      <c r="A14" s="181" t="s">
        <v>363</v>
      </c>
      <c r="B14" s="193" t="s">
        <v>597</v>
      </c>
      <c r="C14" s="202" t="s">
        <v>598</v>
      </c>
      <c r="D14" s="193" t="s">
        <v>558</v>
      </c>
      <c r="E14" s="204" t="s">
        <v>599</v>
      </c>
      <c r="F14" s="208" t="s">
        <v>600</v>
      </c>
      <c r="G14" s="193" t="s">
        <v>558</v>
      </c>
      <c r="H14" s="204" t="s">
        <v>600</v>
      </c>
      <c r="I14" s="204" t="s">
        <v>600</v>
      </c>
      <c r="J14" s="193" t="s">
        <v>558</v>
      </c>
      <c r="K14" s="193" t="s">
        <v>601</v>
      </c>
      <c r="L14" s="193" t="s">
        <v>601</v>
      </c>
      <c r="M14" s="193" t="s">
        <v>558</v>
      </c>
      <c r="N14" s="193" t="s">
        <v>601</v>
      </c>
      <c r="O14" s="193" t="s">
        <v>602</v>
      </c>
      <c r="P14" s="193" t="s">
        <v>558</v>
      </c>
      <c r="Q14" s="193" t="s">
        <v>603</v>
      </c>
      <c r="R14" s="193" t="s">
        <v>603</v>
      </c>
      <c r="S14" s="193" t="s">
        <v>558</v>
      </c>
      <c r="T14" s="193" t="s">
        <v>604</v>
      </c>
      <c r="U14" s="193" t="s">
        <v>604</v>
      </c>
      <c r="V14" s="193" t="s">
        <v>558</v>
      </c>
      <c r="W14" s="193" t="s">
        <v>602</v>
      </c>
      <c r="X14" s="193" t="s">
        <v>605</v>
      </c>
      <c r="Y14" s="193" t="s">
        <v>558</v>
      </c>
      <c r="Z14" s="193" t="s">
        <v>606</v>
      </c>
      <c r="AA14" s="193" t="s">
        <v>606</v>
      </c>
      <c r="AB14" s="193" t="s">
        <v>558</v>
      </c>
      <c r="AC14" s="193" t="s">
        <v>607</v>
      </c>
      <c r="AD14" s="193" t="s">
        <v>607</v>
      </c>
      <c r="AE14" s="193" t="s">
        <v>558</v>
      </c>
      <c r="AF14" s="203" t="s">
        <v>608</v>
      </c>
      <c r="AG14" s="203" t="s">
        <v>608</v>
      </c>
      <c r="AH14" s="193" t="s">
        <v>558</v>
      </c>
      <c r="AI14" s="193" t="s">
        <v>559</v>
      </c>
      <c r="AJ14" s="193" t="s">
        <v>559</v>
      </c>
      <c r="AK14" s="193" t="s">
        <v>558</v>
      </c>
      <c r="AL14" s="193" t="s">
        <v>609</v>
      </c>
      <c r="AM14" s="193" t="s">
        <v>610</v>
      </c>
      <c r="AN14" s="193" t="s">
        <v>558</v>
      </c>
      <c r="AO14" s="193" t="s">
        <v>611</v>
      </c>
      <c r="AP14" s="193" t="s">
        <v>611</v>
      </c>
      <c r="AQ14" s="193" t="s">
        <v>657</v>
      </c>
      <c r="AR14" s="193" t="s">
        <v>613</v>
      </c>
      <c r="AS14" s="193" t="s">
        <v>614</v>
      </c>
      <c r="AT14" s="193" t="s">
        <v>615</v>
      </c>
      <c r="AU14" s="193" t="s">
        <v>616</v>
      </c>
      <c r="AV14" s="193" t="s">
        <v>616</v>
      </c>
      <c r="AW14" s="203" t="s">
        <v>609</v>
      </c>
      <c r="AX14" s="203" t="s">
        <v>609</v>
      </c>
      <c r="AY14" s="213" t="s">
        <v>609</v>
      </c>
      <c r="AZ14" s="213" t="s">
        <v>609</v>
      </c>
      <c r="BA14" s="193" t="s">
        <v>602</v>
      </c>
      <c r="BB14" s="193" t="s">
        <v>602</v>
      </c>
      <c r="BC14" s="193" t="s">
        <v>609</v>
      </c>
      <c r="BD14" s="193" t="s">
        <v>603</v>
      </c>
      <c r="BE14" s="193" t="s">
        <v>604</v>
      </c>
      <c r="BF14" s="193" t="s">
        <v>604</v>
      </c>
      <c r="BG14" s="203" t="s">
        <v>617</v>
      </c>
      <c r="BH14" s="203" t="s">
        <v>617</v>
      </c>
      <c r="BI14" s="193" t="s">
        <v>618</v>
      </c>
      <c r="BJ14" s="193" t="s">
        <v>618</v>
      </c>
      <c r="BK14" s="203" t="s">
        <v>619</v>
      </c>
      <c r="BL14" s="203" t="s">
        <v>619</v>
      </c>
      <c r="BM14" s="193" t="s">
        <v>609</v>
      </c>
      <c r="BN14" s="193" t="s">
        <v>603</v>
      </c>
      <c r="BO14" s="193" t="s">
        <v>620</v>
      </c>
      <c r="BP14" s="193" t="s">
        <v>621</v>
      </c>
      <c r="BQ14" s="193" t="s">
        <v>622</v>
      </c>
      <c r="BR14" s="193" t="s">
        <v>623</v>
      </c>
      <c r="BS14" s="217" t="s">
        <v>624</v>
      </c>
      <c r="BT14" s="217" t="s">
        <v>658</v>
      </c>
      <c r="BU14" s="193" t="s">
        <v>317</v>
      </c>
      <c r="BV14" s="193" t="s">
        <v>626</v>
      </c>
      <c r="BW14" s="193" t="s">
        <v>627</v>
      </c>
      <c r="BX14" s="193" t="s">
        <v>628</v>
      </c>
    </row>
    <row r="15" ht="28" spans="1:76">
      <c r="A15" s="181" t="s">
        <v>364</v>
      </c>
      <c r="B15" s="193" t="s">
        <v>597</v>
      </c>
      <c r="C15" s="202" t="s">
        <v>598</v>
      </c>
      <c r="D15" s="193" t="s">
        <v>558</v>
      </c>
      <c r="E15" s="204" t="s">
        <v>599</v>
      </c>
      <c r="F15" s="208" t="s">
        <v>600</v>
      </c>
      <c r="G15" s="193" t="s">
        <v>558</v>
      </c>
      <c r="H15" s="204" t="s">
        <v>600</v>
      </c>
      <c r="I15" s="204" t="s">
        <v>600</v>
      </c>
      <c r="J15" s="193" t="s">
        <v>558</v>
      </c>
      <c r="K15" s="193" t="s">
        <v>601</v>
      </c>
      <c r="L15" s="193" t="s">
        <v>601</v>
      </c>
      <c r="M15" s="193" t="s">
        <v>558</v>
      </c>
      <c r="N15" s="193" t="s">
        <v>601</v>
      </c>
      <c r="O15" s="193" t="s">
        <v>602</v>
      </c>
      <c r="P15" s="193" t="s">
        <v>558</v>
      </c>
      <c r="Q15" s="193" t="s">
        <v>603</v>
      </c>
      <c r="R15" s="193" t="s">
        <v>603</v>
      </c>
      <c r="S15" s="193" t="s">
        <v>558</v>
      </c>
      <c r="T15" s="193" t="s">
        <v>604</v>
      </c>
      <c r="U15" s="193" t="s">
        <v>604</v>
      </c>
      <c r="V15" s="193" t="s">
        <v>558</v>
      </c>
      <c r="W15" s="193" t="s">
        <v>602</v>
      </c>
      <c r="X15" s="193" t="s">
        <v>605</v>
      </c>
      <c r="Y15" s="193" t="s">
        <v>558</v>
      </c>
      <c r="Z15" s="193" t="s">
        <v>606</v>
      </c>
      <c r="AA15" s="193" t="s">
        <v>606</v>
      </c>
      <c r="AB15" s="193" t="s">
        <v>558</v>
      </c>
      <c r="AC15" s="193" t="s">
        <v>607</v>
      </c>
      <c r="AD15" s="193" t="s">
        <v>607</v>
      </c>
      <c r="AE15" s="193" t="s">
        <v>558</v>
      </c>
      <c r="AF15" s="203" t="s">
        <v>608</v>
      </c>
      <c r="AG15" s="203" t="s">
        <v>608</v>
      </c>
      <c r="AH15" s="193" t="s">
        <v>558</v>
      </c>
      <c r="AI15" s="193" t="s">
        <v>559</v>
      </c>
      <c r="AJ15" s="193" t="s">
        <v>559</v>
      </c>
      <c r="AK15" s="193" t="s">
        <v>558</v>
      </c>
      <c r="AL15" s="193" t="s">
        <v>609</v>
      </c>
      <c r="AM15" s="193" t="s">
        <v>610</v>
      </c>
      <c r="AN15" s="193" t="s">
        <v>558</v>
      </c>
      <c r="AO15" s="193" t="s">
        <v>611</v>
      </c>
      <c r="AP15" s="193" t="s">
        <v>611</v>
      </c>
      <c r="AQ15" s="193" t="s">
        <v>657</v>
      </c>
      <c r="AR15" s="193" t="s">
        <v>613</v>
      </c>
      <c r="AS15" s="193" t="s">
        <v>614</v>
      </c>
      <c r="AT15" s="193" t="s">
        <v>615</v>
      </c>
      <c r="AU15" s="193" t="s">
        <v>616</v>
      </c>
      <c r="AV15" s="193" t="s">
        <v>616</v>
      </c>
      <c r="AW15" s="203" t="s">
        <v>609</v>
      </c>
      <c r="AX15" s="203" t="s">
        <v>609</v>
      </c>
      <c r="AY15" s="213" t="s">
        <v>609</v>
      </c>
      <c r="AZ15" s="213" t="s">
        <v>609</v>
      </c>
      <c r="BA15" s="193" t="s">
        <v>602</v>
      </c>
      <c r="BB15" s="193" t="s">
        <v>602</v>
      </c>
      <c r="BC15" s="193" t="s">
        <v>609</v>
      </c>
      <c r="BD15" s="193" t="s">
        <v>603</v>
      </c>
      <c r="BE15" s="193" t="s">
        <v>604</v>
      </c>
      <c r="BF15" s="193" t="s">
        <v>604</v>
      </c>
      <c r="BG15" s="203" t="s">
        <v>617</v>
      </c>
      <c r="BH15" s="203" t="s">
        <v>617</v>
      </c>
      <c r="BI15" s="193" t="s">
        <v>618</v>
      </c>
      <c r="BJ15" s="193" t="s">
        <v>618</v>
      </c>
      <c r="BK15" s="203" t="s">
        <v>619</v>
      </c>
      <c r="BL15" s="203" t="s">
        <v>619</v>
      </c>
      <c r="BM15" s="193" t="s">
        <v>609</v>
      </c>
      <c r="BN15" s="193" t="s">
        <v>603</v>
      </c>
      <c r="BO15" s="193" t="s">
        <v>620</v>
      </c>
      <c r="BP15" s="193" t="s">
        <v>621</v>
      </c>
      <c r="BQ15" s="193" t="s">
        <v>622</v>
      </c>
      <c r="BR15" s="193" t="s">
        <v>623</v>
      </c>
      <c r="BS15" s="217" t="s">
        <v>670</v>
      </c>
      <c r="BT15" s="217" t="s">
        <v>625</v>
      </c>
      <c r="BU15" s="193" t="s">
        <v>270</v>
      </c>
      <c r="BV15" s="193" t="s">
        <v>626</v>
      </c>
      <c r="BW15" s="193" t="s">
        <v>627</v>
      </c>
      <c r="BX15" s="193" t="s">
        <v>628</v>
      </c>
    </row>
    <row r="16" spans="1:76">
      <c r="A16" s="193" t="s">
        <v>365</v>
      </c>
      <c r="B16" s="203" t="s">
        <v>674</v>
      </c>
      <c r="C16" s="202" t="s">
        <v>598</v>
      </c>
      <c r="D16" s="193" t="s">
        <v>558</v>
      </c>
      <c r="E16" s="204" t="s">
        <v>599</v>
      </c>
      <c r="F16" s="208" t="s">
        <v>600</v>
      </c>
      <c r="G16" s="193" t="s">
        <v>558</v>
      </c>
      <c r="H16" s="204" t="s">
        <v>600</v>
      </c>
      <c r="I16" s="204" t="s">
        <v>600</v>
      </c>
      <c r="J16" s="193" t="s">
        <v>558</v>
      </c>
      <c r="K16" s="193" t="s">
        <v>601</v>
      </c>
      <c r="L16" s="193" t="s">
        <v>601</v>
      </c>
      <c r="M16" s="193" t="s">
        <v>558</v>
      </c>
      <c r="N16" s="193" t="s">
        <v>601</v>
      </c>
      <c r="O16" s="193" t="s">
        <v>602</v>
      </c>
      <c r="P16" s="193" t="s">
        <v>558</v>
      </c>
      <c r="Q16" s="193" t="s">
        <v>603</v>
      </c>
      <c r="R16" s="193" t="s">
        <v>603</v>
      </c>
      <c r="S16" s="193" t="s">
        <v>558</v>
      </c>
      <c r="T16" s="193" t="s">
        <v>604</v>
      </c>
      <c r="U16" s="193" t="s">
        <v>604</v>
      </c>
      <c r="V16" s="193" t="s">
        <v>558</v>
      </c>
      <c r="W16" s="193" t="s">
        <v>602</v>
      </c>
      <c r="X16" s="193" t="s">
        <v>605</v>
      </c>
      <c r="Y16" s="193" t="s">
        <v>558</v>
      </c>
      <c r="Z16" s="193" t="s">
        <v>606</v>
      </c>
      <c r="AA16" s="193" t="s">
        <v>606</v>
      </c>
      <c r="AB16" s="193" t="s">
        <v>558</v>
      </c>
      <c r="AC16" s="193" t="s">
        <v>607</v>
      </c>
      <c r="AD16" s="193" t="s">
        <v>607</v>
      </c>
      <c r="AE16" s="193" t="s">
        <v>558</v>
      </c>
      <c r="AF16" s="203" t="s">
        <v>608</v>
      </c>
      <c r="AG16" s="203" t="s">
        <v>608</v>
      </c>
      <c r="AH16" s="193" t="s">
        <v>558</v>
      </c>
      <c r="AI16" s="193" t="s">
        <v>559</v>
      </c>
      <c r="AJ16" s="193" t="s">
        <v>559</v>
      </c>
      <c r="AK16" s="193" t="s">
        <v>558</v>
      </c>
      <c r="AL16" s="193" t="s">
        <v>609</v>
      </c>
      <c r="AM16" s="193" t="s">
        <v>610</v>
      </c>
      <c r="AN16" s="193" t="s">
        <v>558</v>
      </c>
      <c r="AO16" s="193" t="s">
        <v>611</v>
      </c>
      <c r="AP16" s="193" t="s">
        <v>611</v>
      </c>
      <c r="AQ16" s="193" t="s">
        <v>657</v>
      </c>
      <c r="AR16" s="193" t="s">
        <v>613</v>
      </c>
      <c r="AS16" s="193" t="s">
        <v>614</v>
      </c>
      <c r="AT16" s="193" t="s">
        <v>615</v>
      </c>
      <c r="AU16" s="193" t="s">
        <v>616</v>
      </c>
      <c r="AV16" s="193" t="s">
        <v>616</v>
      </c>
      <c r="AW16" s="203" t="s">
        <v>609</v>
      </c>
      <c r="AX16" s="203" t="s">
        <v>609</v>
      </c>
      <c r="AY16" s="213" t="s">
        <v>609</v>
      </c>
      <c r="AZ16" s="213" t="s">
        <v>609</v>
      </c>
      <c r="BA16" s="193" t="s">
        <v>602</v>
      </c>
      <c r="BB16" s="193" t="s">
        <v>602</v>
      </c>
      <c r="BC16" s="193" t="s">
        <v>609</v>
      </c>
      <c r="BD16" s="193" t="s">
        <v>603</v>
      </c>
      <c r="BE16" s="193" t="s">
        <v>604</v>
      </c>
      <c r="BF16" s="193" t="s">
        <v>604</v>
      </c>
      <c r="BG16" s="203" t="s">
        <v>617</v>
      </c>
      <c r="BH16" s="203" t="s">
        <v>617</v>
      </c>
      <c r="BI16" s="193" t="s">
        <v>618</v>
      </c>
      <c r="BJ16" s="193" t="s">
        <v>618</v>
      </c>
      <c r="BK16" s="203" t="s">
        <v>619</v>
      </c>
      <c r="BL16" s="203" t="s">
        <v>619</v>
      </c>
      <c r="BM16" s="193" t="s">
        <v>609</v>
      </c>
      <c r="BN16" s="193" t="s">
        <v>603</v>
      </c>
      <c r="BO16" s="193" t="s">
        <v>620</v>
      </c>
      <c r="BP16" s="193" t="s">
        <v>621</v>
      </c>
      <c r="BQ16" s="193" t="s">
        <v>622</v>
      </c>
      <c r="BR16" s="193" t="s">
        <v>623</v>
      </c>
      <c r="BS16" s="217" t="s">
        <v>624</v>
      </c>
      <c r="BT16" s="217" t="s">
        <v>625</v>
      </c>
      <c r="BU16" s="193" t="s">
        <v>317</v>
      </c>
      <c r="BV16" s="193" t="s">
        <v>626</v>
      </c>
      <c r="BW16" s="193" t="s">
        <v>627</v>
      </c>
      <c r="BX16" s="193" t="s">
        <v>628</v>
      </c>
    </row>
    <row r="17" spans="1:76">
      <c r="A17" s="193" t="s">
        <v>366</v>
      </c>
      <c r="B17" s="203" t="s">
        <v>674</v>
      </c>
      <c r="C17" s="202" t="s">
        <v>598</v>
      </c>
      <c r="D17" s="193" t="s">
        <v>558</v>
      </c>
      <c r="E17" s="204" t="s">
        <v>599</v>
      </c>
      <c r="F17" s="208" t="s">
        <v>600</v>
      </c>
      <c r="G17" s="193" t="s">
        <v>558</v>
      </c>
      <c r="H17" s="204" t="s">
        <v>600</v>
      </c>
      <c r="I17" s="204" t="s">
        <v>600</v>
      </c>
      <c r="J17" s="193" t="s">
        <v>558</v>
      </c>
      <c r="K17" s="193" t="s">
        <v>601</v>
      </c>
      <c r="L17" s="193" t="s">
        <v>601</v>
      </c>
      <c r="M17" s="193" t="s">
        <v>558</v>
      </c>
      <c r="N17" s="193" t="s">
        <v>601</v>
      </c>
      <c r="O17" s="193" t="s">
        <v>602</v>
      </c>
      <c r="P17" s="193" t="s">
        <v>558</v>
      </c>
      <c r="Q17" s="193" t="s">
        <v>603</v>
      </c>
      <c r="R17" s="193" t="s">
        <v>603</v>
      </c>
      <c r="S17" s="193" t="s">
        <v>558</v>
      </c>
      <c r="T17" s="193" t="s">
        <v>604</v>
      </c>
      <c r="U17" s="193" t="s">
        <v>604</v>
      </c>
      <c r="V17" s="193" t="s">
        <v>558</v>
      </c>
      <c r="W17" s="193" t="s">
        <v>602</v>
      </c>
      <c r="X17" s="193" t="s">
        <v>605</v>
      </c>
      <c r="Y17" s="193" t="s">
        <v>558</v>
      </c>
      <c r="Z17" s="193" t="s">
        <v>606</v>
      </c>
      <c r="AA17" s="193" t="s">
        <v>606</v>
      </c>
      <c r="AB17" s="193" t="s">
        <v>558</v>
      </c>
      <c r="AC17" s="193" t="s">
        <v>607</v>
      </c>
      <c r="AD17" s="193" t="s">
        <v>607</v>
      </c>
      <c r="AE17" s="193" t="s">
        <v>558</v>
      </c>
      <c r="AF17" s="203" t="s">
        <v>608</v>
      </c>
      <c r="AG17" s="203" t="s">
        <v>608</v>
      </c>
      <c r="AH17" s="193" t="s">
        <v>558</v>
      </c>
      <c r="AI17" s="193" t="s">
        <v>559</v>
      </c>
      <c r="AJ17" s="193" t="s">
        <v>559</v>
      </c>
      <c r="AK17" s="193" t="s">
        <v>558</v>
      </c>
      <c r="AL17" s="193" t="s">
        <v>609</v>
      </c>
      <c r="AM17" s="193" t="s">
        <v>610</v>
      </c>
      <c r="AN17" s="193" t="s">
        <v>558</v>
      </c>
      <c r="AO17" s="193" t="s">
        <v>611</v>
      </c>
      <c r="AP17" s="193" t="s">
        <v>611</v>
      </c>
      <c r="AQ17" s="193" t="s">
        <v>657</v>
      </c>
      <c r="AR17" s="193" t="s">
        <v>613</v>
      </c>
      <c r="AS17" s="193" t="s">
        <v>614</v>
      </c>
      <c r="AT17" s="193" t="s">
        <v>615</v>
      </c>
      <c r="AU17" s="193" t="s">
        <v>616</v>
      </c>
      <c r="AV17" s="193" t="s">
        <v>616</v>
      </c>
      <c r="AW17" s="203" t="s">
        <v>609</v>
      </c>
      <c r="AX17" s="203" t="s">
        <v>609</v>
      </c>
      <c r="AY17" s="213" t="s">
        <v>609</v>
      </c>
      <c r="AZ17" s="213" t="s">
        <v>609</v>
      </c>
      <c r="BA17" s="193" t="s">
        <v>602</v>
      </c>
      <c r="BB17" s="193" t="s">
        <v>602</v>
      </c>
      <c r="BC17" s="193" t="s">
        <v>609</v>
      </c>
      <c r="BD17" s="193" t="s">
        <v>603</v>
      </c>
      <c r="BE17" s="193" t="s">
        <v>604</v>
      </c>
      <c r="BF17" s="193" t="s">
        <v>604</v>
      </c>
      <c r="BG17" s="203" t="s">
        <v>617</v>
      </c>
      <c r="BH17" s="203" t="s">
        <v>617</v>
      </c>
      <c r="BI17" s="193" t="s">
        <v>618</v>
      </c>
      <c r="BJ17" s="193" t="s">
        <v>618</v>
      </c>
      <c r="BK17" s="203" t="s">
        <v>619</v>
      </c>
      <c r="BL17" s="203" t="s">
        <v>619</v>
      </c>
      <c r="BM17" s="193" t="s">
        <v>609</v>
      </c>
      <c r="BN17" s="193" t="s">
        <v>603</v>
      </c>
      <c r="BO17" s="193" t="s">
        <v>620</v>
      </c>
      <c r="BP17" s="193" t="s">
        <v>621</v>
      </c>
      <c r="BQ17" s="193" t="s">
        <v>622</v>
      </c>
      <c r="BR17" s="193" t="s">
        <v>623</v>
      </c>
      <c r="BS17" s="217" t="s">
        <v>624</v>
      </c>
      <c r="BT17" s="217" t="s">
        <v>625</v>
      </c>
      <c r="BU17" s="193" t="s">
        <v>317</v>
      </c>
      <c r="BV17" s="193" t="s">
        <v>626</v>
      </c>
      <c r="BW17" s="193" t="s">
        <v>627</v>
      </c>
      <c r="BX17" s="193" t="s">
        <v>628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59"/>
  <sheetViews>
    <sheetView zoomScale="111" zoomScaleNormal="111" workbookViewId="0">
      <pane xSplit="1" topLeftCell="B1" activePane="topRight" state="frozen"/>
      <selection/>
      <selection pane="topRight" activeCell="B1" sqref="B1:AW17"/>
    </sheetView>
  </sheetViews>
  <sheetFormatPr defaultColWidth="9" defaultRowHeight="14"/>
  <cols>
    <col min="1" max="1" width="31.2421875" customWidth="1"/>
    <col min="2" max="2" width="11.6640625" customWidth="1"/>
    <col min="3" max="3" width="15.1640625" customWidth="1"/>
    <col min="4" max="4" width="17.1640625" customWidth="1"/>
    <col min="5" max="5" width="31.8359375" customWidth="1"/>
    <col min="6" max="6" width="14.3359375" customWidth="1"/>
    <col min="7" max="7" width="18.5" customWidth="1"/>
    <col min="8" max="8" width="23.8359375" customWidth="1"/>
    <col min="9" max="9" width="21.5" customWidth="1"/>
    <col min="10" max="10" width="14.6640625" customWidth="1"/>
    <col min="11" max="12" width="12.5" customWidth="1"/>
    <col min="13" max="13" width="10.5" customWidth="1"/>
    <col min="14" max="14" width="38.1640625" customWidth="1"/>
    <col min="15" max="18" width="11.6640625" customWidth="1"/>
    <col min="19" max="20" width="19.1640625" customWidth="1"/>
    <col min="21" max="21" width="21.3359375" customWidth="1"/>
    <col min="22" max="22" width="23.3359375" customWidth="1"/>
    <col min="23" max="23" width="22.5" customWidth="1"/>
    <col min="24" max="24" width="18.5" customWidth="1"/>
    <col min="25" max="25" width="14.6640625" customWidth="1"/>
    <col min="26" max="29" width="24.8359375" customWidth="1"/>
    <col min="30" max="30" width="23.6640625" customWidth="1"/>
    <col min="31" max="31" width="19.6640625" customWidth="1"/>
    <col min="32" max="32" width="14.875" customWidth="1"/>
    <col min="33" max="33" width="9.75" customWidth="1"/>
    <col min="34" max="35" width="23.375" customWidth="1"/>
    <col min="36" max="37" width="26.9375" customWidth="1"/>
    <col min="38" max="38" width="13.875" customWidth="1"/>
    <col min="39" max="39" width="24.5" customWidth="1"/>
    <col min="40" max="40" width="21.9375" customWidth="1"/>
    <col min="41" max="41" width="26.625" customWidth="1"/>
    <col min="42" max="42" width="21.875" customWidth="1"/>
    <col min="43" max="43" width="29.125" customWidth="1"/>
    <col min="44" max="44" width="13.875" customWidth="1"/>
    <col min="45" max="45" width="24.5" customWidth="1"/>
    <col min="46" max="46" width="21.9375" customWidth="1"/>
    <col min="47" max="47" width="26.625" customWidth="1"/>
    <col min="48" max="48" width="23" customWidth="1"/>
    <col min="49" max="49" width="29.125" customWidth="1"/>
  </cols>
  <sheetData>
    <row r="1" spans="1:49">
      <c r="A1" s="191" t="s">
        <v>0</v>
      </c>
      <c r="B1" s="192" t="s">
        <v>215</v>
      </c>
      <c r="C1" s="192" t="s">
        <v>21</v>
      </c>
      <c r="D1" s="192" t="s">
        <v>508</v>
      </c>
      <c r="E1" s="192" t="s">
        <v>509</v>
      </c>
      <c r="F1" s="192" t="s">
        <v>510</v>
      </c>
      <c r="G1" s="192" t="s">
        <v>511</v>
      </c>
      <c r="H1" s="192" t="s">
        <v>512</v>
      </c>
      <c r="I1" t="s">
        <v>513</v>
      </c>
      <c r="J1" t="s">
        <v>514</v>
      </c>
      <c r="K1" t="s">
        <v>515</v>
      </c>
      <c r="L1" t="s">
        <v>26</v>
      </c>
      <c r="M1" t="s">
        <v>27</v>
      </c>
      <c r="N1" t="s">
        <v>28</v>
      </c>
      <c r="O1" t="s">
        <v>516</v>
      </c>
      <c r="P1" t="s">
        <v>517</v>
      </c>
      <c r="Q1" t="s">
        <v>518</v>
      </c>
      <c r="R1" t="s">
        <v>519</v>
      </c>
      <c r="S1" t="s">
        <v>520</v>
      </c>
      <c r="T1" s="194" t="s">
        <v>521</v>
      </c>
      <c r="U1" t="s">
        <v>522</v>
      </c>
      <c r="V1" t="s">
        <v>523</v>
      </c>
      <c r="W1" t="s">
        <v>524</v>
      </c>
      <c r="X1" s="194" t="s">
        <v>525</v>
      </c>
      <c r="Y1" t="s">
        <v>526</v>
      </c>
      <c r="Z1" t="s">
        <v>527</v>
      </c>
      <c r="AA1" t="s">
        <v>528</v>
      </c>
      <c r="AB1" s="180" t="s">
        <v>529</v>
      </c>
      <c r="AC1" s="180" t="s">
        <v>530</v>
      </c>
      <c r="AD1" t="s">
        <v>531</v>
      </c>
      <c r="AE1" t="s">
        <v>532</v>
      </c>
      <c r="AF1" t="s">
        <v>533</v>
      </c>
      <c r="AG1" t="s">
        <v>534</v>
      </c>
      <c r="AH1" t="s">
        <v>535</v>
      </c>
      <c r="AI1" t="s">
        <v>536</v>
      </c>
      <c r="AJ1" s="180" t="s">
        <v>537</v>
      </c>
      <c r="AK1" s="180" t="s">
        <v>538</v>
      </c>
      <c r="AL1" t="s">
        <v>539</v>
      </c>
      <c r="AM1" t="s">
        <v>540</v>
      </c>
      <c r="AN1" t="s">
        <v>541</v>
      </c>
      <c r="AO1" t="s">
        <v>542</v>
      </c>
      <c r="AP1" t="s">
        <v>543</v>
      </c>
      <c r="AQ1" t="s">
        <v>544</v>
      </c>
      <c r="AR1" s="180" t="s">
        <v>545</v>
      </c>
      <c r="AS1" s="180" t="s">
        <v>546</v>
      </c>
      <c r="AT1" s="180" t="s">
        <v>547</v>
      </c>
      <c r="AU1" s="180" t="s">
        <v>548</v>
      </c>
      <c r="AV1" s="180" t="s">
        <v>549</v>
      </c>
      <c r="AW1" s="180" t="s">
        <v>550</v>
      </c>
    </row>
    <row r="2" spans="1:49">
      <c r="A2" s="193" t="s">
        <v>269</v>
      </c>
      <c r="B2" s="194" t="s">
        <v>315</v>
      </c>
      <c r="C2" t="s">
        <v>54</v>
      </c>
      <c r="D2" s="180" t="s">
        <v>55</v>
      </c>
      <c r="E2" s="194" t="s">
        <v>629</v>
      </c>
      <c r="F2" t="s">
        <v>630</v>
      </c>
      <c r="G2" s="275" t="s">
        <v>110</v>
      </c>
      <c r="H2" t="s">
        <v>631</v>
      </c>
      <c r="I2" t="s">
        <v>56</v>
      </c>
      <c r="J2" s="275" t="s">
        <v>632</v>
      </c>
      <c r="K2" t="s">
        <v>57</v>
      </c>
      <c r="L2" s="275" t="s">
        <v>633</v>
      </c>
      <c r="M2" t="s">
        <v>58</v>
      </c>
      <c r="N2" t="s">
        <v>59</v>
      </c>
      <c r="O2" s="275" t="s">
        <v>270</v>
      </c>
      <c r="P2" s="194" t="s">
        <v>634</v>
      </c>
      <c r="Q2" s="194">
        <v>2022</v>
      </c>
      <c r="R2" s="296" t="s">
        <v>635</v>
      </c>
      <c r="S2" s="180">
        <v>1000</v>
      </c>
      <c r="T2" t="s">
        <v>636</v>
      </c>
      <c r="U2" s="297" t="s">
        <v>637</v>
      </c>
      <c r="V2" t="s">
        <v>96</v>
      </c>
      <c r="W2" s="275" t="s">
        <v>638</v>
      </c>
      <c r="X2" s="275" t="s">
        <v>616</v>
      </c>
      <c r="Y2" t="s">
        <v>63</v>
      </c>
      <c r="Z2" s="180" t="s">
        <v>639</v>
      </c>
      <c r="AA2" s="275" t="s">
        <v>640</v>
      </c>
      <c r="AB2" s="180" t="s">
        <v>640</v>
      </c>
      <c r="AC2" s="180" t="s">
        <v>640</v>
      </c>
      <c r="AD2">
        <v>5</v>
      </c>
      <c r="AE2" s="194" t="s">
        <v>68</v>
      </c>
      <c r="AH2" t="s">
        <v>641</v>
      </c>
      <c r="AI2" s="275" t="s">
        <v>309</v>
      </c>
      <c r="AJ2" s="180" t="s">
        <v>309</v>
      </c>
      <c r="AK2" s="278" t="s">
        <v>55</v>
      </c>
      <c r="AL2" s="278" t="s">
        <v>642</v>
      </c>
      <c r="AM2" s="275" t="s">
        <v>643</v>
      </c>
      <c r="AN2" t="s">
        <v>582</v>
      </c>
      <c r="AO2" s="275" t="s">
        <v>644</v>
      </c>
      <c r="AP2" t="s">
        <v>645</v>
      </c>
      <c r="AQ2" s="275" t="s">
        <v>270</v>
      </c>
      <c r="AR2" s="278" t="s">
        <v>646</v>
      </c>
      <c r="AS2" s="180" t="s">
        <v>647</v>
      </c>
      <c r="AT2" s="180" t="s">
        <v>582</v>
      </c>
      <c r="AU2" s="278" t="s">
        <v>648</v>
      </c>
      <c r="AV2" s="278" t="s">
        <v>649</v>
      </c>
      <c r="AW2" s="278" t="s">
        <v>317</v>
      </c>
    </row>
    <row r="3" spans="1:49">
      <c r="A3" s="193" t="s">
        <v>316</v>
      </c>
      <c r="B3" s="180" t="s">
        <v>315</v>
      </c>
      <c r="C3" s="180" t="s">
        <v>54</v>
      </c>
      <c r="D3" s="180" t="s">
        <v>55</v>
      </c>
      <c r="E3" s="180" t="s">
        <v>629</v>
      </c>
      <c r="F3" s="180" t="s">
        <v>630</v>
      </c>
      <c r="G3" s="180" t="s">
        <v>110</v>
      </c>
      <c r="H3" s="180" t="s">
        <v>631</v>
      </c>
      <c r="I3" s="180" t="s">
        <v>56</v>
      </c>
      <c r="J3" s="180" t="s">
        <v>632</v>
      </c>
      <c r="K3" s="180" t="s">
        <v>57</v>
      </c>
      <c r="L3" s="180" t="s">
        <v>633</v>
      </c>
      <c r="M3" s="180" t="s">
        <v>58</v>
      </c>
      <c r="N3" s="180" t="s">
        <v>59</v>
      </c>
      <c r="O3" s="180" t="s">
        <v>270</v>
      </c>
      <c r="P3" s="180" t="s">
        <v>634</v>
      </c>
      <c r="Q3" s="180">
        <v>2022</v>
      </c>
      <c r="R3" s="197" t="s">
        <v>635</v>
      </c>
      <c r="S3" s="180">
        <v>1000</v>
      </c>
      <c r="T3" s="180" t="s">
        <v>636</v>
      </c>
      <c r="U3" s="199" t="s">
        <v>637</v>
      </c>
      <c r="V3" s="180" t="s">
        <v>96</v>
      </c>
      <c r="W3" s="180" t="s">
        <v>638</v>
      </c>
      <c r="X3" s="180" t="s">
        <v>616</v>
      </c>
      <c r="Y3" s="180" t="s">
        <v>63</v>
      </c>
      <c r="Z3" s="180" t="s">
        <v>639</v>
      </c>
      <c r="AA3" s="180" t="s">
        <v>640</v>
      </c>
      <c r="AB3" s="180" t="s">
        <v>640</v>
      </c>
      <c r="AC3" s="180" t="s">
        <v>640</v>
      </c>
      <c r="AD3" s="180">
        <v>5</v>
      </c>
      <c r="AE3" s="180" t="s">
        <v>68</v>
      </c>
      <c r="AF3" s="180"/>
      <c r="AG3" s="180"/>
      <c r="AH3" s="180" t="s">
        <v>641</v>
      </c>
      <c r="AI3" s="278" t="s">
        <v>309</v>
      </c>
      <c r="AJ3" s="180" t="s">
        <v>309</v>
      </c>
      <c r="AK3" s="180" t="s">
        <v>55</v>
      </c>
      <c r="AL3" s="278" t="s">
        <v>642</v>
      </c>
      <c r="AM3" s="180" t="s">
        <v>643</v>
      </c>
      <c r="AN3" s="180" t="s">
        <v>582</v>
      </c>
      <c r="AO3" s="180" t="s">
        <v>644</v>
      </c>
      <c r="AP3" s="180" t="s">
        <v>645</v>
      </c>
      <c r="AQ3" s="180" t="s">
        <v>270</v>
      </c>
      <c r="AR3" s="180" t="s">
        <v>646</v>
      </c>
      <c r="AS3" s="180" t="s">
        <v>647</v>
      </c>
      <c r="AT3" s="180" t="s">
        <v>582</v>
      </c>
      <c r="AU3" s="180" t="s">
        <v>648</v>
      </c>
      <c r="AV3" s="180" t="s">
        <v>649</v>
      </c>
      <c r="AW3" s="180" t="s">
        <v>317</v>
      </c>
    </row>
    <row r="4" spans="1:49">
      <c r="A4" s="193" t="s">
        <v>320</v>
      </c>
      <c r="B4" s="180" t="s">
        <v>315</v>
      </c>
      <c r="C4" s="180" t="s">
        <v>54</v>
      </c>
      <c r="D4" s="180" t="s">
        <v>55</v>
      </c>
      <c r="E4" s="180" t="s">
        <v>629</v>
      </c>
      <c r="F4" s="180" t="s">
        <v>630</v>
      </c>
      <c r="G4" s="180" t="s">
        <v>659</v>
      </c>
      <c r="H4" s="180" t="s">
        <v>631</v>
      </c>
      <c r="I4" s="180" t="s">
        <v>56</v>
      </c>
      <c r="J4" s="180" t="s">
        <v>632</v>
      </c>
      <c r="K4" s="180" t="s">
        <v>660</v>
      </c>
      <c r="L4" s="180" t="s">
        <v>633</v>
      </c>
      <c r="M4" s="180" t="s">
        <v>58</v>
      </c>
      <c r="N4" s="180" t="s">
        <v>59</v>
      </c>
      <c r="O4" s="180" t="s">
        <v>270</v>
      </c>
      <c r="P4" s="180" t="s">
        <v>634</v>
      </c>
      <c r="Q4" s="180">
        <v>2022</v>
      </c>
      <c r="R4" s="197" t="s">
        <v>635</v>
      </c>
      <c r="S4" s="180">
        <v>1000</v>
      </c>
      <c r="T4" s="180" t="s">
        <v>636</v>
      </c>
      <c r="U4" s="199" t="s">
        <v>637</v>
      </c>
      <c r="V4" s="180" t="s">
        <v>62</v>
      </c>
      <c r="W4" s="180" t="s">
        <v>638</v>
      </c>
      <c r="X4" s="180" t="s">
        <v>616</v>
      </c>
      <c r="Y4" s="180" t="s">
        <v>63</v>
      </c>
      <c r="Z4" s="180" t="s">
        <v>64</v>
      </c>
      <c r="AA4" s="180" t="s">
        <v>640</v>
      </c>
      <c r="AB4" s="180" t="s">
        <v>640</v>
      </c>
      <c r="AC4" s="180" t="s">
        <v>640</v>
      </c>
      <c r="AD4" s="180">
        <v>5</v>
      </c>
      <c r="AE4" s="180" t="s">
        <v>68</v>
      </c>
      <c r="AF4" s="180"/>
      <c r="AG4" s="180"/>
      <c r="AH4" s="180" t="s">
        <v>661</v>
      </c>
      <c r="AI4" s="278" t="s">
        <v>270</v>
      </c>
      <c r="AJ4" s="180" t="s">
        <v>270</v>
      </c>
      <c r="AK4" s="180" t="s">
        <v>55</v>
      </c>
      <c r="AL4" s="180" t="s">
        <v>642</v>
      </c>
      <c r="AM4" s="180" t="s">
        <v>643</v>
      </c>
      <c r="AN4" s="180" t="s">
        <v>582</v>
      </c>
      <c r="AO4" s="180" t="s">
        <v>644</v>
      </c>
      <c r="AP4" s="180" t="s">
        <v>645</v>
      </c>
      <c r="AQ4" s="180" t="s">
        <v>270</v>
      </c>
      <c r="AR4" s="180" t="s">
        <v>646</v>
      </c>
      <c r="AS4" s="180" t="s">
        <v>647</v>
      </c>
      <c r="AT4" s="180" t="s">
        <v>582</v>
      </c>
      <c r="AU4" s="180" t="s">
        <v>648</v>
      </c>
      <c r="AV4" s="180" t="s">
        <v>649</v>
      </c>
      <c r="AW4" s="180" t="s">
        <v>317</v>
      </c>
    </row>
    <row r="5" spans="1:49">
      <c r="A5" s="193" t="s">
        <v>328</v>
      </c>
      <c r="B5" s="194" t="s">
        <v>315</v>
      </c>
      <c r="C5" t="s">
        <v>54</v>
      </c>
      <c r="D5" t="s">
        <v>55</v>
      </c>
      <c r="E5" s="194" t="s">
        <v>629</v>
      </c>
      <c r="F5" t="s">
        <v>630</v>
      </c>
      <c r="G5" s="275" t="s">
        <v>659</v>
      </c>
      <c r="H5" t="s">
        <v>631</v>
      </c>
      <c r="I5" s="194" t="s">
        <v>56</v>
      </c>
      <c r="J5" s="194" t="s">
        <v>632</v>
      </c>
      <c r="K5" t="s">
        <v>660</v>
      </c>
      <c r="L5" s="194" t="s">
        <v>633</v>
      </c>
      <c r="M5" s="194" t="s">
        <v>58</v>
      </c>
      <c r="N5" s="194" t="s">
        <v>59</v>
      </c>
      <c r="O5" s="194" t="s">
        <v>270</v>
      </c>
      <c r="P5" s="194" t="s">
        <v>634</v>
      </c>
      <c r="Q5" s="194">
        <v>2022</v>
      </c>
      <c r="R5" s="298" t="s">
        <v>635</v>
      </c>
      <c r="S5" s="180">
        <v>1000</v>
      </c>
      <c r="T5" s="194" t="s">
        <v>636</v>
      </c>
      <c r="U5" s="199" t="s">
        <v>637</v>
      </c>
      <c r="V5" t="s">
        <v>62</v>
      </c>
      <c r="W5" s="194" t="s">
        <v>638</v>
      </c>
      <c r="X5" s="194" t="s">
        <v>616</v>
      </c>
      <c r="Y5" t="s">
        <v>63</v>
      </c>
      <c r="Z5" s="194" t="s">
        <v>64</v>
      </c>
      <c r="AA5" s="194" t="s">
        <v>640</v>
      </c>
      <c r="AB5" s="180" t="s">
        <v>640</v>
      </c>
      <c r="AC5" s="180" t="s">
        <v>640</v>
      </c>
      <c r="AD5" s="194">
        <v>5</v>
      </c>
      <c r="AE5" s="194" t="s">
        <v>68</v>
      </c>
      <c r="AH5" t="s">
        <v>661</v>
      </c>
      <c r="AI5" s="275" t="s">
        <v>270</v>
      </c>
      <c r="AJ5" s="180" t="s">
        <v>270</v>
      </c>
      <c r="AK5" s="180" t="s">
        <v>55</v>
      </c>
      <c r="AL5" s="180" t="s">
        <v>642</v>
      </c>
      <c r="AM5" s="180" t="s">
        <v>643</v>
      </c>
      <c r="AN5" s="180" t="s">
        <v>582</v>
      </c>
      <c r="AO5" s="180" t="s">
        <v>644</v>
      </c>
      <c r="AP5" s="180" t="s">
        <v>645</v>
      </c>
      <c r="AQ5" s="180" t="s">
        <v>270</v>
      </c>
      <c r="AR5" s="180" t="s">
        <v>646</v>
      </c>
      <c r="AS5" s="180" t="s">
        <v>647</v>
      </c>
      <c r="AT5" s="180" t="s">
        <v>582</v>
      </c>
      <c r="AU5" s="180" t="s">
        <v>648</v>
      </c>
      <c r="AV5" s="180" t="s">
        <v>649</v>
      </c>
      <c r="AW5" s="180" t="s">
        <v>317</v>
      </c>
    </row>
    <row r="6" spans="1:49">
      <c r="A6" s="181" t="s">
        <v>330</v>
      </c>
      <c r="B6" s="194" t="s">
        <v>315</v>
      </c>
      <c r="C6" t="s">
        <v>54</v>
      </c>
      <c r="D6" s="180" t="s">
        <v>55</v>
      </c>
      <c r="E6" s="194" t="s">
        <v>629</v>
      </c>
      <c r="F6" t="s">
        <v>630</v>
      </c>
      <c r="G6" s="275" t="s">
        <v>666</v>
      </c>
      <c r="H6" t="s">
        <v>631</v>
      </c>
      <c r="I6" s="194" t="s">
        <v>56</v>
      </c>
      <c r="J6" s="194" t="s">
        <v>632</v>
      </c>
      <c r="K6" t="s">
        <v>667</v>
      </c>
      <c r="L6" s="194" t="s">
        <v>633</v>
      </c>
      <c r="M6" s="194" t="s">
        <v>58</v>
      </c>
      <c r="N6" s="194" t="s">
        <v>59</v>
      </c>
      <c r="O6" s="194" t="s">
        <v>270</v>
      </c>
      <c r="P6" s="194" t="s">
        <v>634</v>
      </c>
      <c r="Q6" s="194">
        <v>2022</v>
      </c>
      <c r="R6" s="197" t="s">
        <v>635</v>
      </c>
      <c r="S6" s="180">
        <v>1000</v>
      </c>
      <c r="T6" s="194" t="s">
        <v>636</v>
      </c>
      <c r="U6" s="199" t="s">
        <v>637</v>
      </c>
      <c r="V6" t="s">
        <v>96</v>
      </c>
      <c r="W6" s="194" t="s">
        <v>638</v>
      </c>
      <c r="X6" s="194" t="s">
        <v>616</v>
      </c>
      <c r="Y6" t="s">
        <v>63</v>
      </c>
      <c r="Z6" s="180" t="s">
        <v>64</v>
      </c>
      <c r="AA6" s="194" t="s">
        <v>640</v>
      </c>
      <c r="AB6" s="278" t="s">
        <v>640</v>
      </c>
      <c r="AC6" s="180" t="s">
        <v>640</v>
      </c>
      <c r="AD6" s="194">
        <v>5</v>
      </c>
      <c r="AE6" s="194" t="s">
        <v>68</v>
      </c>
      <c r="AH6" t="s">
        <v>668</v>
      </c>
      <c r="AI6" s="180" t="s">
        <v>317</v>
      </c>
      <c r="AJ6" s="278" t="s">
        <v>270</v>
      </c>
      <c r="AK6" s="180" t="s">
        <v>55</v>
      </c>
      <c r="AL6" s="180" t="s">
        <v>642</v>
      </c>
      <c r="AM6" s="180" t="s">
        <v>643</v>
      </c>
      <c r="AN6" s="180" t="s">
        <v>582</v>
      </c>
      <c r="AO6" s="180" t="s">
        <v>644</v>
      </c>
      <c r="AP6" s="180" t="s">
        <v>645</v>
      </c>
      <c r="AQ6" s="180" t="s">
        <v>270</v>
      </c>
      <c r="AR6" s="180" t="s">
        <v>646</v>
      </c>
      <c r="AS6" s="180" t="s">
        <v>647</v>
      </c>
      <c r="AT6" s="180" t="s">
        <v>582</v>
      </c>
      <c r="AU6" s="180" t="s">
        <v>648</v>
      </c>
      <c r="AV6" s="180" t="s">
        <v>649</v>
      </c>
      <c r="AW6" s="180" t="s">
        <v>317</v>
      </c>
    </row>
    <row r="7" spans="1:49">
      <c r="A7" s="181" t="s">
        <v>339</v>
      </c>
      <c r="B7" s="194" t="s">
        <v>315</v>
      </c>
      <c r="C7" t="s">
        <v>54</v>
      </c>
      <c r="D7" t="s">
        <v>55</v>
      </c>
      <c r="E7" s="194" t="s">
        <v>629</v>
      </c>
      <c r="F7" t="s">
        <v>630</v>
      </c>
      <c r="G7" s="275" t="s">
        <v>671</v>
      </c>
      <c r="H7" t="s">
        <v>631</v>
      </c>
      <c r="I7" s="194" t="s">
        <v>56</v>
      </c>
      <c r="J7" s="194" t="s">
        <v>632</v>
      </c>
      <c r="K7" s="194" t="s">
        <v>57</v>
      </c>
      <c r="L7" s="194" t="s">
        <v>633</v>
      </c>
      <c r="M7" s="194" t="s">
        <v>58</v>
      </c>
      <c r="N7" s="194" t="s">
        <v>59</v>
      </c>
      <c r="O7" s="194" t="s">
        <v>270</v>
      </c>
      <c r="P7" s="194" t="s">
        <v>634</v>
      </c>
      <c r="Q7" s="194">
        <v>2022</v>
      </c>
      <c r="R7" s="197" t="s">
        <v>635</v>
      </c>
      <c r="S7" s="180">
        <v>1000</v>
      </c>
      <c r="T7" s="194" t="s">
        <v>636</v>
      </c>
      <c r="U7" s="199" t="s">
        <v>637</v>
      </c>
      <c r="V7" t="s">
        <v>62</v>
      </c>
      <c r="W7" s="194" t="s">
        <v>638</v>
      </c>
      <c r="X7" s="194" t="s">
        <v>616</v>
      </c>
      <c r="Y7" t="s">
        <v>63</v>
      </c>
      <c r="Z7" s="180" t="s">
        <v>639</v>
      </c>
      <c r="AA7" s="194" t="s">
        <v>640</v>
      </c>
      <c r="AB7" s="180" t="s">
        <v>640</v>
      </c>
      <c r="AC7" s="180" t="s">
        <v>640</v>
      </c>
      <c r="AD7" s="194">
        <v>5</v>
      </c>
      <c r="AE7" s="194" t="s">
        <v>68</v>
      </c>
      <c r="AH7" t="s">
        <v>668</v>
      </c>
      <c r="AI7" s="275" t="s">
        <v>317</v>
      </c>
      <c r="AJ7" s="278" t="s">
        <v>270</v>
      </c>
      <c r="AK7" s="278" t="s">
        <v>85</v>
      </c>
      <c r="AL7" s="180" t="s">
        <v>642</v>
      </c>
      <c r="AM7" s="180" t="s">
        <v>643</v>
      </c>
      <c r="AN7" s="180" t="s">
        <v>582</v>
      </c>
      <c r="AO7" s="180" t="s">
        <v>644</v>
      </c>
      <c r="AP7" s="180" t="s">
        <v>645</v>
      </c>
      <c r="AQ7" s="180" t="s">
        <v>270</v>
      </c>
      <c r="AR7" s="180" t="s">
        <v>646</v>
      </c>
      <c r="AS7" s="180" t="s">
        <v>647</v>
      </c>
      <c r="AT7" s="180" t="s">
        <v>582</v>
      </c>
      <c r="AU7" s="180" t="s">
        <v>648</v>
      </c>
      <c r="AV7" s="180" t="s">
        <v>649</v>
      </c>
      <c r="AW7" s="180" t="s">
        <v>317</v>
      </c>
    </row>
    <row r="8" spans="1:49">
      <c r="A8" s="181" t="s">
        <v>343</v>
      </c>
      <c r="B8" s="194" t="s">
        <v>315</v>
      </c>
      <c r="C8" s="194" t="s">
        <v>54</v>
      </c>
      <c r="D8" t="s">
        <v>55</v>
      </c>
      <c r="E8" s="194" t="s">
        <v>629</v>
      </c>
      <c r="F8" t="s">
        <v>630</v>
      </c>
      <c r="G8" s="275" t="s">
        <v>675</v>
      </c>
      <c r="H8" t="s">
        <v>631</v>
      </c>
      <c r="I8" s="194" t="s">
        <v>56</v>
      </c>
      <c r="J8" s="194" t="s">
        <v>632</v>
      </c>
      <c r="K8" s="194" t="s">
        <v>57</v>
      </c>
      <c r="L8" s="194" t="s">
        <v>633</v>
      </c>
      <c r="M8" s="194" t="s">
        <v>58</v>
      </c>
      <c r="N8" s="194" t="s">
        <v>59</v>
      </c>
      <c r="O8" s="194" t="s">
        <v>270</v>
      </c>
      <c r="P8" s="194" t="s">
        <v>634</v>
      </c>
      <c r="Q8" s="194">
        <v>2022</v>
      </c>
      <c r="R8" s="197" t="s">
        <v>635</v>
      </c>
      <c r="S8" s="180">
        <v>1000</v>
      </c>
      <c r="T8" s="194" t="s">
        <v>636</v>
      </c>
      <c r="U8" s="199" t="s">
        <v>637</v>
      </c>
      <c r="V8" t="s">
        <v>96</v>
      </c>
      <c r="W8" s="194" t="s">
        <v>638</v>
      </c>
      <c r="X8" s="194" t="s">
        <v>616</v>
      </c>
      <c r="Y8" t="s">
        <v>63</v>
      </c>
      <c r="Z8" s="194" t="s">
        <v>64</v>
      </c>
      <c r="AA8" s="194" t="s">
        <v>640</v>
      </c>
      <c r="AB8" s="180" t="s">
        <v>640</v>
      </c>
      <c r="AC8" s="180" t="s">
        <v>640</v>
      </c>
      <c r="AD8" s="194">
        <v>5</v>
      </c>
      <c r="AE8" s="194" t="s">
        <v>68</v>
      </c>
      <c r="AH8" t="s">
        <v>676</v>
      </c>
      <c r="AI8" s="180" t="s">
        <v>309</v>
      </c>
      <c r="AJ8" s="180" t="s">
        <v>309</v>
      </c>
      <c r="AK8" s="180" t="s">
        <v>55</v>
      </c>
      <c r="AL8" s="180" t="s">
        <v>642</v>
      </c>
      <c r="AM8" s="180" t="s">
        <v>643</v>
      </c>
      <c r="AN8" s="180" t="s">
        <v>582</v>
      </c>
      <c r="AO8" s="180" t="s">
        <v>644</v>
      </c>
      <c r="AP8" s="180" t="s">
        <v>645</v>
      </c>
      <c r="AQ8" s="180" t="s">
        <v>270</v>
      </c>
      <c r="AR8" s="180" t="s">
        <v>646</v>
      </c>
      <c r="AS8" s="180" t="s">
        <v>647</v>
      </c>
      <c r="AT8" s="180" t="s">
        <v>582</v>
      </c>
      <c r="AU8" s="180" t="s">
        <v>648</v>
      </c>
      <c r="AV8" s="180" t="s">
        <v>649</v>
      </c>
      <c r="AW8" s="180" t="s">
        <v>317</v>
      </c>
    </row>
    <row r="9" spans="1:49">
      <c r="A9" s="181" t="s">
        <v>349</v>
      </c>
      <c r="B9" s="180" t="s">
        <v>315</v>
      </c>
      <c r="C9" s="180" t="s">
        <v>54</v>
      </c>
      <c r="D9" s="180" t="s">
        <v>55</v>
      </c>
      <c r="E9" s="180" t="s">
        <v>629</v>
      </c>
      <c r="F9" s="180" t="s">
        <v>630</v>
      </c>
      <c r="G9" s="180" t="s">
        <v>675</v>
      </c>
      <c r="H9" s="180" t="s">
        <v>631</v>
      </c>
      <c r="I9" s="180" t="s">
        <v>56</v>
      </c>
      <c r="J9" s="180" t="s">
        <v>632</v>
      </c>
      <c r="K9" s="180" t="s">
        <v>57</v>
      </c>
      <c r="L9" s="180" t="s">
        <v>633</v>
      </c>
      <c r="M9" s="180" t="s">
        <v>58</v>
      </c>
      <c r="N9" s="180" t="s">
        <v>59</v>
      </c>
      <c r="O9" s="180" t="s">
        <v>270</v>
      </c>
      <c r="P9" s="180" t="s">
        <v>634</v>
      </c>
      <c r="Q9" s="180">
        <v>2022</v>
      </c>
      <c r="R9" s="197" t="s">
        <v>635</v>
      </c>
      <c r="S9" s="180">
        <v>1000</v>
      </c>
      <c r="T9" s="180" t="s">
        <v>636</v>
      </c>
      <c r="U9" s="199" t="s">
        <v>637</v>
      </c>
      <c r="V9" s="180" t="s">
        <v>96</v>
      </c>
      <c r="W9" s="180" t="s">
        <v>638</v>
      </c>
      <c r="X9" s="180" t="s">
        <v>616</v>
      </c>
      <c r="Y9" s="180" t="s">
        <v>63</v>
      </c>
      <c r="Z9" s="180" t="s">
        <v>64</v>
      </c>
      <c r="AA9" s="180" t="s">
        <v>640</v>
      </c>
      <c r="AB9" s="180" t="s">
        <v>640</v>
      </c>
      <c r="AC9" s="180" t="s">
        <v>640</v>
      </c>
      <c r="AD9" s="180">
        <v>5</v>
      </c>
      <c r="AE9" s="180" t="s">
        <v>68</v>
      </c>
      <c r="AH9" t="s">
        <v>641</v>
      </c>
      <c r="AI9" s="278" t="s">
        <v>309</v>
      </c>
      <c r="AJ9" s="278" t="s">
        <v>309</v>
      </c>
      <c r="AK9" s="180" t="s">
        <v>85</v>
      </c>
      <c r="AL9" s="180" t="s">
        <v>642</v>
      </c>
      <c r="AM9" s="180" t="s">
        <v>643</v>
      </c>
      <c r="AN9" s="180" t="s">
        <v>582</v>
      </c>
      <c r="AO9" s="180" t="s">
        <v>644</v>
      </c>
      <c r="AP9" s="180" t="s">
        <v>645</v>
      </c>
      <c r="AQ9" s="180" t="s">
        <v>270</v>
      </c>
      <c r="AR9" s="278" t="s">
        <v>646</v>
      </c>
      <c r="AS9" s="180" t="s">
        <v>647</v>
      </c>
      <c r="AT9" s="180" t="s">
        <v>582</v>
      </c>
      <c r="AU9" s="180" t="s">
        <v>648</v>
      </c>
      <c r="AV9" s="180" t="s">
        <v>649</v>
      </c>
      <c r="AW9" s="180" t="s">
        <v>317</v>
      </c>
    </row>
    <row r="10" spans="1:49">
      <c r="A10" s="193" t="s">
        <v>352</v>
      </c>
      <c r="B10" s="180" t="s">
        <v>315</v>
      </c>
      <c r="C10" s="180" t="s">
        <v>54</v>
      </c>
      <c r="D10" s="180" t="s">
        <v>55</v>
      </c>
      <c r="E10" s="180" t="s">
        <v>629</v>
      </c>
      <c r="F10" s="180" t="s">
        <v>630</v>
      </c>
      <c r="G10" s="180" t="s">
        <v>675</v>
      </c>
      <c r="H10" s="180" t="s">
        <v>631</v>
      </c>
      <c r="I10" s="180" t="s">
        <v>56</v>
      </c>
      <c r="J10" s="180" t="s">
        <v>632</v>
      </c>
      <c r="K10" s="180" t="s">
        <v>57</v>
      </c>
      <c r="L10" s="180" t="s">
        <v>633</v>
      </c>
      <c r="M10" s="180" t="s">
        <v>58</v>
      </c>
      <c r="N10" s="180" t="s">
        <v>59</v>
      </c>
      <c r="O10" s="180" t="s">
        <v>270</v>
      </c>
      <c r="P10" s="180" t="s">
        <v>634</v>
      </c>
      <c r="Q10" s="180">
        <v>2022</v>
      </c>
      <c r="R10" s="197" t="s">
        <v>635</v>
      </c>
      <c r="S10" s="180">
        <v>1000</v>
      </c>
      <c r="T10" s="180" t="s">
        <v>636</v>
      </c>
      <c r="U10" s="199" t="s">
        <v>637</v>
      </c>
      <c r="V10" s="180" t="s">
        <v>96</v>
      </c>
      <c r="W10" s="180" t="s">
        <v>638</v>
      </c>
      <c r="X10" s="180" t="s">
        <v>616</v>
      </c>
      <c r="Y10" s="180" t="s">
        <v>63</v>
      </c>
      <c r="Z10" s="180" t="s">
        <v>64</v>
      </c>
      <c r="AA10" s="180" t="s">
        <v>640</v>
      </c>
      <c r="AB10" s="180" t="s">
        <v>640</v>
      </c>
      <c r="AC10" s="180" t="s">
        <v>640</v>
      </c>
      <c r="AD10" s="180">
        <v>5</v>
      </c>
      <c r="AE10" s="180" t="s">
        <v>68</v>
      </c>
      <c r="AH10" s="180" t="s">
        <v>641</v>
      </c>
      <c r="AI10" s="180" t="s">
        <v>317</v>
      </c>
      <c r="AJ10" s="180" t="s">
        <v>317</v>
      </c>
      <c r="AK10" s="180" t="s">
        <v>55</v>
      </c>
      <c r="AL10" s="180" t="s">
        <v>642</v>
      </c>
      <c r="AM10" s="180" t="s">
        <v>643</v>
      </c>
      <c r="AN10" s="180" t="s">
        <v>582</v>
      </c>
      <c r="AO10" s="180" t="s">
        <v>644</v>
      </c>
      <c r="AP10" s="180" t="s">
        <v>645</v>
      </c>
      <c r="AQ10" s="180" t="s">
        <v>270</v>
      </c>
      <c r="AR10" s="180" t="s">
        <v>646</v>
      </c>
      <c r="AS10" s="180" t="s">
        <v>647</v>
      </c>
      <c r="AT10" s="180" t="s">
        <v>582</v>
      </c>
      <c r="AU10" s="180" t="s">
        <v>648</v>
      </c>
      <c r="AV10" s="180" t="s">
        <v>649</v>
      </c>
      <c r="AW10" s="180" t="s">
        <v>317</v>
      </c>
    </row>
    <row r="11" spans="1:49">
      <c r="A11" s="193" t="s">
        <v>359</v>
      </c>
      <c r="B11" s="180" t="s">
        <v>315</v>
      </c>
      <c r="C11" s="180" t="s">
        <v>54</v>
      </c>
      <c r="D11" s="180" t="s">
        <v>55</v>
      </c>
      <c r="E11" s="180" t="s">
        <v>629</v>
      </c>
      <c r="F11" s="180" t="s">
        <v>630</v>
      </c>
      <c r="G11" s="180" t="s">
        <v>110</v>
      </c>
      <c r="H11" s="180" t="s">
        <v>631</v>
      </c>
      <c r="I11" s="180" t="s">
        <v>56</v>
      </c>
      <c r="J11" s="180" t="s">
        <v>632</v>
      </c>
      <c r="K11" s="180" t="s">
        <v>57</v>
      </c>
      <c r="L11" s="180" t="s">
        <v>633</v>
      </c>
      <c r="M11" s="180" t="s">
        <v>58</v>
      </c>
      <c r="N11" s="180" t="s">
        <v>59</v>
      </c>
      <c r="O11" s="180" t="s">
        <v>270</v>
      </c>
      <c r="P11" s="180" t="s">
        <v>634</v>
      </c>
      <c r="Q11" s="180">
        <v>2022</v>
      </c>
      <c r="R11" s="197" t="s">
        <v>635</v>
      </c>
      <c r="S11" s="180">
        <v>1000</v>
      </c>
      <c r="T11" s="180" t="s">
        <v>636</v>
      </c>
      <c r="U11" s="199" t="s">
        <v>637</v>
      </c>
      <c r="V11" s="180" t="s">
        <v>96</v>
      </c>
      <c r="W11" s="180" t="s">
        <v>638</v>
      </c>
      <c r="X11" s="180" t="s">
        <v>616</v>
      </c>
      <c r="Y11" s="180" t="s">
        <v>63</v>
      </c>
      <c r="Z11" s="180" t="s">
        <v>639</v>
      </c>
      <c r="AA11" s="180" t="s">
        <v>640</v>
      </c>
      <c r="AB11" s="180" t="s">
        <v>640</v>
      </c>
      <c r="AC11" s="180" t="s">
        <v>640</v>
      </c>
      <c r="AD11" s="180">
        <v>5</v>
      </c>
      <c r="AE11" s="180" t="s">
        <v>68</v>
      </c>
      <c r="AF11" s="180"/>
      <c r="AG11" s="180"/>
      <c r="AH11" s="180" t="s">
        <v>641</v>
      </c>
      <c r="AI11" s="180" t="s">
        <v>317</v>
      </c>
      <c r="AJ11" s="180" t="s">
        <v>317</v>
      </c>
      <c r="AK11" s="180" t="s">
        <v>55</v>
      </c>
      <c r="AL11" s="180" t="s">
        <v>642</v>
      </c>
      <c r="AM11" s="180" t="s">
        <v>643</v>
      </c>
      <c r="AN11" s="180" t="s">
        <v>582</v>
      </c>
      <c r="AO11" s="180" t="s">
        <v>644</v>
      </c>
      <c r="AP11" s="180" t="s">
        <v>645</v>
      </c>
      <c r="AQ11" s="180" t="s">
        <v>270</v>
      </c>
      <c r="AR11" s="180" t="s">
        <v>646</v>
      </c>
      <c r="AS11" s="180" t="s">
        <v>647</v>
      </c>
      <c r="AT11" s="180" t="s">
        <v>582</v>
      </c>
      <c r="AU11" s="180" t="s">
        <v>648</v>
      </c>
      <c r="AV11" s="180" t="s">
        <v>649</v>
      </c>
      <c r="AW11" s="180" t="s">
        <v>317</v>
      </c>
    </row>
    <row r="12" spans="1:49">
      <c r="A12" s="195" t="s">
        <v>360</v>
      </c>
      <c r="B12" s="180" t="s">
        <v>315</v>
      </c>
      <c r="C12" s="180" t="s">
        <v>54</v>
      </c>
      <c r="D12" s="180" t="s">
        <v>55</v>
      </c>
      <c r="E12" s="180" t="s">
        <v>629</v>
      </c>
      <c r="F12" s="180" t="s">
        <v>630</v>
      </c>
      <c r="G12" s="180" t="s">
        <v>110</v>
      </c>
      <c r="H12" s="180" t="s">
        <v>631</v>
      </c>
      <c r="I12" s="180" t="s">
        <v>56</v>
      </c>
      <c r="J12" s="180" t="s">
        <v>632</v>
      </c>
      <c r="K12" s="180" t="s">
        <v>57</v>
      </c>
      <c r="L12" s="180" t="s">
        <v>633</v>
      </c>
      <c r="M12" s="180" t="s">
        <v>58</v>
      </c>
      <c r="N12" s="180" t="s">
        <v>59</v>
      </c>
      <c r="O12" s="180" t="s">
        <v>270</v>
      </c>
      <c r="P12" s="180" t="s">
        <v>634</v>
      </c>
      <c r="Q12" s="180">
        <v>2022</v>
      </c>
      <c r="R12" s="197" t="s">
        <v>635</v>
      </c>
      <c r="S12" s="180">
        <v>1000</v>
      </c>
      <c r="T12" s="180" t="s">
        <v>636</v>
      </c>
      <c r="U12" s="199" t="s">
        <v>637</v>
      </c>
      <c r="V12" s="180" t="s">
        <v>96</v>
      </c>
      <c r="W12" s="180" t="s">
        <v>638</v>
      </c>
      <c r="X12" s="180" t="s">
        <v>616</v>
      </c>
      <c r="Y12" s="180" t="s">
        <v>63</v>
      </c>
      <c r="Z12" s="180" t="s">
        <v>639</v>
      </c>
      <c r="AA12" s="180" t="s">
        <v>640</v>
      </c>
      <c r="AB12" s="180" t="s">
        <v>640</v>
      </c>
      <c r="AC12" s="180" t="s">
        <v>640</v>
      </c>
      <c r="AD12" s="180">
        <v>5</v>
      </c>
      <c r="AE12" s="180" t="s">
        <v>68</v>
      </c>
      <c r="AF12" s="180"/>
      <c r="AG12" s="180"/>
      <c r="AH12" s="180" t="s">
        <v>641</v>
      </c>
      <c r="AI12" s="180" t="s">
        <v>317</v>
      </c>
      <c r="AJ12" s="180" t="s">
        <v>317</v>
      </c>
      <c r="AK12" s="180" t="s">
        <v>55</v>
      </c>
      <c r="AL12" s="180" t="s">
        <v>642</v>
      </c>
      <c r="AM12" s="180" t="s">
        <v>643</v>
      </c>
      <c r="AN12" s="180" t="s">
        <v>582</v>
      </c>
      <c r="AO12" s="180" t="s">
        <v>644</v>
      </c>
      <c r="AP12" s="180" t="s">
        <v>645</v>
      </c>
      <c r="AQ12" s="180" t="s">
        <v>270</v>
      </c>
      <c r="AR12" s="180" t="s">
        <v>646</v>
      </c>
      <c r="AS12" s="180" t="s">
        <v>647</v>
      </c>
      <c r="AT12" s="180" t="s">
        <v>582</v>
      </c>
      <c r="AU12" s="180" t="s">
        <v>648</v>
      </c>
      <c r="AV12" s="180" t="s">
        <v>649</v>
      </c>
      <c r="AW12" s="180" t="s">
        <v>317</v>
      </c>
    </row>
    <row r="13" spans="1:49">
      <c r="A13" s="181" t="s">
        <v>362</v>
      </c>
      <c r="B13" s="180" t="s">
        <v>315</v>
      </c>
      <c r="C13" s="180" t="s">
        <v>54</v>
      </c>
      <c r="D13" s="180" t="s">
        <v>55</v>
      </c>
      <c r="E13" s="180" t="s">
        <v>629</v>
      </c>
      <c r="F13" s="180" t="s">
        <v>630</v>
      </c>
      <c r="G13" s="180" t="s">
        <v>659</v>
      </c>
      <c r="H13" s="180" t="s">
        <v>631</v>
      </c>
      <c r="I13" s="180" t="s">
        <v>56</v>
      </c>
      <c r="J13" s="180" t="s">
        <v>632</v>
      </c>
      <c r="K13" s="180" t="s">
        <v>660</v>
      </c>
      <c r="L13" s="180" t="s">
        <v>633</v>
      </c>
      <c r="M13" s="180" t="s">
        <v>58</v>
      </c>
      <c r="N13" s="180" t="s">
        <v>59</v>
      </c>
      <c r="O13" s="180" t="s">
        <v>270</v>
      </c>
      <c r="P13" s="180" t="s">
        <v>634</v>
      </c>
      <c r="Q13" s="180">
        <v>2022</v>
      </c>
      <c r="R13" s="197" t="s">
        <v>635</v>
      </c>
      <c r="S13" s="180">
        <v>1000</v>
      </c>
      <c r="T13" s="180" t="s">
        <v>636</v>
      </c>
      <c r="U13" s="199" t="s">
        <v>637</v>
      </c>
      <c r="V13" s="180" t="s">
        <v>62</v>
      </c>
      <c r="W13" s="180" t="s">
        <v>638</v>
      </c>
      <c r="X13" s="180" t="s">
        <v>616</v>
      </c>
      <c r="Y13" s="180" t="s">
        <v>63</v>
      </c>
      <c r="Z13" s="180" t="s">
        <v>64</v>
      </c>
      <c r="AA13" s="180" t="s">
        <v>640</v>
      </c>
      <c r="AB13" s="180" t="s">
        <v>640</v>
      </c>
      <c r="AC13" s="180" t="s">
        <v>640</v>
      </c>
      <c r="AD13" s="180">
        <v>5</v>
      </c>
      <c r="AE13" s="180" t="s">
        <v>68</v>
      </c>
      <c r="AF13" s="180"/>
      <c r="AG13" s="180"/>
      <c r="AH13" s="180" t="s">
        <v>661</v>
      </c>
      <c r="AI13" s="180" t="s">
        <v>309</v>
      </c>
      <c r="AJ13" s="180" t="s">
        <v>309</v>
      </c>
      <c r="AK13" s="180" t="s">
        <v>55</v>
      </c>
      <c r="AL13" s="180" t="s">
        <v>642</v>
      </c>
      <c r="AM13" s="180" t="s">
        <v>643</v>
      </c>
      <c r="AN13" s="180" t="s">
        <v>582</v>
      </c>
      <c r="AO13" s="180" t="s">
        <v>644</v>
      </c>
      <c r="AP13" s="180" t="s">
        <v>645</v>
      </c>
      <c r="AQ13" s="180" t="s">
        <v>270</v>
      </c>
      <c r="AR13" s="180" t="s">
        <v>646</v>
      </c>
      <c r="AS13" s="180" t="s">
        <v>647</v>
      </c>
      <c r="AT13" s="180" t="s">
        <v>582</v>
      </c>
      <c r="AU13" s="180" t="s">
        <v>648</v>
      </c>
      <c r="AV13" s="180" t="s">
        <v>649</v>
      </c>
      <c r="AW13" s="180" t="s">
        <v>317</v>
      </c>
    </row>
    <row r="14" spans="1:49">
      <c r="A14" s="181" t="s">
        <v>363</v>
      </c>
      <c r="B14" s="180" t="s">
        <v>315</v>
      </c>
      <c r="C14" s="180" t="s">
        <v>54</v>
      </c>
      <c r="D14" s="180" t="s">
        <v>55</v>
      </c>
      <c r="E14" s="180" t="s">
        <v>629</v>
      </c>
      <c r="F14" s="180" t="s">
        <v>630</v>
      </c>
      <c r="G14" s="180" t="s">
        <v>659</v>
      </c>
      <c r="H14" s="180" t="s">
        <v>631</v>
      </c>
      <c r="I14" s="180" t="s">
        <v>56</v>
      </c>
      <c r="J14" s="180" t="s">
        <v>632</v>
      </c>
      <c r="K14" s="180" t="s">
        <v>660</v>
      </c>
      <c r="L14" s="180" t="s">
        <v>633</v>
      </c>
      <c r="M14" s="180" t="s">
        <v>58</v>
      </c>
      <c r="N14" s="180" t="s">
        <v>59</v>
      </c>
      <c r="O14" s="180" t="s">
        <v>270</v>
      </c>
      <c r="P14" s="180" t="s">
        <v>634</v>
      </c>
      <c r="Q14" s="180">
        <v>2022</v>
      </c>
      <c r="R14" s="197" t="s">
        <v>635</v>
      </c>
      <c r="S14" s="180">
        <v>1000</v>
      </c>
      <c r="T14" s="180" t="s">
        <v>636</v>
      </c>
      <c r="U14" s="199" t="s">
        <v>637</v>
      </c>
      <c r="V14" s="180" t="s">
        <v>62</v>
      </c>
      <c r="W14" s="180" t="s">
        <v>638</v>
      </c>
      <c r="X14" s="180" t="s">
        <v>616</v>
      </c>
      <c r="Y14" s="180" t="s">
        <v>63</v>
      </c>
      <c r="Z14" s="180" t="s">
        <v>64</v>
      </c>
      <c r="AA14" s="180" t="s">
        <v>640</v>
      </c>
      <c r="AB14" s="180" t="s">
        <v>640</v>
      </c>
      <c r="AC14" s="180" t="s">
        <v>640</v>
      </c>
      <c r="AD14" s="180">
        <v>5</v>
      </c>
      <c r="AE14" s="180" t="s">
        <v>68</v>
      </c>
      <c r="AF14" s="180"/>
      <c r="AG14" s="180"/>
      <c r="AH14" s="180" t="s">
        <v>661</v>
      </c>
      <c r="AI14" s="180" t="s">
        <v>309</v>
      </c>
      <c r="AJ14" s="180" t="s">
        <v>309</v>
      </c>
      <c r="AK14" s="180" t="s">
        <v>55</v>
      </c>
      <c r="AL14" s="180" t="s">
        <v>642</v>
      </c>
      <c r="AM14" s="180" t="s">
        <v>643</v>
      </c>
      <c r="AN14" s="180" t="s">
        <v>582</v>
      </c>
      <c r="AO14" s="180" t="s">
        <v>644</v>
      </c>
      <c r="AP14" s="180" t="s">
        <v>645</v>
      </c>
      <c r="AQ14" s="180" t="s">
        <v>270</v>
      </c>
      <c r="AR14" s="180" t="s">
        <v>646</v>
      </c>
      <c r="AS14" s="180" t="s">
        <v>647</v>
      </c>
      <c r="AT14" s="180" t="s">
        <v>582</v>
      </c>
      <c r="AU14" s="180" t="s">
        <v>648</v>
      </c>
      <c r="AV14" s="180" t="s">
        <v>649</v>
      </c>
      <c r="AW14" s="180" t="s">
        <v>317</v>
      </c>
    </row>
    <row r="15" spans="1:49">
      <c r="A15" s="181" t="s">
        <v>364</v>
      </c>
      <c r="B15" s="180" t="s">
        <v>315</v>
      </c>
      <c r="C15" s="180" t="s">
        <v>54</v>
      </c>
      <c r="D15" s="180" t="s">
        <v>55</v>
      </c>
      <c r="E15" s="180" t="s">
        <v>629</v>
      </c>
      <c r="F15" s="180" t="s">
        <v>630</v>
      </c>
      <c r="G15" s="180" t="s">
        <v>666</v>
      </c>
      <c r="H15" s="180" t="s">
        <v>631</v>
      </c>
      <c r="I15" s="180" t="s">
        <v>56</v>
      </c>
      <c r="J15" s="180" t="s">
        <v>632</v>
      </c>
      <c r="K15" s="180" t="s">
        <v>667</v>
      </c>
      <c r="L15" s="180" t="s">
        <v>633</v>
      </c>
      <c r="M15" s="180" t="s">
        <v>58</v>
      </c>
      <c r="N15" s="180" t="s">
        <v>59</v>
      </c>
      <c r="O15" s="180" t="s">
        <v>270</v>
      </c>
      <c r="P15" s="180" t="s">
        <v>634</v>
      </c>
      <c r="Q15" s="180">
        <v>2022</v>
      </c>
      <c r="R15" s="197" t="s">
        <v>635</v>
      </c>
      <c r="S15" s="180">
        <v>1000</v>
      </c>
      <c r="T15" s="180" t="s">
        <v>636</v>
      </c>
      <c r="U15" s="199" t="s">
        <v>637</v>
      </c>
      <c r="V15" s="180" t="s">
        <v>96</v>
      </c>
      <c r="W15" s="180" t="s">
        <v>638</v>
      </c>
      <c r="X15" s="180" t="s">
        <v>616</v>
      </c>
      <c r="Y15" s="180" t="s">
        <v>63</v>
      </c>
      <c r="Z15" s="180" t="s">
        <v>64</v>
      </c>
      <c r="AA15" s="180" t="s">
        <v>640</v>
      </c>
      <c r="AB15" s="180" t="s">
        <v>640</v>
      </c>
      <c r="AC15" s="180" t="s">
        <v>640</v>
      </c>
      <c r="AD15" s="180">
        <v>5</v>
      </c>
      <c r="AE15" s="180" t="s">
        <v>68</v>
      </c>
      <c r="AF15" s="180"/>
      <c r="AG15" s="180"/>
      <c r="AH15" s="180" t="s">
        <v>668</v>
      </c>
      <c r="AI15" s="180" t="s">
        <v>309</v>
      </c>
      <c r="AJ15" s="180" t="s">
        <v>309</v>
      </c>
      <c r="AK15" s="180" t="s">
        <v>55</v>
      </c>
      <c r="AL15" s="180" t="s">
        <v>642</v>
      </c>
      <c r="AM15" s="180" t="s">
        <v>643</v>
      </c>
      <c r="AN15" s="180" t="s">
        <v>582</v>
      </c>
      <c r="AO15" s="180" t="s">
        <v>644</v>
      </c>
      <c r="AP15" s="180" t="s">
        <v>645</v>
      </c>
      <c r="AQ15" s="180" t="s">
        <v>270</v>
      </c>
      <c r="AR15" s="180" t="s">
        <v>646</v>
      </c>
      <c r="AS15" s="180" t="s">
        <v>647</v>
      </c>
      <c r="AT15" s="180" t="s">
        <v>582</v>
      </c>
      <c r="AU15" s="180" t="s">
        <v>648</v>
      </c>
      <c r="AV15" s="180" t="s">
        <v>649</v>
      </c>
      <c r="AW15" s="180" t="s">
        <v>317</v>
      </c>
    </row>
    <row r="16" spans="1:49">
      <c r="A16" s="193" t="s">
        <v>365</v>
      </c>
      <c r="B16" s="180" t="s">
        <v>315</v>
      </c>
      <c r="C16" s="180" t="s">
        <v>54</v>
      </c>
      <c r="D16" s="180" t="s">
        <v>55</v>
      </c>
      <c r="E16" s="180" t="s">
        <v>629</v>
      </c>
      <c r="F16" s="180" t="s">
        <v>630</v>
      </c>
      <c r="G16" s="180" t="s">
        <v>671</v>
      </c>
      <c r="H16" s="180" t="s">
        <v>631</v>
      </c>
      <c r="I16" s="180" t="s">
        <v>56</v>
      </c>
      <c r="J16" s="180" t="s">
        <v>632</v>
      </c>
      <c r="K16" s="180" t="s">
        <v>57</v>
      </c>
      <c r="L16" s="180" t="s">
        <v>633</v>
      </c>
      <c r="M16" s="180" t="s">
        <v>58</v>
      </c>
      <c r="N16" s="180" t="s">
        <v>59</v>
      </c>
      <c r="O16" s="180" t="s">
        <v>270</v>
      </c>
      <c r="P16" s="180" t="s">
        <v>634</v>
      </c>
      <c r="Q16" s="180">
        <v>2022</v>
      </c>
      <c r="R16" s="197" t="s">
        <v>635</v>
      </c>
      <c r="S16" s="180">
        <v>1000</v>
      </c>
      <c r="T16" s="180" t="s">
        <v>636</v>
      </c>
      <c r="U16" s="199" t="s">
        <v>637</v>
      </c>
      <c r="V16" s="180" t="s">
        <v>62</v>
      </c>
      <c r="W16" s="180" t="s">
        <v>638</v>
      </c>
      <c r="X16" s="180" t="s">
        <v>616</v>
      </c>
      <c r="Y16" s="180" t="s">
        <v>63</v>
      </c>
      <c r="Z16" s="180" t="s">
        <v>639</v>
      </c>
      <c r="AA16" s="180" t="s">
        <v>640</v>
      </c>
      <c r="AB16" s="180" t="s">
        <v>640</v>
      </c>
      <c r="AC16" s="180" t="s">
        <v>640</v>
      </c>
      <c r="AD16" s="180">
        <v>5</v>
      </c>
      <c r="AE16" s="180" t="s">
        <v>68</v>
      </c>
      <c r="AF16" s="180"/>
      <c r="AG16" s="180"/>
      <c r="AH16" s="180" t="s">
        <v>668</v>
      </c>
      <c r="AI16" s="180" t="s">
        <v>309</v>
      </c>
      <c r="AJ16" s="180" t="s">
        <v>309</v>
      </c>
      <c r="AK16" s="180" t="s">
        <v>55</v>
      </c>
      <c r="AL16" s="180" t="s">
        <v>642</v>
      </c>
      <c r="AM16" s="180" t="s">
        <v>643</v>
      </c>
      <c r="AN16" s="180" t="s">
        <v>582</v>
      </c>
      <c r="AO16" s="180" t="s">
        <v>644</v>
      </c>
      <c r="AP16" s="180" t="s">
        <v>645</v>
      </c>
      <c r="AQ16" s="180" t="s">
        <v>270</v>
      </c>
      <c r="AR16" s="180" t="s">
        <v>646</v>
      </c>
      <c r="AS16" s="180" t="s">
        <v>647</v>
      </c>
      <c r="AT16" s="180" t="s">
        <v>582</v>
      </c>
      <c r="AU16" s="180" t="s">
        <v>648</v>
      </c>
      <c r="AV16" s="180" t="s">
        <v>649</v>
      </c>
      <c r="AW16" s="180" t="s">
        <v>317</v>
      </c>
    </row>
    <row r="17" spans="1:49">
      <c r="A17" s="193" t="s">
        <v>366</v>
      </c>
      <c r="B17" s="180" t="s">
        <v>315</v>
      </c>
      <c r="C17" s="180" t="s">
        <v>54</v>
      </c>
      <c r="D17" s="180" t="s">
        <v>55</v>
      </c>
      <c r="E17" s="180" t="s">
        <v>629</v>
      </c>
      <c r="F17" s="180" t="s">
        <v>630</v>
      </c>
      <c r="G17" s="180" t="s">
        <v>675</v>
      </c>
      <c r="H17" s="180" t="s">
        <v>631</v>
      </c>
      <c r="I17" s="180" t="s">
        <v>56</v>
      </c>
      <c r="J17" s="180" t="s">
        <v>632</v>
      </c>
      <c r="K17" s="180" t="s">
        <v>57</v>
      </c>
      <c r="L17" s="180" t="s">
        <v>633</v>
      </c>
      <c r="M17" s="180" t="s">
        <v>58</v>
      </c>
      <c r="N17" s="180" t="s">
        <v>59</v>
      </c>
      <c r="O17" s="180" t="s">
        <v>270</v>
      </c>
      <c r="P17" s="180" t="s">
        <v>634</v>
      </c>
      <c r="Q17" s="180">
        <v>2022</v>
      </c>
      <c r="R17" s="197" t="s">
        <v>635</v>
      </c>
      <c r="S17" s="180">
        <v>1000</v>
      </c>
      <c r="T17" s="180" t="s">
        <v>636</v>
      </c>
      <c r="U17" s="199" t="s">
        <v>637</v>
      </c>
      <c r="V17" s="180" t="s">
        <v>96</v>
      </c>
      <c r="W17" s="180" t="s">
        <v>638</v>
      </c>
      <c r="X17" s="180" t="s">
        <v>616</v>
      </c>
      <c r="Y17" s="180" t="s">
        <v>63</v>
      </c>
      <c r="Z17" s="180" t="s">
        <v>64</v>
      </c>
      <c r="AA17" s="180" t="s">
        <v>640</v>
      </c>
      <c r="AB17" s="180" t="s">
        <v>640</v>
      </c>
      <c r="AC17" s="180" t="s">
        <v>640</v>
      </c>
      <c r="AD17" s="180">
        <v>5</v>
      </c>
      <c r="AE17" s="180" t="s">
        <v>68</v>
      </c>
      <c r="AF17" s="180"/>
      <c r="AG17" s="180"/>
      <c r="AH17" s="180" t="s">
        <v>676</v>
      </c>
      <c r="AI17" s="180" t="s">
        <v>309</v>
      </c>
      <c r="AJ17" s="180" t="s">
        <v>309</v>
      </c>
      <c r="AK17" s="180" t="s">
        <v>55</v>
      </c>
      <c r="AL17" s="180" t="s">
        <v>642</v>
      </c>
      <c r="AM17" s="180" t="s">
        <v>643</v>
      </c>
      <c r="AN17" s="180" t="s">
        <v>582</v>
      </c>
      <c r="AO17" s="180" t="s">
        <v>644</v>
      </c>
      <c r="AP17" s="180" t="s">
        <v>645</v>
      </c>
      <c r="AQ17" s="180" t="s">
        <v>270</v>
      </c>
      <c r="AR17" s="180" t="s">
        <v>646</v>
      </c>
      <c r="AS17" s="180" t="s">
        <v>647</v>
      </c>
      <c r="AT17" s="180" t="s">
        <v>582</v>
      </c>
      <c r="AU17" s="180" t="s">
        <v>648</v>
      </c>
      <c r="AV17" s="180" t="s">
        <v>649</v>
      </c>
      <c r="AW17" s="180" t="s">
        <v>317</v>
      </c>
    </row>
    <row r="18" spans="5:12">
      <c r="E18" s="194"/>
      <c r="H18" s="194"/>
      <c r="K18" s="194"/>
      <c r="L18" s="194"/>
    </row>
    <row r="19" spans="5:8">
      <c r="E19" s="194"/>
      <c r="H19" s="194"/>
    </row>
    <row r="20" spans="5:8">
      <c r="E20" s="194"/>
      <c r="H20" s="194"/>
    </row>
    <row r="21" spans="5:8">
      <c r="E21" s="194"/>
      <c r="H21" s="194"/>
    </row>
    <row r="22" spans="5:8">
      <c r="E22" s="194"/>
      <c r="H22" s="194"/>
    </row>
    <row r="23" spans="8:8">
      <c r="H23" s="194"/>
    </row>
    <row r="40" spans="3:32">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row>
    <row r="41" spans="3:32">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c r="AA41" s="180"/>
      <c r="AB41" s="180"/>
      <c r="AC41" s="180"/>
      <c r="AD41" s="180"/>
      <c r="AE41" s="180"/>
      <c r="AF41" s="180"/>
    </row>
    <row r="42" spans="3:32">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row>
    <row r="43" spans="3:32">
      <c r="C43" s="180"/>
      <c r="D43" s="180"/>
      <c r="E43" s="180"/>
      <c r="F43" s="180"/>
      <c r="G43" s="180"/>
      <c r="H43" s="180"/>
      <c r="I43" s="180"/>
      <c r="J43" s="180"/>
      <c r="K43" s="180"/>
      <c r="L43" s="180"/>
      <c r="M43" s="180"/>
      <c r="N43" s="180"/>
      <c r="O43" s="180"/>
      <c r="P43" s="180">
        <v>1</v>
      </c>
      <c r="Q43" s="180" t="s">
        <v>682</v>
      </c>
      <c r="R43" s="180">
        <v>2011</v>
      </c>
      <c r="S43" s="180"/>
      <c r="T43" s="180"/>
      <c r="U43" s="180" t="s">
        <v>683</v>
      </c>
      <c r="V43" s="180"/>
      <c r="W43" s="180" t="s">
        <v>96</v>
      </c>
      <c r="X43" s="180"/>
      <c r="Y43" s="180"/>
      <c r="Z43" s="180" t="s">
        <v>63</v>
      </c>
      <c r="AA43" s="180" t="s">
        <v>64</v>
      </c>
      <c r="AB43" s="180"/>
      <c r="AC43" s="180"/>
      <c r="AD43" s="180"/>
      <c r="AE43" s="180"/>
      <c r="AF43" s="180" t="s">
        <v>68</v>
      </c>
    </row>
    <row r="44" spans="3:32">
      <c r="C44" s="180"/>
      <c r="D44" s="180" t="s">
        <v>54</v>
      </c>
      <c r="E44" s="180" t="s">
        <v>85</v>
      </c>
      <c r="F44" s="180" t="s">
        <v>684</v>
      </c>
      <c r="G44" s="180"/>
      <c r="H44" s="180"/>
      <c r="I44" s="180" t="s">
        <v>631</v>
      </c>
      <c r="J44" s="180"/>
      <c r="K44" s="180"/>
      <c r="L44" s="180" t="s">
        <v>57</v>
      </c>
      <c r="M44" s="180"/>
      <c r="N44" s="180"/>
      <c r="O44" s="180"/>
      <c r="P44" s="180">
        <v>2</v>
      </c>
      <c r="Q44" s="180" t="s">
        <v>685</v>
      </c>
      <c r="R44" s="180">
        <v>2012</v>
      </c>
      <c r="S44" s="180"/>
      <c r="T44" s="180"/>
      <c r="U44" s="180" t="s">
        <v>636</v>
      </c>
      <c r="V44" s="180"/>
      <c r="W44" s="180" t="s">
        <v>62</v>
      </c>
      <c r="X44" s="180"/>
      <c r="Y44" s="180"/>
      <c r="Z44" s="180" t="s">
        <v>686</v>
      </c>
      <c r="AA44" s="180" t="s">
        <v>687</v>
      </c>
      <c r="AB44" s="180"/>
      <c r="AC44" s="180"/>
      <c r="AD44" s="180"/>
      <c r="AE44" s="180"/>
      <c r="AF44" s="180" t="s">
        <v>688</v>
      </c>
    </row>
    <row r="45" spans="3:32">
      <c r="C45" s="180"/>
      <c r="D45" s="180" t="s">
        <v>689</v>
      </c>
      <c r="E45" s="180" t="s">
        <v>55</v>
      </c>
      <c r="F45" s="180" t="s">
        <v>690</v>
      </c>
      <c r="G45" s="180"/>
      <c r="H45" s="180"/>
      <c r="I45" s="180" t="s">
        <v>691</v>
      </c>
      <c r="J45" s="180"/>
      <c r="K45" s="180"/>
      <c r="L45" s="180" t="s">
        <v>660</v>
      </c>
      <c r="M45" s="180"/>
      <c r="N45" s="180"/>
      <c r="O45" s="180"/>
      <c r="P45" s="180">
        <v>3</v>
      </c>
      <c r="Q45" s="180" t="s">
        <v>692</v>
      </c>
      <c r="R45" s="180">
        <v>2013</v>
      </c>
      <c r="S45" s="180"/>
      <c r="T45" s="180"/>
      <c r="U45" s="180" t="s">
        <v>693</v>
      </c>
      <c r="V45" s="180"/>
      <c r="W45" s="180"/>
      <c r="X45" s="180"/>
      <c r="Y45" s="180"/>
      <c r="Z45" s="180"/>
      <c r="AA45" s="180" t="s">
        <v>694</v>
      </c>
      <c r="AB45" s="180"/>
      <c r="AC45" s="180"/>
      <c r="AD45" s="180"/>
      <c r="AE45" s="180"/>
      <c r="AF45" s="180"/>
    </row>
    <row r="46" spans="3:32">
      <c r="C46" s="180"/>
      <c r="D46" s="180"/>
      <c r="E46" s="180"/>
      <c r="F46" s="180" t="s">
        <v>695</v>
      </c>
      <c r="G46" s="180"/>
      <c r="H46" s="180"/>
      <c r="I46" s="180" t="s">
        <v>696</v>
      </c>
      <c r="J46" s="180"/>
      <c r="K46" s="180"/>
      <c r="L46" s="180" t="s">
        <v>667</v>
      </c>
      <c r="M46" s="180"/>
      <c r="N46" s="180"/>
      <c r="O46" s="180"/>
      <c r="P46" s="180">
        <v>4</v>
      </c>
      <c r="Q46" s="180" t="s">
        <v>697</v>
      </c>
      <c r="R46" s="180">
        <v>2014</v>
      </c>
      <c r="S46" s="180"/>
      <c r="T46" s="180"/>
      <c r="U46" s="180" t="s">
        <v>698</v>
      </c>
      <c r="V46" s="180"/>
      <c r="W46" s="180"/>
      <c r="X46" s="180"/>
      <c r="Y46" s="180"/>
      <c r="Z46" s="180"/>
      <c r="AA46" s="180"/>
      <c r="AB46" s="180"/>
      <c r="AC46" s="180"/>
      <c r="AD46" s="180"/>
      <c r="AE46" s="180"/>
      <c r="AF46" s="180"/>
    </row>
    <row r="47" spans="3:32">
      <c r="C47" s="180"/>
      <c r="D47" s="180"/>
      <c r="E47" s="180"/>
      <c r="F47" s="180" t="s">
        <v>629</v>
      </c>
      <c r="G47" s="180"/>
      <c r="H47" s="180"/>
      <c r="I47" s="180" t="s">
        <v>699</v>
      </c>
      <c r="J47" s="180"/>
      <c r="K47" s="180"/>
      <c r="L47" s="180"/>
      <c r="M47" s="180"/>
      <c r="N47" s="180"/>
      <c r="O47" s="180"/>
      <c r="P47" s="180">
        <v>5</v>
      </c>
      <c r="Q47" s="180" t="s">
        <v>700</v>
      </c>
      <c r="R47" s="180">
        <v>2015</v>
      </c>
      <c r="S47" s="180"/>
      <c r="T47" s="180"/>
      <c r="U47" s="180" t="s">
        <v>701</v>
      </c>
      <c r="V47" s="180"/>
      <c r="W47" s="180"/>
      <c r="X47" s="180"/>
      <c r="Y47" s="180"/>
      <c r="Z47" s="180"/>
      <c r="AA47" s="180"/>
      <c r="AB47" s="180"/>
      <c r="AC47" s="180"/>
      <c r="AD47" s="180"/>
      <c r="AE47" s="180"/>
      <c r="AF47" s="180"/>
    </row>
    <row r="48" spans="3:32">
      <c r="C48" s="180"/>
      <c r="D48" s="180"/>
      <c r="E48" s="180"/>
      <c r="F48" s="180" t="s">
        <v>702</v>
      </c>
      <c r="G48" s="180"/>
      <c r="H48" s="180"/>
      <c r="I48" s="180" t="s">
        <v>703</v>
      </c>
      <c r="J48" s="180"/>
      <c r="K48" s="180"/>
      <c r="L48" s="180"/>
      <c r="M48" s="180"/>
      <c r="N48" s="180"/>
      <c r="O48" s="180"/>
      <c r="P48" s="180">
        <v>6</v>
      </c>
      <c r="Q48" s="180" t="s">
        <v>704</v>
      </c>
      <c r="R48" s="180">
        <v>2016</v>
      </c>
      <c r="S48" s="180"/>
      <c r="T48" s="180"/>
      <c r="U48" s="180"/>
      <c r="V48" s="180"/>
      <c r="W48" s="180"/>
      <c r="X48" s="180"/>
      <c r="Y48" s="180"/>
      <c r="Z48" s="180"/>
      <c r="AA48" s="180"/>
      <c r="AB48" s="180"/>
      <c r="AC48" s="180"/>
      <c r="AD48" s="180"/>
      <c r="AE48" s="180"/>
      <c r="AF48" s="180"/>
    </row>
    <row r="49" spans="3:32">
      <c r="C49" s="180"/>
      <c r="D49" s="180"/>
      <c r="E49" s="180"/>
      <c r="F49" s="180" t="s">
        <v>705</v>
      </c>
      <c r="G49" s="180"/>
      <c r="H49" s="180"/>
      <c r="I49" s="180" t="s">
        <v>706</v>
      </c>
      <c r="J49" s="180"/>
      <c r="K49" s="180"/>
      <c r="L49" s="180"/>
      <c r="M49" s="180"/>
      <c r="N49" s="180"/>
      <c r="O49" s="180"/>
      <c r="P49" s="180">
        <v>7</v>
      </c>
      <c r="Q49" s="180" t="s">
        <v>707</v>
      </c>
      <c r="R49" s="180">
        <v>2017</v>
      </c>
      <c r="S49" s="180"/>
      <c r="T49" s="180"/>
      <c r="U49" s="180"/>
      <c r="V49" s="180"/>
      <c r="W49" s="180"/>
      <c r="X49" s="180"/>
      <c r="Y49" s="180"/>
      <c r="Z49" s="180"/>
      <c r="AA49" s="180"/>
      <c r="AB49" s="180"/>
      <c r="AC49" s="180"/>
      <c r="AD49" s="180"/>
      <c r="AE49" s="180"/>
      <c r="AF49" s="180"/>
    </row>
    <row r="50" spans="3:32">
      <c r="C50" s="180"/>
      <c r="D50" s="180"/>
      <c r="E50" s="180"/>
      <c r="F50" s="180" t="s">
        <v>708</v>
      </c>
      <c r="G50" s="180"/>
      <c r="H50" s="180"/>
      <c r="I50" s="180" t="s">
        <v>709</v>
      </c>
      <c r="J50" s="180"/>
      <c r="K50" s="180"/>
      <c r="L50" s="180"/>
      <c r="M50" s="180"/>
      <c r="N50" s="180"/>
      <c r="O50" s="180"/>
      <c r="P50" s="180">
        <v>8</v>
      </c>
      <c r="Q50" s="180" t="s">
        <v>710</v>
      </c>
      <c r="R50" s="180">
        <v>2018</v>
      </c>
      <c r="S50" s="180"/>
      <c r="T50" s="180"/>
      <c r="U50" s="180"/>
      <c r="V50" s="180"/>
      <c r="W50" s="180"/>
      <c r="X50" s="180"/>
      <c r="Y50" s="180"/>
      <c r="Z50" s="180"/>
      <c r="AA50" s="180"/>
      <c r="AB50" s="180"/>
      <c r="AC50" s="180"/>
      <c r="AD50" s="180"/>
      <c r="AE50" s="180"/>
      <c r="AF50" s="180"/>
    </row>
    <row r="51" spans="3:32">
      <c r="C51" s="180"/>
      <c r="D51" s="180"/>
      <c r="E51" s="180"/>
      <c r="F51" s="180"/>
      <c r="G51" s="180"/>
      <c r="H51" s="180"/>
      <c r="I51" s="180" t="s">
        <v>705</v>
      </c>
      <c r="J51" s="180"/>
      <c r="K51" s="180"/>
      <c r="L51" s="180"/>
      <c r="M51" s="180"/>
      <c r="N51" s="180"/>
      <c r="O51" s="180"/>
      <c r="P51" s="180">
        <v>9</v>
      </c>
      <c r="Q51" s="180" t="s">
        <v>634</v>
      </c>
      <c r="R51" s="180">
        <v>2019</v>
      </c>
      <c r="S51" s="180"/>
      <c r="T51" s="180"/>
      <c r="U51" s="180"/>
      <c r="V51" s="180"/>
      <c r="W51" s="180"/>
      <c r="X51" s="180"/>
      <c r="Y51" s="180"/>
      <c r="Z51" s="180"/>
      <c r="AA51" s="180"/>
      <c r="AB51" s="180"/>
      <c r="AC51" s="180"/>
      <c r="AD51" s="180"/>
      <c r="AE51" s="180"/>
      <c r="AF51" s="180"/>
    </row>
    <row r="52" spans="3:32">
      <c r="C52" s="180"/>
      <c r="D52" s="180"/>
      <c r="E52" s="180"/>
      <c r="F52" s="180"/>
      <c r="G52" s="180"/>
      <c r="H52" s="180"/>
      <c r="I52" s="180"/>
      <c r="J52" s="180"/>
      <c r="K52" s="180"/>
      <c r="L52" s="180"/>
      <c r="M52" s="180"/>
      <c r="N52" s="180"/>
      <c r="O52" s="180"/>
      <c r="P52" s="180">
        <v>10</v>
      </c>
      <c r="Q52" s="180" t="s">
        <v>711</v>
      </c>
      <c r="R52" s="180">
        <v>2020</v>
      </c>
      <c r="S52" s="180"/>
      <c r="T52" s="180"/>
      <c r="U52" s="180"/>
      <c r="V52" s="180"/>
      <c r="W52" s="180"/>
      <c r="X52" s="180"/>
      <c r="Y52" s="180"/>
      <c r="Z52" s="180"/>
      <c r="AA52" s="180"/>
      <c r="AB52" s="180"/>
      <c r="AC52" s="180"/>
      <c r="AD52" s="180"/>
      <c r="AE52" s="180"/>
      <c r="AF52" s="180"/>
    </row>
    <row r="53" spans="3:32">
      <c r="C53" s="180"/>
      <c r="D53" s="180"/>
      <c r="E53" s="180"/>
      <c r="F53" s="180"/>
      <c r="G53" s="180"/>
      <c r="H53" s="180"/>
      <c r="I53" s="180"/>
      <c r="J53" s="180"/>
      <c r="K53" s="180"/>
      <c r="L53" s="180"/>
      <c r="M53" s="180"/>
      <c r="N53" s="180"/>
      <c r="O53" s="180"/>
      <c r="P53" s="180">
        <v>11</v>
      </c>
      <c r="Q53" s="180" t="s">
        <v>712</v>
      </c>
      <c r="R53" s="180">
        <v>2021</v>
      </c>
      <c r="S53" s="180"/>
      <c r="T53" s="180"/>
      <c r="U53" s="180"/>
      <c r="V53" s="180"/>
      <c r="W53" s="180"/>
      <c r="X53" s="180"/>
      <c r="Y53" s="180"/>
      <c r="Z53" s="180"/>
      <c r="AA53" s="180"/>
      <c r="AB53" s="180"/>
      <c r="AC53" s="180"/>
      <c r="AD53" s="180"/>
      <c r="AE53" s="180"/>
      <c r="AF53" s="180"/>
    </row>
    <row r="54" spans="3:32">
      <c r="C54" s="180"/>
      <c r="D54" s="180"/>
      <c r="E54" s="180"/>
      <c r="F54" s="180"/>
      <c r="G54" s="180"/>
      <c r="H54" s="180"/>
      <c r="I54" s="180"/>
      <c r="J54" s="180"/>
      <c r="K54" s="180"/>
      <c r="L54" s="180"/>
      <c r="M54" s="180"/>
      <c r="N54" s="180"/>
      <c r="O54" s="180"/>
      <c r="P54" s="180">
        <v>12</v>
      </c>
      <c r="Q54" s="180" t="s">
        <v>713</v>
      </c>
      <c r="R54" s="180">
        <v>2022</v>
      </c>
      <c r="S54" s="180"/>
      <c r="T54" s="180"/>
      <c r="U54" s="180"/>
      <c r="V54" s="180"/>
      <c r="W54" s="180"/>
      <c r="X54" s="180"/>
      <c r="Y54" s="180"/>
      <c r="Z54" s="180"/>
      <c r="AA54" s="180"/>
      <c r="AB54" s="180"/>
      <c r="AC54" s="180"/>
      <c r="AD54" s="180"/>
      <c r="AE54" s="180"/>
      <c r="AF54" s="180"/>
    </row>
    <row r="55" spans="3:32">
      <c r="C55" s="180"/>
      <c r="D55" s="180"/>
      <c r="E55" s="180"/>
      <c r="F55" s="180"/>
      <c r="G55" s="180"/>
      <c r="H55" s="180"/>
      <c r="I55" s="180"/>
      <c r="J55" s="180"/>
      <c r="K55" s="180"/>
      <c r="L55" s="180"/>
      <c r="M55" s="180"/>
      <c r="N55" s="180"/>
      <c r="O55" s="180"/>
      <c r="P55" s="180">
        <v>13</v>
      </c>
      <c r="Q55" s="180"/>
      <c r="R55" s="180">
        <v>2023</v>
      </c>
      <c r="S55" s="180"/>
      <c r="T55" s="180"/>
      <c r="U55" s="180"/>
      <c r="V55" s="180"/>
      <c r="W55" s="180"/>
      <c r="X55" s="180"/>
      <c r="Y55" s="180"/>
      <c r="Z55" s="180"/>
      <c r="AA55" s="180"/>
      <c r="AB55" s="180"/>
      <c r="AC55" s="180"/>
      <c r="AD55" s="180"/>
      <c r="AE55" s="180"/>
      <c r="AF55" s="180"/>
    </row>
    <row r="56" spans="3:32">
      <c r="C56" s="180"/>
      <c r="D56" s="180"/>
      <c r="E56" s="180"/>
      <c r="F56" s="180"/>
      <c r="G56" s="180"/>
      <c r="H56" s="180"/>
      <c r="I56" s="180"/>
      <c r="J56" s="180"/>
      <c r="K56" s="180"/>
      <c r="L56" s="180"/>
      <c r="M56" s="180"/>
      <c r="N56" s="180"/>
      <c r="O56" s="180"/>
      <c r="P56" s="180">
        <v>14</v>
      </c>
      <c r="Q56" s="180"/>
      <c r="R56" s="180"/>
      <c r="S56" s="180"/>
      <c r="T56" s="180"/>
      <c r="U56" s="180"/>
      <c r="V56" s="180"/>
      <c r="W56" s="180"/>
      <c r="X56" s="180"/>
      <c r="Y56" s="180"/>
      <c r="Z56" s="180"/>
      <c r="AA56" s="180"/>
      <c r="AB56" s="180"/>
      <c r="AC56" s="180"/>
      <c r="AD56" s="180"/>
      <c r="AE56" s="180"/>
      <c r="AF56" s="180"/>
    </row>
    <row r="57" spans="3:32">
      <c r="C57" s="180"/>
      <c r="D57" s="180"/>
      <c r="E57" s="180"/>
      <c r="F57" s="180"/>
      <c r="G57" s="180"/>
      <c r="H57" s="180"/>
      <c r="I57" s="180"/>
      <c r="J57" s="180"/>
      <c r="K57" s="180"/>
      <c r="L57" s="180"/>
      <c r="M57" s="180"/>
      <c r="N57" s="180"/>
      <c r="O57" s="180"/>
      <c r="P57" s="180">
        <v>15</v>
      </c>
      <c r="Q57" s="180"/>
      <c r="R57" s="180"/>
      <c r="S57" s="180"/>
      <c r="T57" s="180"/>
      <c r="U57" s="180"/>
      <c r="V57" s="180"/>
      <c r="W57" s="180"/>
      <c r="X57" s="180"/>
      <c r="Y57" s="180"/>
      <c r="Z57" s="180"/>
      <c r="AA57" s="180"/>
      <c r="AB57" s="180"/>
      <c r="AC57" s="180"/>
      <c r="AD57" s="180"/>
      <c r="AE57" s="180"/>
      <c r="AF57" s="180"/>
    </row>
    <row r="58" spans="3:32">
      <c r="C58" s="180"/>
      <c r="D58" s="180"/>
      <c r="E58" s="180"/>
      <c r="F58" s="180"/>
      <c r="G58" s="180"/>
      <c r="H58" s="180"/>
      <c r="I58" s="180"/>
      <c r="J58" s="180"/>
      <c r="K58" s="180"/>
      <c r="L58" s="180"/>
      <c r="M58" s="180"/>
      <c r="N58" s="180"/>
      <c r="O58" s="180"/>
      <c r="P58" s="180">
        <v>16</v>
      </c>
      <c r="Q58" s="180"/>
      <c r="R58" s="180"/>
      <c r="S58" s="180"/>
      <c r="T58" s="180"/>
      <c r="U58" s="180"/>
      <c r="V58" s="180"/>
      <c r="W58" s="180"/>
      <c r="X58" s="180"/>
      <c r="Y58" s="180"/>
      <c r="Z58" s="180"/>
      <c r="AA58" s="180"/>
      <c r="AB58" s="180"/>
      <c r="AC58" s="180"/>
      <c r="AD58" s="180"/>
      <c r="AE58" s="180"/>
      <c r="AF58" s="180"/>
    </row>
    <row r="59" spans="3:32">
      <c r="C59" s="180"/>
      <c r="D59" s="180"/>
      <c r="E59" s="180"/>
      <c r="F59" s="180"/>
      <c r="G59" s="180"/>
      <c r="H59" s="180"/>
      <c r="I59" s="180"/>
      <c r="J59" s="180"/>
      <c r="K59" s="180"/>
      <c r="L59" s="180"/>
      <c r="M59" s="180"/>
      <c r="N59" s="180"/>
      <c r="O59" s="180"/>
      <c r="P59" s="180">
        <v>17</v>
      </c>
      <c r="Q59" s="180"/>
      <c r="R59" s="180"/>
      <c r="S59" s="180"/>
      <c r="T59" s="180"/>
      <c r="U59" s="180"/>
      <c r="V59" s="180"/>
      <c r="W59" s="180"/>
      <c r="X59" s="180"/>
      <c r="Y59" s="180"/>
      <c r="Z59" s="180"/>
      <c r="AA59" s="180"/>
      <c r="AB59" s="180"/>
      <c r="AC59" s="180"/>
      <c r="AD59" s="180"/>
      <c r="AE59" s="180"/>
      <c r="AF59" s="180"/>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17</vt:i4>
      </vt:variant>
    </vt:vector>
  </HeadingPairs>
  <TitlesOfParts>
    <vt:vector size="17" baseType="lpstr">
      <vt:lpstr>AddToCCRIS</vt:lpstr>
      <vt:lpstr>Manager_Two_DataEntry_Data</vt:lpstr>
      <vt:lpstr>Manager_One_DataEntry_Data</vt:lpstr>
      <vt:lpstr>Login</vt:lpstr>
      <vt:lpstr>SF_Scenarios_Data</vt:lpstr>
      <vt:lpstr>JointApplicant_COB</vt:lpstr>
      <vt:lpstr>PropertyDetails1</vt:lpstr>
      <vt:lpstr>PropertyDetails2</vt:lpstr>
      <vt:lpstr>DataEntry_Data</vt:lpstr>
      <vt:lpstr>Fazrin</vt:lpstr>
      <vt:lpstr>MAE Test Steps</vt:lpstr>
      <vt:lpstr>SF Test Steps</vt:lpstr>
      <vt:lpstr>Sprint25B</vt:lpstr>
      <vt:lpstr>Sheet1</vt:lpstr>
      <vt:lpstr>Dropdown</vt:lpstr>
      <vt:lpstr>Test Data Info</vt:lpstr>
      <vt:lpstr>Test Data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Hosnan Bin Sulaiman</dc:creator>
  <cp:lastModifiedBy>80009803nandhapriyadashini</cp:lastModifiedBy>
  <dcterms:created xsi:type="dcterms:W3CDTF">2021-10-12T19:47:00Z</dcterms:created>
  <dcterms:modified xsi:type="dcterms:W3CDTF">2024-03-21T09:36:06Z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{E7E7BBA8-13F7-40D1-AD12-4F395D8A24D4}</vt:lpwstr>
  </property>
  <property fmtid="{D5CDD505-2E9C-101B-9397-08002B2CF9AE}" pid="3" name="KSOProductBuildVer">
    <vt:lpwstr>1033-5.7.0.8090</vt:lpwstr>
  </property>
</Properties>
</file>