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lkovav\Desktop\"/>
    </mc:Choice>
  </mc:AlternateContent>
  <bookViews>
    <workbookView xWindow="0" yWindow="0" windowWidth="38400" windowHeight="12000" activeTab="1"/>
  </bookViews>
  <sheets>
    <sheet name="Лист4" sheetId="5" r:id="rId1"/>
    <sheet name="Лист1" sheetId="1" r:id="rId2"/>
  </sheets>
  <definedNames>
    <definedName name="_xlnm._FilterDatabase" localSheetId="1" hidden="1">Лист1!$A$1:$Y$148</definedName>
    <definedName name="БД">Лист1!$A$1:$Y$148</definedName>
    <definedName name="Данные">Лист1!$E$1:$H$147</definedName>
  </definedNames>
  <calcPr calcId="162913"/>
  <pivotCaches>
    <pivotCache cacheId="21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45" i="1" l="1"/>
  <c r="H142" i="1"/>
  <c r="H129" i="1"/>
  <c r="H126" i="1"/>
  <c r="H123" i="1"/>
  <c r="H120" i="1"/>
  <c r="H117" i="1"/>
  <c r="H114" i="1"/>
  <c r="H111" i="1"/>
  <c r="H108" i="1"/>
  <c r="H105" i="1"/>
  <c r="H102" i="1"/>
  <c r="H99" i="1"/>
  <c r="H96" i="1"/>
  <c r="H93" i="1"/>
  <c r="H90" i="1"/>
  <c r="H87" i="1"/>
  <c r="H81" i="1"/>
  <c r="H78" i="1"/>
  <c r="H75" i="1"/>
  <c r="H72" i="1"/>
  <c r="H69" i="1"/>
  <c r="H66" i="1"/>
  <c r="H63" i="1"/>
  <c r="H60" i="1"/>
  <c r="H57" i="1"/>
  <c r="H54" i="1"/>
  <c r="H51" i="1"/>
  <c r="H48" i="1"/>
  <c r="H42" i="1"/>
  <c r="H39" i="1"/>
  <c r="H17" i="1"/>
  <c r="H23" i="1"/>
  <c r="F139" i="1"/>
  <c r="H139" i="1" s="1"/>
  <c r="F45" i="1"/>
  <c r="H45" i="1" s="1"/>
  <c r="F84" i="1"/>
  <c r="H84" i="1"/>
  <c r="H36" i="1"/>
  <c r="F36" i="1"/>
  <c r="F20" i="1"/>
  <c r="H20" i="1" s="1"/>
  <c r="F26" i="1"/>
  <c r="H26" i="1" s="1"/>
  <c r="F29" i="1"/>
  <c r="H29" i="1" s="1"/>
  <c r="F32" i="1"/>
  <c r="H32" i="1"/>
  <c r="H8" i="1" l="1"/>
  <c r="H11" i="1"/>
  <c r="H14" i="1"/>
  <c r="H5" i="1"/>
  <c r="D14" i="1"/>
  <c r="G14" i="1" s="1"/>
  <c r="D132" i="1" l="1"/>
  <c r="D135" i="1"/>
  <c r="D11" i="1"/>
  <c r="G11" i="1" s="1"/>
  <c r="D8" i="1"/>
  <c r="G8" i="1" s="1"/>
  <c r="D5" i="1"/>
  <c r="G5" i="1" s="1"/>
  <c r="W90" i="1" l="1"/>
  <c r="X90" i="1" s="1"/>
  <c r="Y90" i="1" s="1"/>
  <c r="D90" i="1" s="1"/>
  <c r="G90" i="1" s="1"/>
  <c r="W72" i="1"/>
  <c r="X72" i="1" s="1"/>
  <c r="Y72" i="1" s="1"/>
  <c r="D72" i="1" s="1"/>
  <c r="G72" i="1" s="1"/>
  <c r="W45" i="1"/>
  <c r="X45" i="1" s="1"/>
  <c r="Y45" i="1" s="1"/>
  <c r="D45" i="1" s="1"/>
  <c r="G45" i="1" s="1"/>
  <c r="E45" i="1" s="1"/>
  <c r="W42" i="1"/>
  <c r="X42" i="1" s="1"/>
  <c r="Y42" i="1" s="1"/>
  <c r="D42" i="1" s="1"/>
  <c r="G42" i="1" s="1"/>
  <c r="W39" i="1"/>
  <c r="X39" i="1" s="1"/>
  <c r="Y39" i="1" s="1"/>
  <c r="D39" i="1" s="1"/>
  <c r="G39" i="1" s="1"/>
  <c r="W36" i="1"/>
  <c r="X36" i="1" s="1"/>
  <c r="Y36" i="1" s="1"/>
  <c r="D36" i="1" s="1"/>
  <c r="G36" i="1" s="1"/>
  <c r="E36" i="1" s="1"/>
  <c r="X32" i="1"/>
  <c r="Y32" i="1" s="1"/>
  <c r="D32" i="1" s="1"/>
  <c r="G32" i="1" s="1"/>
  <c r="E32" i="1" s="1"/>
  <c r="X29" i="1"/>
  <c r="Y29" i="1" s="1"/>
  <c r="D29" i="1" s="1"/>
  <c r="G29" i="1" s="1"/>
  <c r="E29" i="1" s="1"/>
  <c r="X23" i="1"/>
  <c r="Y23" i="1" s="1"/>
  <c r="D23" i="1" s="1"/>
  <c r="G23" i="1" s="1"/>
  <c r="X20" i="1"/>
  <c r="Y20" i="1" s="1"/>
  <c r="D20" i="1" s="1"/>
  <c r="G20" i="1" s="1"/>
  <c r="E20" i="1" s="1"/>
  <c r="Y17" i="1"/>
  <c r="D17" i="1" s="1"/>
  <c r="G17" i="1" s="1"/>
  <c r="L145" i="1" l="1"/>
  <c r="M145" i="1" s="1"/>
  <c r="N145" i="1" s="1"/>
  <c r="O145" i="1" s="1"/>
  <c r="P145" i="1" s="1"/>
  <c r="R145" i="1" s="1"/>
  <c r="S145" i="1" s="1"/>
  <c r="T145" i="1" s="1"/>
  <c r="U145" i="1" s="1"/>
  <c r="V145" i="1" s="1"/>
  <c r="W145" i="1" s="1"/>
  <c r="X145" i="1" s="1"/>
  <c r="Y145" i="1" s="1"/>
  <c r="D145" i="1" s="1"/>
  <c r="G145" i="1" s="1"/>
  <c r="L142" i="1"/>
  <c r="M142" i="1" s="1"/>
  <c r="N142" i="1" s="1"/>
  <c r="O142" i="1" s="1"/>
  <c r="P142" i="1" s="1"/>
  <c r="R142" i="1" s="1"/>
  <c r="S142" i="1" s="1"/>
  <c r="T142" i="1" s="1"/>
  <c r="U142" i="1" s="1"/>
  <c r="V142" i="1" s="1"/>
  <c r="W142" i="1" s="1"/>
  <c r="X142" i="1" s="1"/>
  <c r="Y142" i="1" s="1"/>
  <c r="D142" i="1" s="1"/>
  <c r="G142" i="1" s="1"/>
  <c r="L139" i="1"/>
  <c r="M139" i="1" s="1"/>
  <c r="N139" i="1" s="1"/>
  <c r="O139" i="1" s="1"/>
  <c r="P139" i="1" s="1"/>
  <c r="W132" i="1"/>
  <c r="X132" i="1" s="1"/>
  <c r="L129" i="1"/>
  <c r="M129" i="1" s="1"/>
  <c r="N129" i="1" s="1"/>
  <c r="O129" i="1" s="1"/>
  <c r="P129" i="1" s="1"/>
  <c r="R129" i="1" s="1"/>
  <c r="S129" i="1" s="1"/>
  <c r="T129" i="1" s="1"/>
  <c r="U129" i="1" s="1"/>
  <c r="V129" i="1" s="1"/>
  <c r="W129" i="1" s="1"/>
  <c r="X129" i="1" s="1"/>
  <c r="Y129" i="1" s="1"/>
  <c r="D129" i="1" s="1"/>
  <c r="G129" i="1" s="1"/>
  <c r="L126" i="1"/>
  <c r="M126" i="1" s="1"/>
  <c r="N126" i="1" s="1"/>
  <c r="O126" i="1" s="1"/>
  <c r="P126" i="1" s="1"/>
  <c r="R126" i="1" s="1"/>
  <c r="S126" i="1" s="1"/>
  <c r="T126" i="1" s="1"/>
  <c r="U126" i="1" s="1"/>
  <c r="V126" i="1" s="1"/>
  <c r="W126" i="1" s="1"/>
  <c r="X126" i="1" s="1"/>
  <c r="Y126" i="1" s="1"/>
  <c r="D126" i="1" s="1"/>
  <c r="G126" i="1" s="1"/>
  <c r="L123" i="1"/>
  <c r="M123" i="1" s="1"/>
  <c r="N123" i="1" s="1"/>
  <c r="O123" i="1" s="1"/>
  <c r="P123" i="1" s="1"/>
  <c r="R123" i="1" s="1"/>
  <c r="S123" i="1" s="1"/>
  <c r="T123" i="1" s="1"/>
  <c r="U123" i="1" s="1"/>
  <c r="V123" i="1" s="1"/>
  <c r="W123" i="1" s="1"/>
  <c r="X123" i="1" s="1"/>
  <c r="Y123" i="1" s="1"/>
  <c r="D123" i="1" s="1"/>
  <c r="G123" i="1" s="1"/>
  <c r="L120" i="1"/>
  <c r="N120" i="1" s="1"/>
  <c r="O120" i="1" s="1"/>
  <c r="P120" i="1" s="1"/>
  <c r="R120" i="1" s="1"/>
  <c r="S120" i="1" s="1"/>
  <c r="T120" i="1" s="1"/>
  <c r="U120" i="1" s="1"/>
  <c r="V120" i="1" s="1"/>
  <c r="W120" i="1" s="1"/>
  <c r="X120" i="1" s="1"/>
  <c r="Y120" i="1" s="1"/>
  <c r="D120" i="1" s="1"/>
  <c r="G120" i="1" s="1"/>
  <c r="L117" i="1"/>
  <c r="M117" i="1" s="1"/>
  <c r="N117" i="1" s="1"/>
  <c r="O117" i="1" s="1"/>
  <c r="P117" i="1" s="1"/>
  <c r="R117" i="1" s="1"/>
  <c r="S117" i="1" s="1"/>
  <c r="T117" i="1" s="1"/>
  <c r="U117" i="1" s="1"/>
  <c r="V117" i="1" s="1"/>
  <c r="W117" i="1" s="1"/>
  <c r="X117" i="1" s="1"/>
  <c r="Y117" i="1" s="1"/>
  <c r="D117" i="1" s="1"/>
  <c r="G117" i="1" s="1"/>
  <c r="L114" i="1"/>
  <c r="N114" i="1" s="1"/>
  <c r="O114" i="1" s="1"/>
  <c r="P114" i="1" s="1"/>
  <c r="R114" i="1" s="1"/>
  <c r="S114" i="1" s="1"/>
  <c r="T114" i="1" s="1"/>
  <c r="U114" i="1" s="1"/>
  <c r="V114" i="1" s="1"/>
  <c r="W114" i="1" s="1"/>
  <c r="X114" i="1" s="1"/>
  <c r="Y114" i="1" s="1"/>
  <c r="D114" i="1" s="1"/>
  <c r="G114" i="1" s="1"/>
  <c r="L111" i="1"/>
  <c r="N111" i="1" s="1"/>
  <c r="O111" i="1" s="1"/>
  <c r="P111" i="1" s="1"/>
  <c r="R111" i="1" s="1"/>
  <c r="S111" i="1" s="1"/>
  <c r="T111" i="1" s="1"/>
  <c r="U111" i="1" s="1"/>
  <c r="V111" i="1" s="1"/>
  <c r="W111" i="1" s="1"/>
  <c r="X111" i="1" s="1"/>
  <c r="Y111" i="1" s="1"/>
  <c r="D111" i="1" s="1"/>
  <c r="G111" i="1" s="1"/>
  <c r="L108" i="1"/>
  <c r="N108" i="1" s="1"/>
  <c r="O108" i="1" s="1"/>
  <c r="P108" i="1" s="1"/>
  <c r="R108" i="1" s="1"/>
  <c r="S108" i="1" s="1"/>
  <c r="T108" i="1" s="1"/>
  <c r="U108" i="1" s="1"/>
  <c r="V108" i="1" s="1"/>
  <c r="W108" i="1" s="1"/>
  <c r="X108" i="1" s="1"/>
  <c r="Y108" i="1" s="1"/>
  <c r="D108" i="1" s="1"/>
  <c r="G108" i="1" s="1"/>
  <c r="L105" i="1"/>
  <c r="M105" i="1" s="1"/>
  <c r="N105" i="1" s="1"/>
  <c r="O105" i="1" s="1"/>
  <c r="P105" i="1" s="1"/>
  <c r="R105" i="1" s="1"/>
  <c r="S105" i="1" s="1"/>
  <c r="T105" i="1" s="1"/>
  <c r="U105" i="1" s="1"/>
  <c r="V105" i="1" s="1"/>
  <c r="W105" i="1" s="1"/>
  <c r="X105" i="1" s="1"/>
  <c r="Y105" i="1" s="1"/>
  <c r="D105" i="1" s="1"/>
  <c r="G105" i="1" s="1"/>
  <c r="L102" i="1"/>
  <c r="M102" i="1" s="1"/>
  <c r="N102" i="1" s="1"/>
  <c r="O102" i="1" s="1"/>
  <c r="P102" i="1" s="1"/>
  <c r="R102" i="1" s="1"/>
  <c r="S102" i="1" s="1"/>
  <c r="T102" i="1" s="1"/>
  <c r="U102" i="1" s="1"/>
  <c r="V102" i="1" s="1"/>
  <c r="W102" i="1" s="1"/>
  <c r="X102" i="1" s="1"/>
  <c r="Y102" i="1" s="1"/>
  <c r="D102" i="1" s="1"/>
  <c r="G102" i="1" s="1"/>
  <c r="L99" i="1"/>
  <c r="M99" i="1" s="1"/>
  <c r="N99" i="1" s="1"/>
  <c r="O99" i="1" s="1"/>
  <c r="P99" i="1" s="1"/>
  <c r="R99" i="1" s="1"/>
  <c r="S99" i="1" s="1"/>
  <c r="T99" i="1" s="1"/>
  <c r="U99" i="1" s="1"/>
  <c r="V99" i="1" s="1"/>
  <c r="W99" i="1" s="1"/>
  <c r="X99" i="1" s="1"/>
  <c r="Y99" i="1" s="1"/>
  <c r="D99" i="1" s="1"/>
  <c r="G99" i="1" s="1"/>
  <c r="L96" i="1"/>
  <c r="N96" i="1" s="1"/>
  <c r="O96" i="1" s="1"/>
  <c r="P96" i="1" s="1"/>
  <c r="R96" i="1" s="1"/>
  <c r="S96" i="1" s="1"/>
  <c r="T96" i="1" s="1"/>
  <c r="U96" i="1" s="1"/>
  <c r="V96" i="1" s="1"/>
  <c r="W96" i="1" s="1"/>
  <c r="X96" i="1" s="1"/>
  <c r="Y96" i="1" s="1"/>
  <c r="D96" i="1" s="1"/>
  <c r="G96" i="1" s="1"/>
  <c r="L93" i="1"/>
  <c r="N93" i="1" s="1"/>
  <c r="O93" i="1" s="1"/>
  <c r="P93" i="1" s="1"/>
  <c r="R93" i="1" s="1"/>
  <c r="S93" i="1" s="1"/>
  <c r="T93" i="1" s="1"/>
  <c r="U93" i="1" s="1"/>
  <c r="V93" i="1" s="1"/>
  <c r="W93" i="1" s="1"/>
  <c r="X93" i="1" s="1"/>
  <c r="Y93" i="1" s="1"/>
  <c r="D93" i="1" s="1"/>
  <c r="G93" i="1" s="1"/>
  <c r="L90" i="1"/>
  <c r="M90" i="1" s="1"/>
  <c r="N90" i="1" s="1"/>
  <c r="O90" i="1" s="1"/>
  <c r="P90" i="1" s="1"/>
  <c r="R90" i="1" s="1"/>
  <c r="S90" i="1" s="1"/>
  <c r="T90" i="1" s="1"/>
  <c r="U90" i="1" s="1"/>
  <c r="L87" i="1"/>
  <c r="M87" i="1" s="1"/>
  <c r="N87" i="1" s="1"/>
  <c r="O87" i="1" s="1"/>
  <c r="P87" i="1" s="1"/>
  <c r="R87" i="1" s="1"/>
  <c r="S87" i="1" s="1"/>
  <c r="T87" i="1" s="1"/>
  <c r="U87" i="1" s="1"/>
  <c r="V87" i="1" s="1"/>
  <c r="W87" i="1" s="1"/>
  <c r="X87" i="1" s="1"/>
  <c r="Y87" i="1" s="1"/>
  <c r="D87" i="1" s="1"/>
  <c r="G87" i="1" s="1"/>
  <c r="L84" i="1"/>
  <c r="M84" i="1" s="1"/>
  <c r="N84" i="1" s="1"/>
  <c r="O84" i="1" s="1"/>
  <c r="P84" i="1" s="1"/>
  <c r="Q84" i="1" s="1"/>
  <c r="R84" i="1" s="1"/>
  <c r="S84" i="1" s="1"/>
  <c r="T84" i="1" s="1"/>
  <c r="U84" i="1" s="1"/>
  <c r="V84" i="1" s="1"/>
  <c r="W84" i="1" s="1"/>
  <c r="X84" i="1" s="1"/>
  <c r="Y84" i="1" s="1"/>
  <c r="D84" i="1" s="1"/>
  <c r="G84" i="1" s="1"/>
  <c r="E84" i="1" s="1"/>
  <c r="L81" i="1"/>
  <c r="M81" i="1" s="1"/>
  <c r="N81" i="1" s="1"/>
  <c r="O81" i="1" s="1"/>
  <c r="P81" i="1" s="1"/>
  <c r="R81" i="1" s="1"/>
  <c r="S81" i="1" s="1"/>
  <c r="T81" i="1" s="1"/>
  <c r="U81" i="1" s="1"/>
  <c r="V81" i="1" s="1"/>
  <c r="W81" i="1" s="1"/>
  <c r="X81" i="1" s="1"/>
  <c r="Y81" i="1" s="1"/>
  <c r="D81" i="1" s="1"/>
  <c r="G81" i="1" s="1"/>
  <c r="L78" i="1"/>
  <c r="M78" i="1" s="1"/>
  <c r="N78" i="1" s="1"/>
  <c r="O78" i="1" s="1"/>
  <c r="P78" i="1" s="1"/>
  <c r="R78" i="1" s="1"/>
  <c r="S78" i="1" s="1"/>
  <c r="T78" i="1" s="1"/>
  <c r="U78" i="1" s="1"/>
  <c r="V78" i="1" s="1"/>
  <c r="W78" i="1" s="1"/>
  <c r="X78" i="1" s="1"/>
  <c r="Y78" i="1" s="1"/>
  <c r="D78" i="1" s="1"/>
  <c r="G78" i="1" s="1"/>
  <c r="L75" i="1"/>
  <c r="M75" i="1" s="1"/>
  <c r="N75" i="1" s="1"/>
  <c r="O75" i="1" s="1"/>
  <c r="P75" i="1" s="1"/>
  <c r="R75" i="1" s="1"/>
  <c r="S75" i="1" s="1"/>
  <c r="T75" i="1" s="1"/>
  <c r="U75" i="1" s="1"/>
  <c r="V75" i="1" s="1"/>
  <c r="W75" i="1" s="1"/>
  <c r="X75" i="1" s="1"/>
  <c r="Y75" i="1" s="1"/>
  <c r="D75" i="1" s="1"/>
  <c r="G75" i="1" s="1"/>
  <c r="L72" i="1"/>
  <c r="M72" i="1" s="1"/>
  <c r="N72" i="1" s="1"/>
  <c r="O72" i="1" s="1"/>
  <c r="P72" i="1" s="1"/>
  <c r="R72" i="1" s="1"/>
  <c r="S72" i="1" s="1"/>
  <c r="T72" i="1" s="1"/>
  <c r="U72" i="1" s="1"/>
  <c r="L69" i="1"/>
  <c r="M69" i="1" s="1"/>
  <c r="N69" i="1" s="1"/>
  <c r="O69" i="1" s="1"/>
  <c r="P69" i="1" s="1"/>
  <c r="R69" i="1" s="1"/>
  <c r="S69" i="1" s="1"/>
  <c r="T69" i="1" s="1"/>
  <c r="U69" i="1" s="1"/>
  <c r="V69" i="1" s="1"/>
  <c r="W69" i="1" s="1"/>
  <c r="X69" i="1" s="1"/>
  <c r="Y69" i="1" s="1"/>
  <c r="D69" i="1" s="1"/>
  <c r="G69" i="1" s="1"/>
  <c r="L66" i="1"/>
  <c r="M66" i="1" s="1"/>
  <c r="N66" i="1" s="1"/>
  <c r="O66" i="1" s="1"/>
  <c r="P66" i="1" s="1"/>
  <c r="R66" i="1" s="1"/>
  <c r="S66" i="1" s="1"/>
  <c r="T66" i="1" s="1"/>
  <c r="U66" i="1" s="1"/>
  <c r="V66" i="1" s="1"/>
  <c r="W66" i="1" s="1"/>
  <c r="X66" i="1" s="1"/>
  <c r="Y66" i="1" s="1"/>
  <c r="D66" i="1" s="1"/>
  <c r="G66" i="1" s="1"/>
  <c r="L63" i="1"/>
  <c r="N63" i="1" s="1"/>
  <c r="O63" i="1" s="1"/>
  <c r="P63" i="1" s="1"/>
  <c r="R63" i="1" s="1"/>
  <c r="S63" i="1" s="1"/>
  <c r="T63" i="1" s="1"/>
  <c r="U63" i="1" s="1"/>
  <c r="V63" i="1" s="1"/>
  <c r="W63" i="1" s="1"/>
  <c r="X63" i="1" s="1"/>
  <c r="Y63" i="1" s="1"/>
  <c r="D63" i="1" s="1"/>
  <c r="G63" i="1" s="1"/>
  <c r="L60" i="1"/>
  <c r="N60" i="1" s="1"/>
  <c r="O60" i="1" s="1"/>
  <c r="P60" i="1" s="1"/>
  <c r="R60" i="1" s="1"/>
  <c r="S60" i="1" s="1"/>
  <c r="T60" i="1" s="1"/>
  <c r="U60" i="1" s="1"/>
  <c r="V60" i="1" s="1"/>
  <c r="W60" i="1" s="1"/>
  <c r="X60" i="1" s="1"/>
  <c r="Y60" i="1" s="1"/>
  <c r="D60" i="1" s="1"/>
  <c r="G60" i="1" s="1"/>
  <c r="L57" i="1"/>
  <c r="N57" i="1" s="1"/>
  <c r="O57" i="1" s="1"/>
  <c r="P57" i="1" s="1"/>
  <c r="R57" i="1" s="1"/>
  <c r="S57" i="1" s="1"/>
  <c r="T57" i="1" s="1"/>
  <c r="U57" i="1" s="1"/>
  <c r="V57" i="1" s="1"/>
  <c r="W57" i="1" s="1"/>
  <c r="X57" i="1" s="1"/>
  <c r="Y57" i="1" s="1"/>
  <c r="D57" i="1" s="1"/>
  <c r="G57" i="1" s="1"/>
  <c r="L54" i="1"/>
  <c r="N54" i="1" s="1"/>
  <c r="O54" i="1" s="1"/>
  <c r="P54" i="1" s="1"/>
  <c r="R54" i="1" s="1"/>
  <c r="S54" i="1" s="1"/>
  <c r="T54" i="1" s="1"/>
  <c r="U54" i="1" s="1"/>
  <c r="V54" i="1" s="1"/>
  <c r="W54" i="1" s="1"/>
  <c r="X54" i="1" s="1"/>
  <c r="Y54" i="1" s="1"/>
  <c r="D54" i="1" s="1"/>
  <c r="G54" i="1" s="1"/>
  <c r="L51" i="1"/>
  <c r="N51" i="1" s="1"/>
  <c r="O51" i="1" s="1"/>
  <c r="P51" i="1" s="1"/>
  <c r="R51" i="1" s="1"/>
  <c r="S51" i="1" s="1"/>
  <c r="T51" i="1" s="1"/>
  <c r="U51" i="1" s="1"/>
  <c r="V51" i="1" s="1"/>
  <c r="W51" i="1" s="1"/>
  <c r="X51" i="1" s="1"/>
  <c r="Y51" i="1" s="1"/>
  <c r="D51" i="1" s="1"/>
  <c r="G51" i="1" s="1"/>
  <c r="L48" i="1"/>
  <c r="N48" i="1" s="1"/>
  <c r="O48" i="1" s="1"/>
  <c r="P48" i="1" s="1"/>
  <c r="R48" i="1" s="1"/>
  <c r="S48" i="1" s="1"/>
  <c r="T48" i="1" s="1"/>
  <c r="U48" i="1" s="1"/>
  <c r="V48" i="1" s="1"/>
  <c r="W48" i="1" s="1"/>
  <c r="X48" i="1" s="1"/>
  <c r="Y48" i="1" s="1"/>
  <c r="D48" i="1" s="1"/>
  <c r="G48" i="1" s="1"/>
  <c r="L36" i="1"/>
  <c r="M36" i="1" s="1"/>
  <c r="N36" i="1" s="1"/>
  <c r="O36" i="1" s="1"/>
  <c r="P36" i="1" s="1"/>
  <c r="Q36" i="1" s="1"/>
  <c r="R36" i="1" s="1"/>
  <c r="S36" i="1" s="1"/>
  <c r="T36" i="1" s="1"/>
  <c r="U36" i="1" s="1"/>
  <c r="L32" i="1"/>
  <c r="M32" i="1" s="1"/>
  <c r="N32" i="1" s="1"/>
  <c r="O32" i="1" s="1"/>
  <c r="P32" i="1" s="1"/>
  <c r="R32" i="1" s="1"/>
  <c r="S32" i="1" s="1"/>
  <c r="T32" i="1" s="1"/>
  <c r="U32" i="1" s="1"/>
  <c r="L29" i="1"/>
  <c r="M29" i="1" s="1"/>
  <c r="N29" i="1" s="1"/>
  <c r="O29" i="1" s="1"/>
  <c r="P29" i="1" s="1"/>
  <c r="R29" i="1" s="1"/>
  <c r="S29" i="1" s="1"/>
  <c r="T29" i="1" s="1"/>
  <c r="U29" i="1" s="1"/>
  <c r="L26" i="1"/>
  <c r="M26" i="1" s="1"/>
  <c r="N26" i="1" s="1"/>
  <c r="O26" i="1" s="1"/>
  <c r="P26" i="1" s="1"/>
  <c r="Q26" i="1" s="1"/>
  <c r="R26" i="1" s="1"/>
  <c r="S26" i="1" s="1"/>
  <c r="T26" i="1" s="1"/>
  <c r="U26" i="1" s="1"/>
  <c r="V26" i="1" s="1"/>
  <c r="W26" i="1" s="1"/>
  <c r="X26" i="1" s="1"/>
  <c r="L23" i="1"/>
  <c r="M23" i="1" s="1"/>
  <c r="N23" i="1" s="1"/>
  <c r="O23" i="1" s="1"/>
  <c r="P23" i="1" s="1"/>
  <c r="R23" i="1" s="1"/>
  <c r="S23" i="1" s="1"/>
  <c r="T23" i="1" s="1"/>
  <c r="U23" i="1" s="1"/>
  <c r="L20" i="1"/>
  <c r="L17" i="1"/>
  <c r="M17" i="1" s="1"/>
  <c r="N17" i="1" s="1"/>
  <c r="P17" i="1" s="1"/>
  <c r="L14" i="1"/>
  <c r="M14" i="1" s="1"/>
  <c r="N14" i="1" s="1"/>
  <c r="O14" i="1" s="1"/>
  <c r="P14" i="1" s="1"/>
  <c r="R14" i="1" s="1"/>
  <c r="S14" i="1" s="1"/>
  <c r="T14" i="1" s="1"/>
  <c r="U14" i="1" s="1"/>
  <c r="L11" i="1"/>
  <c r="M11" i="1" s="1"/>
  <c r="N11" i="1" s="1"/>
  <c r="O11" i="1" s="1"/>
  <c r="P11" i="1" s="1"/>
  <c r="R11" i="1" s="1"/>
  <c r="S11" i="1" s="1"/>
  <c r="T11" i="1" s="1"/>
  <c r="U11" i="1" s="1"/>
  <c r="L8" i="1"/>
  <c r="M8" i="1" s="1"/>
  <c r="N8" i="1" s="1"/>
  <c r="O8" i="1" s="1"/>
  <c r="P8" i="1" s="1"/>
  <c r="R8" i="1" s="1"/>
  <c r="S8" i="1" s="1"/>
  <c r="T8" i="1" s="1"/>
  <c r="U8" i="1" s="1"/>
  <c r="L5" i="1"/>
  <c r="M5" i="1" s="1"/>
  <c r="N5" i="1" s="1"/>
  <c r="O5" i="1" s="1"/>
  <c r="P5" i="1" s="1"/>
  <c r="R5" i="1" s="1"/>
  <c r="S5" i="1" s="1"/>
  <c r="T5" i="1" s="1"/>
  <c r="U5" i="1" s="1"/>
  <c r="R139" i="1" l="1"/>
  <c r="S139" i="1" s="1"/>
  <c r="T139" i="1" s="1"/>
  <c r="U139" i="1" s="1"/>
  <c r="V139" i="1" s="1"/>
  <c r="W139" i="1" s="1"/>
  <c r="X139" i="1" s="1"/>
  <c r="Y139" i="1" s="1"/>
  <c r="D139" i="1" s="1"/>
  <c r="G139" i="1" s="1"/>
  <c r="E139" i="1" s="1"/>
  <c r="Q139" i="1"/>
  <c r="Y26" i="1"/>
  <c r="D26" i="1" s="1"/>
  <c r="G26" i="1" s="1"/>
  <c r="E26" i="1" s="1"/>
  <c r="M20" i="1"/>
  <c r="N20" i="1" s="1"/>
  <c r="O20" i="1" s="1"/>
  <c r="P20" i="1" s="1"/>
  <c r="R20" i="1" s="1"/>
  <c r="S20" i="1" s="1"/>
  <c r="T20" i="1" s="1"/>
  <c r="U20" i="1" s="1"/>
  <c r="I138" i="1"/>
  <c r="I4" i="1" s="1"/>
  <c r="I35" i="1" l="1"/>
  <c r="I148" i="1" s="1"/>
</calcChain>
</file>

<file path=xl/sharedStrings.xml><?xml version="1.0" encoding="utf-8"?>
<sst xmlns="http://schemas.openxmlformats.org/spreadsheetml/2006/main" count="1121" uniqueCount="100">
  <si>
    <t>№</t>
  </si>
  <si>
    <t>Наменование</t>
  </si>
  <si>
    <t>Плановая сумма</t>
  </si>
  <si>
    <t>Проектирование и строительство наружных сетей (электричество, водоснабжение и водоотведение) для арендуемого участка в ИП «Храброво»</t>
  </si>
  <si>
    <t>Проектирование и строительство наружных сетей (электричество) в рамках проекта "ТКД"</t>
  </si>
  <si>
    <t>Проектирование и демонтажные работы жилого дома (п. Люблино)</t>
  </si>
  <si>
    <t xml:space="preserve">Мобильная компрессорная станция воздуха низкого давления с учетом стоимости монтажа и ПНР </t>
  </si>
  <si>
    <t>Проектирование, монтаж и пуско-наладка криогенного резервуара в КИС (пл. «Неман») для обеспечения работы стендов 9А1, 9А2</t>
  </si>
  <si>
    <t>Техническое перевооружение системы приточно-вытяжной вентиляции 2, 4 пролета, КТП-1, КТП-2, участка гальваники, здания литер Б, Б1 (приобретение оборудования)</t>
  </si>
  <si>
    <t>Техническое перевооружение системы приточно-вытяжной вентиляции 2, 4 пролета, КТП-1, КТП-2, участка гальваники, здания литер Б, Б1 (работы)</t>
  </si>
  <si>
    <t>Комплексные трансформаторные подстанции (типа 2х1000кВа; 10/04,кВ)</t>
  </si>
  <si>
    <t>ДВИ-065-00005-НП-ВП Реконструкция, модернизация и техническое перевооружение производственной базы</t>
  </si>
  <si>
    <t>ДВИ-065-00007-НП-ВП Оборудование, приборы и транспортные средства</t>
  </si>
  <si>
    <t>5-ти координатный обрабатывающий центр с ЧПУ Priminer U400 (аванс) или аналог</t>
  </si>
  <si>
    <t>Автоматизированный склад</t>
  </si>
  <si>
    <t>Микроавтобус Газель Next</t>
  </si>
  <si>
    <t>Внедрение новой керамики в двигатели СПД-140</t>
  </si>
  <si>
    <t>Задатчик давления (пресс) ЭЛЕМЕР-PR-1200</t>
  </si>
  <si>
    <t>Задатчик давления (пресс) ЭЛЕМЕР-PRV-160</t>
  </si>
  <si>
    <t>Мера переходная сопротивления ПрофКиП Р40115</t>
  </si>
  <si>
    <t>Меры длинны концевые плоскопараллельные, набор №8 (50-500 мм)</t>
  </si>
  <si>
    <t>Преобразователь термоэлектрический платинородий-платиновый эталонный ППО</t>
  </si>
  <si>
    <t>Устройство для поверки и калибровки моментных отверток с датчиком момента силы типа STAHLWILLE серий 7721</t>
  </si>
  <si>
    <t>Машина для испытания пружин на растяжение и сжатие</t>
  </si>
  <si>
    <t>Электроэрозионный станок «CASTEK MD20A2SNC»</t>
  </si>
  <si>
    <t>Токарно-винторезный станок с ОСУ 250ИТВМФ2 (Россия)</t>
  </si>
  <si>
    <t>Оборудования для контактной микросварки и контактной пайки SOUDAX серии GDC 300 NG с комплектующими</t>
  </si>
  <si>
    <t>Листогибочный пресс MetalTec HBM 30/1600 (E22)</t>
  </si>
  <si>
    <t>Контрольно-проверочная аппаратура GBD-75-M402-ЗВ_21121</t>
  </si>
  <si>
    <t>Гальваническое оборудование</t>
  </si>
  <si>
    <t>Ультразвуковая ванна модели МО-414 во взрывобезопасном исполнении</t>
  </si>
  <si>
    <t>Автобус МАЗ-206</t>
  </si>
  <si>
    <t>Вольтметр цифровой В3-71 - 2 шт.</t>
  </si>
  <si>
    <t>Установка комплексная для проверки параметров электробезопасности GPT-79804 или аналог</t>
  </si>
  <si>
    <t>Замена транспортного криогенного резервуара "Резервуар КО 1508 10 000" зав. №9203070 (стенд 33-7-11)</t>
  </si>
  <si>
    <t>Источник бесперебойного питания INTEL MPE-P40BPZKF1N-F55 (топологии ON-LINE)</t>
  </si>
  <si>
    <t xml:space="preserve">Дозатор автоматический жидкостный HT3100A для хроматографа </t>
  </si>
  <si>
    <t>Насос системы оборотного водоснабжения</t>
  </si>
  <si>
    <t>Насосная установка для повышения давления</t>
  </si>
  <si>
    <t>Пробоотборник воздуха автоматический</t>
  </si>
  <si>
    <t>Массовый расходомер MiniCori–FlowM14 + E8000</t>
  </si>
  <si>
    <t>Титратор КФ волюмометрический модель 915 KF Ti-Touch</t>
  </si>
  <si>
    <t>Создание системы видеонаблюдения за внешним перметром КИС "Неман" (Модернизация системы видеонаблюдения Контрольно-испытательной станции "Неман" (пос. Большое село Неманского района Калиниградской области))</t>
  </si>
  <si>
    <t>Оборудование въездных ворот на КПП №2 дорожным блокиратором (г. Калиниград, Московский проспект, 181)</t>
  </si>
  <si>
    <t>Выполнение проектных работ по обеспечению резервного питания систем охраны и видеонаблюдения</t>
  </si>
  <si>
    <t>Комплекс М-633С</t>
  </si>
  <si>
    <t>Резерв на срочные работы</t>
  </si>
  <si>
    <t xml:space="preserve">ДВИ-065-00014-НП-ВП Оборудование, приборы и транспортные средства Развитие и совершенствование ИТ  </t>
  </si>
  <si>
    <t>Модернизация ОС ЦОД</t>
  </si>
  <si>
    <t>Модернизации сетевой инфраструктуры</t>
  </si>
  <si>
    <t>МФУ 2 ед. (пом. 280- технологи, резерв)</t>
  </si>
  <si>
    <t>ИТОГО по непроектным мероприятиям:</t>
  </si>
  <si>
    <t>Оформление ТЗ для конкурса</t>
  </si>
  <si>
    <t>Оплата аванса</t>
  </si>
  <si>
    <t>Монтаж и пуско-наладка</t>
  </si>
  <si>
    <t>Окончательная оплата</t>
  </si>
  <si>
    <t>ID</t>
  </si>
  <si>
    <t>-</t>
  </si>
  <si>
    <t>план</t>
  </si>
  <si>
    <t>факт</t>
  </si>
  <si>
    <t>ответств</t>
  </si>
  <si>
    <t>Внутреннее согласование ТЗ</t>
  </si>
  <si>
    <t>Предоставление разработанного проекта договора</t>
  </si>
  <si>
    <t>Сбор коммерческих предложеий</t>
  </si>
  <si>
    <t>Согласование ТЗ в Энергомаш (свыше 500 тыс. руб.)</t>
  </si>
  <si>
    <t>р.д.</t>
  </si>
  <si>
    <t>к.д.</t>
  </si>
  <si>
    <t>Проведение конкурентной процедуры</t>
  </si>
  <si>
    <t>Разработка закупочной документации</t>
  </si>
  <si>
    <t>Подведение итогов</t>
  </si>
  <si>
    <t>Оформление договора сторонами</t>
  </si>
  <si>
    <t>По ТЗ</t>
  </si>
  <si>
    <t>ЦЗК ГК РК (свыше 10 млн. руб.)</t>
  </si>
  <si>
    <t>Ценных Д.А.</t>
  </si>
  <si>
    <t>Саранцев С.В.</t>
  </si>
  <si>
    <t>Овсянникова К.Г.</t>
  </si>
  <si>
    <t>Французов А.С.</t>
  </si>
  <si>
    <t>Новак А.А.</t>
  </si>
  <si>
    <t>Ребенков А.В.</t>
  </si>
  <si>
    <t>Наседкин А.В.</t>
  </si>
  <si>
    <t>Кошкин П.Н.</t>
  </si>
  <si>
    <t>Буров Д.В.</t>
  </si>
  <si>
    <t>Влазнев В.М.</t>
  </si>
  <si>
    <t>Скоробогатов А.Н.</t>
  </si>
  <si>
    <t>Куликов А.В.</t>
  </si>
  <si>
    <t xml:space="preserve"> </t>
  </si>
  <si>
    <t>Выполнение договора</t>
  </si>
  <si>
    <t>Закрытие мероприятия, акт ввода в эксплуатацию (при необходимости)</t>
  </si>
  <si>
    <t>Разработка проектной документации на проведение строительно-монтажных работ в рамках проекта по переносу испытательного стенда 71-2-85 с СПЗ "Янтарь"</t>
  </si>
  <si>
    <t>Реконструкция и тех. перевооружение здания Литер "Л" под создание заготовительного участка (Литер Т-проектирование)</t>
  </si>
  <si>
    <t>Плановый срок</t>
  </si>
  <si>
    <t>Названия строк</t>
  </si>
  <si>
    <t>(пусто)</t>
  </si>
  <si>
    <t>Общий итог</t>
  </si>
  <si>
    <t>Месяц аванса</t>
  </si>
  <si>
    <t>Сумма аванса</t>
  </si>
  <si>
    <t>Месяц платежа</t>
  </si>
  <si>
    <t>Сумма платежа</t>
  </si>
  <si>
    <t>Сумма по полю Сумма платежа</t>
  </si>
  <si>
    <t>Сумма по полю Сумма аванса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</si>
</sst>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60">
    <xf numFmtId="0" fontId="0" fillId="0" borderId="0" xfId="0"/>
    <xf numFmtId="4" fontId="0" fillId="0" borderId="0" xfId="0" applyNumberFormat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4" fontId="0" fillId="0" borderId="1" xfId="0" applyNumberFormat="1" applyBorder="1" applyAlignment="1">
      <alignment horizontal="center" vertical="center"/>
    </xf>
    <xf numFmtId="0" fontId="1" fillId="2" borderId="1" xfId="0" applyFont="1" applyFill="1" applyBorder="1" applyAlignment="1">
      <alignment vertical="center" wrapText="1"/>
    </xf>
    <xf numFmtId="4" fontId="1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textRotation="90" wrapText="1"/>
    </xf>
    <xf numFmtId="0" fontId="0" fillId="0" borderId="1" xfId="0" applyBorder="1" applyAlignment="1">
      <alignment horizontal="center" textRotation="90" wrapText="1"/>
    </xf>
    <xf numFmtId="0" fontId="0" fillId="2" borderId="1" xfId="0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horizontal="center" vertical="center"/>
    </xf>
    <xf numFmtId="0" fontId="1" fillId="2" borderId="2" xfId="0" applyFont="1" applyFill="1" applyBorder="1" applyAlignment="1">
      <alignment horizontal="left" vertical="center" wrapText="1"/>
    </xf>
    <xf numFmtId="4" fontId="1" fillId="2" borderId="2" xfId="0" applyNumberFormat="1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4" fontId="0" fillId="0" borderId="5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4" fontId="0" fillId="0" borderId="7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4" fontId="0" fillId="0" borderId="4" xfId="0" applyNumberFormat="1" applyBorder="1" applyAlignment="1">
      <alignment horizontal="center" vertical="center" wrapText="1"/>
    </xf>
    <xf numFmtId="0" fontId="0" fillId="0" borderId="3" xfId="0" applyNumberFormat="1" applyBorder="1" applyAlignment="1">
      <alignment horizontal="center" vertical="center" wrapText="1"/>
    </xf>
    <xf numFmtId="0" fontId="0" fillId="0" borderId="6" xfId="0" applyNumberFormat="1" applyBorder="1" applyAlignment="1">
      <alignment horizontal="center" vertical="center" wrapText="1"/>
    </xf>
    <xf numFmtId="0" fontId="0" fillId="0" borderId="4" xfId="0" applyNumberFormat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4" fontId="0" fillId="0" borderId="4" xfId="0" applyNumberFormat="1" applyBorder="1" applyAlignment="1">
      <alignment horizontal="center" vertical="center"/>
    </xf>
    <xf numFmtId="4" fontId="0" fillId="0" borderId="3" xfId="0" applyNumberFormat="1" applyBorder="1" applyAlignment="1">
      <alignment horizontal="center" vertical="center"/>
    </xf>
    <xf numFmtId="4" fontId="0" fillId="0" borderId="6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4" xfId="0" applyNumberFormat="1" applyBorder="1" applyAlignment="1">
      <alignment horizontal="center" vertical="center" wrapText="1"/>
    </xf>
    <xf numFmtId="0" fontId="0" fillId="0" borderId="3" xfId="0" applyNumberFormat="1" applyBorder="1" applyAlignment="1">
      <alignment horizontal="center" vertical="center" wrapText="1"/>
    </xf>
    <xf numFmtId="0" fontId="0" fillId="0" borderId="6" xfId="0" applyNumberFormat="1" applyBorder="1" applyAlignment="1">
      <alignment horizontal="center" vertical="center" wrapText="1"/>
    </xf>
    <xf numFmtId="4" fontId="0" fillId="0" borderId="4" xfId="0" applyNumberFormat="1" applyBorder="1" applyAlignment="1">
      <alignment horizontal="center" vertical="center" wrapText="1"/>
    </xf>
    <xf numFmtId="164" fontId="0" fillId="0" borderId="3" xfId="0" applyNumberFormat="1" applyBorder="1" applyAlignment="1">
      <alignment horizontal="center" vertical="center" wrapText="1"/>
    </xf>
    <xf numFmtId="164" fontId="0" fillId="0" borderId="6" xfId="0" applyNumberFormat="1" applyBorder="1" applyAlignment="1">
      <alignment horizontal="center" vertical="center" wrapText="1"/>
    </xf>
    <xf numFmtId="0" fontId="1" fillId="2" borderId="1" xfId="0" applyNumberFormat="1" applyFont="1" applyFill="1" applyBorder="1" applyAlignment="1">
      <alignment horizontal="left" vertical="center" wrapText="1"/>
    </xf>
    <xf numFmtId="4" fontId="0" fillId="0" borderId="1" xfId="0" applyNumberFormat="1" applyBorder="1" applyAlignment="1">
      <alignment horizontal="center" vertical="center" wrapText="1"/>
    </xf>
    <xf numFmtId="4" fontId="1" fillId="2" borderId="2" xfId="0" applyNumberFormat="1" applyFont="1" applyFill="1" applyBorder="1" applyAlignment="1">
      <alignment horizontal="left" vertical="center" wrapText="1"/>
    </xf>
    <xf numFmtId="4" fontId="0" fillId="0" borderId="3" xfId="0" applyNumberFormat="1" applyBorder="1" applyAlignment="1">
      <alignment horizontal="center" vertical="center" wrapText="1"/>
    </xf>
    <xf numFmtId="4" fontId="0" fillId="0" borderId="6" xfId="0" applyNumberFormat="1" applyBorder="1" applyAlignment="1">
      <alignment horizontal="center" vertical="center" wrapText="1"/>
    </xf>
    <xf numFmtId="4" fontId="1" fillId="2" borderId="1" xfId="0" applyNumberFormat="1" applyFont="1" applyFill="1" applyBorder="1" applyAlignment="1">
      <alignment horizontal="left" vertical="center" wrapText="1"/>
    </xf>
    <xf numFmtId="4" fontId="0" fillId="0" borderId="3" xfId="0" applyNumberFormat="1" applyBorder="1" applyAlignment="1">
      <alignment horizontal="center" vertical="center" wrapText="1"/>
    </xf>
    <xf numFmtId="4" fontId="0" fillId="0" borderId="6" xfId="0" applyNumberFormat="1" applyBorder="1" applyAlignment="1">
      <alignment horizontal="center" vertical="center" wrapText="1"/>
    </xf>
    <xf numFmtId="4" fontId="1" fillId="2" borderId="1" xfId="0" applyNumberFormat="1" applyFont="1" applyFill="1" applyBorder="1" applyAlignment="1">
      <alignment vertical="center" wrapText="1"/>
    </xf>
    <xf numFmtId="4" fontId="0" fillId="0" borderId="0" xfId="0" applyNumberFormat="1" applyAlignment="1">
      <alignment vertical="center" wrapText="1"/>
    </xf>
    <xf numFmtId="0" fontId="0" fillId="0" borderId="0" xfId="0" applyAlignment="1">
      <alignment horizontal="left" inden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[Исполнение ТРОП 2023.xlsx]Лист4!Сводная таблица4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Лист4!$B$1</c:f>
              <c:strCache>
                <c:ptCount val="1"/>
                <c:pt idx="0">
                  <c:v>Сумма по полю Сумма аванса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Лист4!$A$2:$A$21</c:f>
              <c:multiLvlStrCache>
                <c:ptCount val="14"/>
                <c:lvl>
                  <c:pt idx="0">
                    <c:v>8</c:v>
                  </c:pt>
                  <c:pt idx="1">
                    <c:v>9</c:v>
                  </c:pt>
                  <c:pt idx="2">
                    <c:v>11</c:v>
                  </c:pt>
                  <c:pt idx="3">
                    <c:v>12</c:v>
                  </c:pt>
                  <c:pt idx="4">
                    <c:v>2</c:v>
                  </c:pt>
                  <c:pt idx="5">
                    <c:v>3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  <c:pt idx="12">
                    <c:v>12</c:v>
                  </c:pt>
                  <c:pt idx="13">
                    <c:v>(пусто)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8</c:v>
                  </c:pt>
                  <c:pt idx="3">
                    <c:v>9</c:v>
                  </c:pt>
                  <c:pt idx="4">
                    <c:v>(пусто)</c:v>
                  </c:pt>
                </c:lvl>
              </c:multiLvlStrCache>
            </c:multiLvlStrRef>
          </c:cat>
          <c:val>
            <c:numRef>
              <c:f>Лист4!$B$2:$B$21</c:f>
              <c:numCache>
                <c:formatCode>General</c:formatCode>
                <c:ptCount val="14"/>
                <c:pt idx="0">
                  <c:v>2638.125</c:v>
                </c:pt>
                <c:pt idx="1">
                  <c:v>5368.1835000000001</c:v>
                </c:pt>
                <c:pt idx="2">
                  <c:v>5229</c:v>
                </c:pt>
                <c:pt idx="3">
                  <c:v>11897.810624999998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21-4302-A881-7ADD18D6DF4C}"/>
            </c:ext>
          </c:extLst>
        </c:ser>
        <c:ser>
          <c:idx val="1"/>
          <c:order val="1"/>
          <c:tx>
            <c:strRef>
              <c:f>Лист4!$C$1</c:f>
              <c:strCache>
                <c:ptCount val="1"/>
                <c:pt idx="0">
                  <c:v>Сумма по полю Сумма платежа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Лист4!$A$2:$A$21</c:f>
              <c:multiLvlStrCache>
                <c:ptCount val="14"/>
                <c:lvl>
                  <c:pt idx="0">
                    <c:v>8</c:v>
                  </c:pt>
                  <c:pt idx="1">
                    <c:v>9</c:v>
                  </c:pt>
                  <c:pt idx="2">
                    <c:v>11</c:v>
                  </c:pt>
                  <c:pt idx="3">
                    <c:v>12</c:v>
                  </c:pt>
                  <c:pt idx="4">
                    <c:v>2</c:v>
                  </c:pt>
                  <c:pt idx="5">
                    <c:v>3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  <c:pt idx="12">
                    <c:v>12</c:v>
                  </c:pt>
                  <c:pt idx="13">
                    <c:v>(пусто)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8</c:v>
                  </c:pt>
                  <c:pt idx="3">
                    <c:v>9</c:v>
                  </c:pt>
                  <c:pt idx="4">
                    <c:v>(пусто)</c:v>
                  </c:pt>
                </c:lvl>
              </c:multiLvlStrCache>
            </c:multiLvlStrRef>
          </c:cat>
          <c:val>
            <c:numRef>
              <c:f>Лист4!$C$2:$C$21</c:f>
              <c:numCache>
                <c:formatCode>General</c:formatCode>
                <c:ptCount val="14"/>
                <c:pt idx="0">
                  <c:v>6155.625</c:v>
                </c:pt>
                <c:pt idx="1">
                  <c:v>12525.761500000001</c:v>
                </c:pt>
                <c:pt idx="2">
                  <c:v>12201</c:v>
                </c:pt>
                <c:pt idx="3">
                  <c:v>27761.558125</c:v>
                </c:pt>
                <c:pt idx="4">
                  <c:v>827.93</c:v>
                </c:pt>
                <c:pt idx="5">
                  <c:v>10658.361000000001</c:v>
                </c:pt>
                <c:pt idx="6">
                  <c:v>4300</c:v>
                </c:pt>
                <c:pt idx="7">
                  <c:v>1560</c:v>
                </c:pt>
                <c:pt idx="8">
                  <c:v>9410</c:v>
                </c:pt>
                <c:pt idx="9">
                  <c:v>5078</c:v>
                </c:pt>
                <c:pt idx="10">
                  <c:v>8196.07</c:v>
                </c:pt>
                <c:pt idx="11">
                  <c:v>11170</c:v>
                </c:pt>
                <c:pt idx="12">
                  <c:v>6890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21-4302-A881-7ADD18D6DF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72309152"/>
        <c:axId val="672315384"/>
      </c:barChart>
      <c:valAx>
        <c:axId val="67231538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72309152"/>
        <c:crosses val="max"/>
        <c:crossBetween val="between"/>
      </c:valAx>
      <c:catAx>
        <c:axId val="6723091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72315384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609599</xdr:colOff>
      <xdr:row>1</xdr:row>
      <xdr:rowOff>0</xdr:rowOff>
    </xdr:from>
    <xdr:to>
      <xdr:col>16</xdr:col>
      <xdr:colOff>333374</xdr:colOff>
      <xdr:row>23</xdr:row>
      <xdr:rowOff>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Мальков Алексей Витальевич" refreshedDate="44937.649753703707" createdVersion="6" refreshedVersion="6" minRefreshableVersion="3" recordCount="146">
  <cacheSource type="worksheet">
    <worksheetSource name="Данные"/>
  </cacheSource>
  <cacheFields count="4">
    <cacheField name="Месяц аванса" numFmtId="0">
      <sharedItems containsString="0" containsBlank="1" containsNumber="1" containsInteger="1" minValue="5" maxValue="9" count="5">
        <m/>
        <n v="6"/>
        <n v="9"/>
        <n v="5"/>
        <n v="8"/>
      </sharedItems>
    </cacheField>
    <cacheField name="Сумма аванса" numFmtId="4">
      <sharedItems containsString="0" containsBlank="1" containsNumber="1" minValue="1700.7" maxValue="5229"/>
    </cacheField>
    <cacheField name="Месяц платежа" numFmtId="0">
      <sharedItems containsString="0" containsBlank="1" containsNumber="1" containsInteger="1" minValue="2" maxValue="12" count="10">
        <m/>
        <n v="3"/>
        <n v="11"/>
        <n v="12"/>
        <n v="6"/>
        <n v="9"/>
        <n v="10"/>
        <n v="8"/>
        <n v="2"/>
        <n v="7"/>
      </sharedItems>
    </cacheField>
    <cacheField name="Сумма платежа" numFmtId="0">
      <sharedItems containsString="0" containsBlank="1" containsNumber="1" minValue="150" maxValue="122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6">
  <r>
    <x v="0"/>
    <m/>
    <x v="0"/>
    <m/>
  </r>
  <r>
    <x v="0"/>
    <m/>
    <x v="0"/>
    <m/>
  </r>
  <r>
    <x v="0"/>
    <m/>
    <x v="0"/>
    <m/>
  </r>
  <r>
    <x v="0"/>
    <m/>
    <x v="1"/>
    <n v="6937.6419999999998"/>
  </r>
  <r>
    <x v="0"/>
    <m/>
    <x v="0"/>
    <m/>
  </r>
  <r>
    <x v="0"/>
    <m/>
    <x v="0"/>
    <m/>
  </r>
  <r>
    <x v="0"/>
    <m/>
    <x v="1"/>
    <n v="3720.7190000000001"/>
  </r>
  <r>
    <x v="0"/>
    <m/>
    <x v="0"/>
    <m/>
  </r>
  <r>
    <x v="0"/>
    <m/>
    <x v="0"/>
    <m/>
  </r>
  <r>
    <x v="0"/>
    <m/>
    <x v="2"/>
    <n v="3000"/>
  </r>
  <r>
    <x v="0"/>
    <m/>
    <x v="0"/>
    <m/>
  </r>
  <r>
    <x v="0"/>
    <m/>
    <x v="0"/>
    <m/>
  </r>
  <r>
    <x v="0"/>
    <m/>
    <x v="3"/>
    <n v="1500"/>
  </r>
  <r>
    <x v="0"/>
    <m/>
    <x v="0"/>
    <m/>
  </r>
  <r>
    <x v="0"/>
    <m/>
    <x v="0"/>
    <m/>
  </r>
  <r>
    <x v="0"/>
    <m/>
    <x v="4"/>
    <n v="4300"/>
  </r>
  <r>
    <x v="0"/>
    <m/>
    <x v="0"/>
    <m/>
  </r>
  <r>
    <x v="0"/>
    <m/>
    <x v="0"/>
    <m/>
  </r>
  <r>
    <x v="1"/>
    <n v="2000.9835"/>
    <x v="5"/>
    <n v="4668.9615000000003"/>
  </r>
  <r>
    <x v="0"/>
    <m/>
    <x v="0"/>
    <m/>
  </r>
  <r>
    <x v="0"/>
    <m/>
    <x v="0"/>
    <m/>
  </r>
  <r>
    <x v="0"/>
    <m/>
    <x v="6"/>
    <n v="1426.07"/>
  </r>
  <r>
    <x v="0"/>
    <m/>
    <x v="0"/>
    <m/>
  </r>
  <r>
    <x v="0"/>
    <m/>
    <x v="0"/>
    <m/>
  </r>
  <r>
    <x v="2"/>
    <n v="4060.7426249999999"/>
    <x v="3"/>
    <n v="9475.0661250000012"/>
  </r>
  <r>
    <x v="0"/>
    <m/>
    <x v="0"/>
    <m/>
  </r>
  <r>
    <x v="0"/>
    <m/>
    <x v="0"/>
    <m/>
  </r>
  <r>
    <x v="2"/>
    <n v="1700.7"/>
    <x v="3"/>
    <n v="3968.3"/>
  </r>
  <r>
    <x v="0"/>
    <m/>
    <x v="0"/>
    <m/>
  </r>
  <r>
    <x v="0"/>
    <m/>
    <x v="0"/>
    <m/>
  </r>
  <r>
    <x v="3"/>
    <n v="2638.125"/>
    <x v="7"/>
    <n v="6155.625"/>
  </r>
  <r>
    <x v="0"/>
    <m/>
    <x v="0"/>
    <m/>
  </r>
  <r>
    <x v="0"/>
    <m/>
    <x v="0"/>
    <m/>
  </r>
  <r>
    <x v="0"/>
    <m/>
    <x v="0"/>
    <m/>
  </r>
  <r>
    <x v="2"/>
    <n v="3127.2749999999992"/>
    <x v="3"/>
    <n v="7296.9749999999985"/>
  </r>
  <r>
    <x v="0"/>
    <m/>
    <x v="0"/>
    <m/>
  </r>
  <r>
    <x v="0"/>
    <m/>
    <x v="0"/>
    <m/>
  </r>
  <r>
    <x v="0"/>
    <m/>
    <x v="5"/>
    <n v="3698"/>
  </r>
  <r>
    <x v="0"/>
    <m/>
    <x v="0"/>
    <m/>
  </r>
  <r>
    <x v="0"/>
    <m/>
    <x v="0"/>
    <m/>
  </r>
  <r>
    <x v="0"/>
    <m/>
    <x v="8"/>
    <n v="827.93"/>
  </r>
  <r>
    <x v="0"/>
    <m/>
    <x v="0"/>
    <m/>
  </r>
  <r>
    <x v="0"/>
    <m/>
    <x v="0"/>
    <m/>
  </r>
  <r>
    <x v="2"/>
    <n v="3009.0929999999998"/>
    <x v="3"/>
    <n v="7021.2169999999996"/>
  </r>
  <r>
    <x v="0"/>
    <m/>
    <x v="0"/>
    <m/>
  </r>
  <r>
    <x v="0"/>
    <m/>
    <x v="0"/>
    <m/>
  </r>
  <r>
    <x v="0"/>
    <m/>
    <x v="9"/>
    <n v="320"/>
  </r>
  <r>
    <x v="0"/>
    <m/>
    <x v="0"/>
    <m/>
  </r>
  <r>
    <x v="0"/>
    <m/>
    <x v="0"/>
    <m/>
  </r>
  <r>
    <x v="0"/>
    <m/>
    <x v="9"/>
    <n v="240"/>
  </r>
  <r>
    <x v="0"/>
    <m/>
    <x v="0"/>
    <m/>
  </r>
  <r>
    <x v="0"/>
    <m/>
    <x v="0"/>
    <m/>
  </r>
  <r>
    <x v="0"/>
    <m/>
    <x v="7"/>
    <n v="280"/>
  </r>
  <r>
    <x v="0"/>
    <m/>
    <x v="0"/>
    <m/>
  </r>
  <r>
    <x v="0"/>
    <m/>
    <x v="0"/>
    <m/>
  </r>
  <r>
    <x v="0"/>
    <m/>
    <x v="7"/>
    <n v="430"/>
  </r>
  <r>
    <x v="0"/>
    <m/>
    <x v="0"/>
    <m/>
  </r>
  <r>
    <x v="0"/>
    <m/>
    <x v="0"/>
    <m/>
  </r>
  <r>
    <x v="0"/>
    <m/>
    <x v="5"/>
    <n v="150"/>
  </r>
  <r>
    <x v="0"/>
    <m/>
    <x v="0"/>
    <m/>
  </r>
  <r>
    <x v="0"/>
    <m/>
    <x v="0"/>
    <m/>
  </r>
  <r>
    <x v="0"/>
    <m/>
    <x v="5"/>
    <n v="440"/>
  </r>
  <r>
    <x v="0"/>
    <m/>
    <x v="0"/>
    <m/>
  </r>
  <r>
    <x v="0"/>
    <m/>
    <x v="0"/>
    <m/>
  </r>
  <r>
    <x v="0"/>
    <m/>
    <x v="7"/>
    <n v="1190"/>
  </r>
  <r>
    <x v="0"/>
    <m/>
    <x v="0"/>
    <m/>
  </r>
  <r>
    <x v="0"/>
    <m/>
    <x v="0"/>
    <m/>
  </r>
  <r>
    <x v="0"/>
    <m/>
    <x v="2"/>
    <n v="2820"/>
  </r>
  <r>
    <x v="0"/>
    <m/>
    <x v="0"/>
    <m/>
  </r>
  <r>
    <x v="0"/>
    <m/>
    <x v="0"/>
    <m/>
  </r>
  <r>
    <x v="0"/>
    <m/>
    <x v="2"/>
    <n v="2610"/>
  </r>
  <r>
    <x v="0"/>
    <m/>
    <x v="0"/>
    <m/>
  </r>
  <r>
    <x v="0"/>
    <m/>
    <x v="0"/>
    <m/>
  </r>
  <r>
    <x v="0"/>
    <m/>
    <x v="3"/>
    <n v="610"/>
  </r>
  <r>
    <x v="0"/>
    <m/>
    <x v="0"/>
    <m/>
  </r>
  <r>
    <x v="0"/>
    <m/>
    <x v="0"/>
    <m/>
  </r>
  <r>
    <x v="0"/>
    <m/>
    <x v="7"/>
    <n v="690"/>
  </r>
  <r>
    <x v="0"/>
    <m/>
    <x v="0"/>
    <m/>
  </r>
  <r>
    <x v="0"/>
    <m/>
    <x v="0"/>
    <m/>
  </r>
  <r>
    <x v="0"/>
    <m/>
    <x v="6"/>
    <n v="2610"/>
  </r>
  <r>
    <x v="0"/>
    <m/>
    <x v="0"/>
    <m/>
  </r>
  <r>
    <x v="0"/>
    <m/>
    <x v="0"/>
    <m/>
  </r>
  <r>
    <x v="1"/>
    <n v="3367.2"/>
    <x v="5"/>
    <n v="7856.8"/>
  </r>
  <r>
    <x v="0"/>
    <m/>
    <x v="0"/>
    <m/>
  </r>
  <r>
    <x v="0"/>
    <m/>
    <x v="0"/>
    <m/>
  </r>
  <r>
    <x v="0"/>
    <m/>
    <x v="6"/>
    <n v="1160"/>
  </r>
  <r>
    <x v="0"/>
    <m/>
    <x v="0"/>
    <m/>
  </r>
  <r>
    <x v="0"/>
    <m/>
    <x v="0"/>
    <m/>
  </r>
  <r>
    <x v="0"/>
    <m/>
    <x v="3"/>
    <n v="4780"/>
  </r>
  <r>
    <x v="0"/>
    <m/>
    <x v="0"/>
    <m/>
  </r>
  <r>
    <x v="0"/>
    <m/>
    <x v="0"/>
    <m/>
  </r>
  <r>
    <x v="0"/>
    <m/>
    <x v="6"/>
    <n v="290"/>
  </r>
  <r>
    <x v="0"/>
    <m/>
    <x v="0"/>
    <m/>
  </r>
  <r>
    <x v="0"/>
    <m/>
    <x v="0"/>
    <m/>
  </r>
  <r>
    <x v="0"/>
    <m/>
    <x v="5"/>
    <n v="240"/>
  </r>
  <r>
    <x v="0"/>
    <m/>
    <x v="0"/>
    <m/>
  </r>
  <r>
    <x v="0"/>
    <m/>
    <x v="0"/>
    <m/>
  </r>
  <r>
    <x v="0"/>
    <m/>
    <x v="2"/>
    <n v="2260"/>
  </r>
  <r>
    <x v="0"/>
    <m/>
    <x v="0"/>
    <m/>
  </r>
  <r>
    <x v="0"/>
    <m/>
    <x v="0"/>
    <m/>
  </r>
  <r>
    <x v="0"/>
    <m/>
    <x v="6"/>
    <n v="870"/>
  </r>
  <r>
    <x v="0"/>
    <m/>
    <x v="0"/>
    <m/>
  </r>
  <r>
    <x v="0"/>
    <m/>
    <x v="0"/>
    <m/>
  </r>
  <r>
    <x v="0"/>
    <m/>
    <x v="7"/>
    <n v="550"/>
  </r>
  <r>
    <x v="0"/>
    <m/>
    <x v="0"/>
    <m/>
  </r>
  <r>
    <x v="0"/>
    <m/>
    <x v="0"/>
    <m/>
  </r>
  <r>
    <x v="0"/>
    <m/>
    <x v="6"/>
    <n v="150"/>
  </r>
  <r>
    <x v="0"/>
    <m/>
    <x v="0"/>
    <m/>
  </r>
  <r>
    <x v="0"/>
    <m/>
    <x v="0"/>
    <m/>
  </r>
  <r>
    <x v="0"/>
    <m/>
    <x v="5"/>
    <n v="380"/>
  </r>
  <r>
    <x v="0"/>
    <m/>
    <x v="0"/>
    <m/>
  </r>
  <r>
    <x v="0"/>
    <m/>
    <x v="0"/>
    <m/>
  </r>
  <r>
    <x v="0"/>
    <m/>
    <x v="5"/>
    <n v="170"/>
  </r>
  <r>
    <x v="0"/>
    <m/>
    <x v="0"/>
    <m/>
  </r>
  <r>
    <x v="0"/>
    <m/>
    <x v="0"/>
    <m/>
  </r>
  <r>
    <x v="0"/>
    <m/>
    <x v="6"/>
    <n v="690"/>
  </r>
  <r>
    <x v="0"/>
    <m/>
    <x v="0"/>
    <m/>
  </r>
  <r>
    <x v="0"/>
    <m/>
    <x v="0"/>
    <m/>
  </r>
  <r>
    <x v="0"/>
    <m/>
    <x v="2"/>
    <n v="480"/>
  </r>
  <r>
    <x v="0"/>
    <m/>
    <x v="0"/>
    <m/>
  </r>
  <r>
    <x v="0"/>
    <m/>
    <x v="0"/>
    <m/>
  </r>
  <r>
    <x v="0"/>
    <m/>
    <x v="7"/>
    <n v="3010"/>
  </r>
  <r>
    <x v="0"/>
    <m/>
    <x v="0"/>
    <m/>
  </r>
  <r>
    <x v="0"/>
    <m/>
    <x v="0"/>
    <m/>
  </r>
  <r>
    <x v="0"/>
    <m/>
    <x v="7"/>
    <n v="1300"/>
  </r>
  <r>
    <x v="0"/>
    <m/>
    <x v="0"/>
    <m/>
  </r>
  <r>
    <x v="0"/>
    <m/>
    <x v="0"/>
    <m/>
  </r>
  <r>
    <x v="0"/>
    <m/>
    <x v="6"/>
    <n v="1000"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4"/>
    <n v="5229"/>
    <x v="2"/>
    <n v="12201"/>
  </r>
  <r>
    <x v="0"/>
    <m/>
    <x v="0"/>
    <m/>
  </r>
  <r>
    <x v="0"/>
    <m/>
    <x v="0"/>
    <m/>
  </r>
  <r>
    <x v="0"/>
    <m/>
    <x v="7"/>
    <n v="1960"/>
  </r>
  <r>
    <x v="0"/>
    <m/>
    <x v="0"/>
    <m/>
  </r>
  <r>
    <x v="0"/>
    <m/>
    <x v="0"/>
    <m/>
  </r>
  <r>
    <x v="0"/>
    <m/>
    <x v="9"/>
    <n v="1000"/>
  </r>
  <r>
    <x v="0"/>
    <m/>
    <x v="0"/>
    <m/>
  </r>
  <r>
    <x v="0"/>
    <m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таблица4" cacheId="21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1">
  <location ref="A1:C21" firstHeaderRow="0" firstDataRow="1" firstDataCol="1"/>
  <pivotFields count="4">
    <pivotField axis="axisRow" showAll="0">
      <items count="6">
        <item x="3"/>
        <item x="1"/>
        <item x="4"/>
        <item x="2"/>
        <item x="0"/>
        <item t="default"/>
      </items>
    </pivotField>
    <pivotField dataField="1" showAll="0"/>
    <pivotField axis="axisRow" showAll="0">
      <items count="11">
        <item x="8"/>
        <item x="1"/>
        <item x="4"/>
        <item x="9"/>
        <item x="7"/>
        <item x="5"/>
        <item x="6"/>
        <item x="2"/>
        <item x="3"/>
        <item x="0"/>
        <item t="default"/>
      </items>
    </pivotField>
    <pivotField dataField="1" showAll="0"/>
  </pivotFields>
  <rowFields count="2">
    <field x="0"/>
    <field x="2"/>
  </rowFields>
  <rowItems count="20">
    <i>
      <x/>
    </i>
    <i r="1">
      <x v="4"/>
    </i>
    <i>
      <x v="1"/>
    </i>
    <i r="1">
      <x v="5"/>
    </i>
    <i>
      <x v="2"/>
    </i>
    <i r="1">
      <x v="7"/>
    </i>
    <i>
      <x v="3"/>
    </i>
    <i r="1">
      <x v="8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Сумма по полю Сумма аванса" fld="1" baseField="0" baseItem="0"/>
    <dataField name="Сумма по полю Сумма платежа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/>
  </sheetViews>
  <sheetFormatPr defaultRowHeight="15" x14ac:dyDescent="0.25"/>
  <cols>
    <col min="1" max="1" width="17.28515625" bestFit="1" customWidth="1"/>
    <col min="2" max="2" width="29.140625" customWidth="1"/>
    <col min="3" max="3" width="31.140625" bestFit="1" customWidth="1"/>
  </cols>
  <sheetData>
    <row r="1" spans="1:3" x14ac:dyDescent="0.25">
      <c r="A1" s="24" t="s">
        <v>91</v>
      </c>
      <c r="B1" t="s">
        <v>99</v>
      </c>
      <c r="C1" t="s">
        <v>98</v>
      </c>
    </row>
    <row r="2" spans="1:3" x14ac:dyDescent="0.25">
      <c r="A2" s="25">
        <v>5</v>
      </c>
      <c r="B2" s="26">
        <v>2638.125</v>
      </c>
      <c r="C2" s="26">
        <v>6155.625</v>
      </c>
    </row>
    <row r="3" spans="1:3" x14ac:dyDescent="0.25">
      <c r="A3" s="59">
        <v>8</v>
      </c>
      <c r="B3" s="26">
        <v>2638.125</v>
      </c>
      <c r="C3" s="26">
        <v>6155.625</v>
      </c>
    </row>
    <row r="4" spans="1:3" x14ac:dyDescent="0.25">
      <c r="A4" s="25">
        <v>6</v>
      </c>
      <c r="B4" s="26">
        <v>5368.1835000000001</v>
      </c>
      <c r="C4" s="26">
        <v>12525.761500000001</v>
      </c>
    </row>
    <row r="5" spans="1:3" x14ac:dyDescent="0.25">
      <c r="A5" s="59">
        <v>9</v>
      </c>
      <c r="B5" s="26">
        <v>5368.1835000000001</v>
      </c>
      <c r="C5" s="26">
        <v>12525.761500000001</v>
      </c>
    </row>
    <row r="6" spans="1:3" x14ac:dyDescent="0.25">
      <c r="A6" s="25">
        <v>8</v>
      </c>
      <c r="B6" s="26">
        <v>5229</v>
      </c>
      <c r="C6" s="26">
        <v>12201</v>
      </c>
    </row>
    <row r="7" spans="1:3" x14ac:dyDescent="0.25">
      <c r="A7" s="59">
        <v>11</v>
      </c>
      <c r="B7" s="26">
        <v>5229</v>
      </c>
      <c r="C7" s="26">
        <v>12201</v>
      </c>
    </row>
    <row r="8" spans="1:3" x14ac:dyDescent="0.25">
      <c r="A8" s="25">
        <v>9</v>
      </c>
      <c r="B8" s="26">
        <v>11897.810624999998</v>
      </c>
      <c r="C8" s="26">
        <v>27761.558125</v>
      </c>
    </row>
    <row r="9" spans="1:3" x14ac:dyDescent="0.25">
      <c r="A9" s="59">
        <v>12</v>
      </c>
      <c r="B9" s="26">
        <v>11897.810624999998</v>
      </c>
      <c r="C9" s="26">
        <v>27761.558125</v>
      </c>
    </row>
    <row r="10" spans="1:3" x14ac:dyDescent="0.25">
      <c r="A10" s="25" t="s">
        <v>92</v>
      </c>
      <c r="B10" s="26"/>
      <c r="C10" s="26">
        <v>58090.361000000004</v>
      </c>
    </row>
    <row r="11" spans="1:3" x14ac:dyDescent="0.25">
      <c r="A11" s="59">
        <v>2</v>
      </c>
      <c r="B11" s="26"/>
      <c r="C11" s="26">
        <v>827.93</v>
      </c>
    </row>
    <row r="12" spans="1:3" x14ac:dyDescent="0.25">
      <c r="A12" s="59">
        <v>3</v>
      </c>
      <c r="B12" s="26"/>
      <c r="C12" s="26">
        <v>10658.361000000001</v>
      </c>
    </row>
    <row r="13" spans="1:3" x14ac:dyDescent="0.25">
      <c r="A13" s="59">
        <v>6</v>
      </c>
      <c r="B13" s="26"/>
      <c r="C13" s="26">
        <v>4300</v>
      </c>
    </row>
    <row r="14" spans="1:3" x14ac:dyDescent="0.25">
      <c r="A14" s="59">
        <v>7</v>
      </c>
      <c r="B14" s="26"/>
      <c r="C14" s="26">
        <v>1560</v>
      </c>
    </row>
    <row r="15" spans="1:3" x14ac:dyDescent="0.25">
      <c r="A15" s="59">
        <v>8</v>
      </c>
      <c r="B15" s="26"/>
      <c r="C15" s="26">
        <v>9410</v>
      </c>
    </row>
    <row r="16" spans="1:3" x14ac:dyDescent="0.25">
      <c r="A16" s="59">
        <v>9</v>
      </c>
      <c r="B16" s="26"/>
      <c r="C16" s="26">
        <v>5078</v>
      </c>
    </row>
    <row r="17" spans="1:3" x14ac:dyDescent="0.25">
      <c r="A17" s="59">
        <v>10</v>
      </c>
      <c r="B17" s="26"/>
      <c r="C17" s="26">
        <v>8196.07</v>
      </c>
    </row>
    <row r="18" spans="1:3" x14ac:dyDescent="0.25">
      <c r="A18" s="59">
        <v>11</v>
      </c>
      <c r="B18" s="26"/>
      <c r="C18" s="26">
        <v>11170</v>
      </c>
    </row>
    <row r="19" spans="1:3" x14ac:dyDescent="0.25">
      <c r="A19" s="59">
        <v>12</v>
      </c>
      <c r="B19" s="26"/>
      <c r="C19" s="26">
        <v>6890</v>
      </c>
    </row>
    <row r="20" spans="1:3" x14ac:dyDescent="0.25">
      <c r="A20" s="59" t="s">
        <v>92</v>
      </c>
      <c r="B20" s="26"/>
      <c r="C20" s="26"/>
    </row>
    <row r="21" spans="1:3" x14ac:dyDescent="0.25">
      <c r="A21" s="25" t="s">
        <v>93</v>
      </c>
      <c r="B21" s="26">
        <v>25133.119124999997</v>
      </c>
      <c r="C21" s="26">
        <v>116734.30562500001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48"/>
  <sheetViews>
    <sheetView tabSelected="1" zoomScale="55" zoomScaleNormal="55" workbookViewId="0">
      <pane xSplit="9" ySplit="4" topLeftCell="J5" activePane="bottomRight" state="frozen"/>
      <selection pane="topRight" activeCell="E1" sqref="E1"/>
      <selection pane="bottomLeft" activeCell="A5" sqref="A5"/>
      <selection pane="bottomRight" activeCell="G45" sqref="G45:G47"/>
    </sheetView>
  </sheetViews>
  <sheetFormatPr defaultRowHeight="15" x14ac:dyDescent="0.25"/>
  <cols>
    <col min="2" max="2" width="9.140625" style="3"/>
    <col min="3" max="3" width="78.5703125" style="2" customWidth="1"/>
    <col min="4" max="5" width="15.42578125" style="2" customWidth="1"/>
    <col min="6" max="6" width="15.42578125" style="58" customWidth="1"/>
    <col min="7" max="8" width="15.42578125" style="2" customWidth="1"/>
    <col min="9" max="10" width="19.140625" style="1" customWidth="1"/>
    <col min="11" max="14" width="17.85546875" style="4" customWidth="1"/>
    <col min="15" max="15" width="16.85546875" style="4" customWidth="1"/>
    <col min="16" max="16" width="19.85546875" style="4" customWidth="1"/>
    <col min="17" max="17" width="18.5703125" style="4" customWidth="1"/>
    <col min="18" max="18" width="20.28515625" style="4" customWidth="1"/>
    <col min="19" max="19" width="17" style="4" customWidth="1"/>
    <col min="20" max="20" width="18" style="4" customWidth="1"/>
    <col min="21" max="21" width="13.28515625" style="4" customWidth="1"/>
    <col min="22" max="22" width="18.85546875" style="4" customWidth="1"/>
    <col min="23" max="23" width="18.42578125" style="4" customWidth="1"/>
    <col min="24" max="24" width="14.28515625" style="4" customWidth="1"/>
    <col min="25" max="25" width="17.85546875" style="4" customWidth="1"/>
    <col min="26" max="28" width="9.140625" style="4"/>
  </cols>
  <sheetData>
    <row r="1" spans="1:26" ht="104.25" customHeight="1" x14ac:dyDescent="0.25">
      <c r="A1" t="s">
        <v>56</v>
      </c>
      <c r="B1" s="5" t="s">
        <v>0</v>
      </c>
      <c r="C1" s="6" t="s">
        <v>1</v>
      </c>
      <c r="D1" s="6" t="s">
        <v>90</v>
      </c>
      <c r="E1" s="6" t="s">
        <v>94</v>
      </c>
      <c r="F1" s="50" t="s">
        <v>95</v>
      </c>
      <c r="G1" s="6" t="s">
        <v>96</v>
      </c>
      <c r="H1" s="6" t="s">
        <v>97</v>
      </c>
      <c r="I1" s="7" t="s">
        <v>2</v>
      </c>
      <c r="J1" s="7"/>
      <c r="K1" s="11" t="s">
        <v>52</v>
      </c>
      <c r="L1" s="11" t="s">
        <v>61</v>
      </c>
      <c r="M1" s="11" t="s">
        <v>64</v>
      </c>
      <c r="N1" s="11" t="s">
        <v>62</v>
      </c>
      <c r="O1" s="11" t="s">
        <v>63</v>
      </c>
      <c r="P1" s="11" t="s">
        <v>68</v>
      </c>
      <c r="Q1" s="11" t="s">
        <v>72</v>
      </c>
      <c r="R1" s="11" t="s">
        <v>67</v>
      </c>
      <c r="S1" s="11" t="s">
        <v>69</v>
      </c>
      <c r="T1" s="11" t="s">
        <v>70</v>
      </c>
      <c r="U1" s="11" t="s">
        <v>53</v>
      </c>
      <c r="V1" s="11" t="s">
        <v>86</v>
      </c>
      <c r="W1" s="11" t="s">
        <v>54</v>
      </c>
      <c r="X1" s="11" t="s">
        <v>55</v>
      </c>
      <c r="Y1" s="11" t="s">
        <v>87</v>
      </c>
      <c r="Z1" s="10"/>
    </row>
    <row r="2" spans="1:26" ht="13.5" customHeight="1" x14ac:dyDescent="0.25">
      <c r="B2" s="5"/>
      <c r="C2" s="6"/>
      <c r="D2" s="6"/>
      <c r="E2" s="6"/>
      <c r="F2" s="50"/>
      <c r="G2" s="6"/>
      <c r="H2" s="6"/>
      <c r="I2" s="7"/>
      <c r="J2" s="7"/>
      <c r="K2" s="15"/>
      <c r="L2" s="15">
        <v>5</v>
      </c>
      <c r="M2" s="15">
        <v>10</v>
      </c>
      <c r="N2" s="15">
        <v>3</v>
      </c>
      <c r="O2" s="15">
        <v>10</v>
      </c>
      <c r="P2" s="15">
        <v>3</v>
      </c>
      <c r="Q2" s="15">
        <v>30</v>
      </c>
      <c r="R2" s="15">
        <v>20</v>
      </c>
      <c r="S2" s="15">
        <v>5</v>
      </c>
      <c r="T2" s="15">
        <v>10</v>
      </c>
      <c r="U2" s="15">
        <v>5</v>
      </c>
      <c r="V2" s="15" t="s">
        <v>71</v>
      </c>
      <c r="W2" s="15">
        <v>14</v>
      </c>
      <c r="X2" s="15">
        <v>5</v>
      </c>
      <c r="Y2" s="15">
        <v>5</v>
      </c>
      <c r="Z2" s="10"/>
    </row>
    <row r="3" spans="1:26" ht="13.5" customHeight="1" x14ac:dyDescent="0.25">
      <c r="B3" s="5"/>
      <c r="C3" s="6"/>
      <c r="D3" s="6"/>
      <c r="E3" s="6"/>
      <c r="F3" s="50"/>
      <c r="G3" s="6"/>
      <c r="H3" s="6"/>
      <c r="I3" s="7"/>
      <c r="J3" s="7"/>
      <c r="K3" s="15"/>
      <c r="L3" s="15" t="s">
        <v>65</v>
      </c>
      <c r="M3" s="15" t="s">
        <v>65</v>
      </c>
      <c r="N3" s="15" t="s">
        <v>65</v>
      </c>
      <c r="O3" s="15" t="s">
        <v>65</v>
      </c>
      <c r="P3" s="15" t="s">
        <v>65</v>
      </c>
      <c r="Q3" s="15" t="s">
        <v>66</v>
      </c>
      <c r="R3" s="15" t="s">
        <v>66</v>
      </c>
      <c r="S3" s="15" t="s">
        <v>65</v>
      </c>
      <c r="T3" s="15" t="s">
        <v>65</v>
      </c>
      <c r="U3" s="15" t="s">
        <v>65</v>
      </c>
      <c r="V3" s="15"/>
      <c r="W3" s="15" t="s">
        <v>65</v>
      </c>
      <c r="X3" s="15" t="s">
        <v>65</v>
      </c>
      <c r="Y3" s="15" t="s">
        <v>65</v>
      </c>
      <c r="Z3" s="10"/>
    </row>
    <row r="4" spans="1:26" ht="30.75" thickBot="1" x14ac:dyDescent="0.3">
      <c r="A4">
        <v>1</v>
      </c>
      <c r="B4" s="16">
        <v>1</v>
      </c>
      <c r="C4" s="17" t="s">
        <v>11</v>
      </c>
      <c r="D4" s="17"/>
      <c r="E4" s="17"/>
      <c r="F4" s="51"/>
      <c r="G4" s="17"/>
      <c r="H4" s="17"/>
      <c r="I4" s="18">
        <f>SUM(I5:I32)</f>
        <v>55552.93475</v>
      </c>
      <c r="J4" s="18" t="s">
        <v>57</v>
      </c>
      <c r="K4" s="19" t="s">
        <v>57</v>
      </c>
      <c r="L4" s="19" t="s">
        <v>57</v>
      </c>
      <c r="M4" s="19" t="s">
        <v>57</v>
      </c>
      <c r="N4" s="19" t="s">
        <v>57</v>
      </c>
      <c r="O4" s="19" t="s">
        <v>57</v>
      </c>
      <c r="P4" s="19" t="s">
        <v>57</v>
      </c>
      <c r="Q4" s="19" t="s">
        <v>57</v>
      </c>
      <c r="R4" s="19" t="s">
        <v>57</v>
      </c>
      <c r="S4" s="19" t="s">
        <v>57</v>
      </c>
      <c r="T4" s="19" t="s">
        <v>57</v>
      </c>
      <c r="U4" s="19" t="s">
        <v>57</v>
      </c>
      <c r="V4" s="19" t="s">
        <v>57</v>
      </c>
      <c r="W4" s="19" t="s">
        <v>57</v>
      </c>
      <c r="X4" s="19" t="s">
        <v>57</v>
      </c>
      <c r="Y4" s="19" t="s">
        <v>57</v>
      </c>
    </row>
    <row r="5" spans="1:26" x14ac:dyDescent="0.25">
      <c r="A5">
        <v>2</v>
      </c>
      <c r="B5" s="31">
        <v>2</v>
      </c>
      <c r="C5" s="34" t="s">
        <v>3</v>
      </c>
      <c r="D5" s="40">
        <f>Y5</f>
        <v>45000</v>
      </c>
      <c r="E5" s="40"/>
      <c r="F5" s="46"/>
      <c r="G5" s="43">
        <f>MONTH(D5)</f>
        <v>3</v>
      </c>
      <c r="H5" s="46">
        <f>I5</f>
        <v>6937.6419999999998</v>
      </c>
      <c r="I5" s="37">
        <v>6937.6419999999998</v>
      </c>
      <c r="J5" s="20" t="s">
        <v>58</v>
      </c>
      <c r="K5" s="21">
        <v>44941</v>
      </c>
      <c r="L5" s="21">
        <f>WORKDAY(K5,$L$2)</f>
        <v>44946</v>
      </c>
      <c r="M5" s="21">
        <f>WORKDAY(L5,$M$2)</f>
        <v>44960</v>
      </c>
      <c r="N5" s="21">
        <f>WORKDAY(IF(M5&lt;&gt;"-",M5,L5),$N$2)</f>
        <v>44965</v>
      </c>
      <c r="O5" s="21">
        <f>WORKDAY(N5,$O$2)</f>
        <v>44979</v>
      </c>
      <c r="P5" s="21">
        <f>WORKDAY(O5,$P$2)</f>
        <v>44984</v>
      </c>
      <c r="Q5" s="21" t="s">
        <v>57</v>
      </c>
      <c r="R5" s="21">
        <f>IF(Q5&lt;&gt;"-",Q5,P5)+$R$2</f>
        <v>45004</v>
      </c>
      <c r="S5" s="21">
        <f>WORKDAY(R5,$S$2)</f>
        <v>45009</v>
      </c>
      <c r="T5" s="21">
        <f>WORKDAY(S5,$T$2)</f>
        <v>45023</v>
      </c>
      <c r="U5" s="21">
        <f>WORKDAY(T5,$U$2)</f>
        <v>45030</v>
      </c>
      <c r="V5" s="21"/>
      <c r="W5" s="21" t="s">
        <v>85</v>
      </c>
      <c r="X5" s="21">
        <v>45078</v>
      </c>
      <c r="Y5" s="21">
        <v>45000</v>
      </c>
    </row>
    <row r="6" spans="1:26" x14ac:dyDescent="0.25">
      <c r="A6">
        <v>3</v>
      </c>
      <c r="B6" s="32"/>
      <c r="C6" s="35"/>
      <c r="D6" s="41"/>
      <c r="E6" s="47"/>
      <c r="F6" s="52"/>
      <c r="G6" s="44"/>
      <c r="H6" s="44"/>
      <c r="I6" s="38"/>
      <c r="J6" s="7" t="s">
        <v>59</v>
      </c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</row>
    <row r="7" spans="1:26" ht="15.75" thickBot="1" x14ac:dyDescent="0.3">
      <c r="A7">
        <v>4</v>
      </c>
      <c r="B7" s="33"/>
      <c r="C7" s="36"/>
      <c r="D7" s="42"/>
      <c r="E7" s="48"/>
      <c r="F7" s="53"/>
      <c r="G7" s="45"/>
      <c r="H7" s="45"/>
      <c r="I7" s="39"/>
      <c r="J7" s="22" t="s">
        <v>60</v>
      </c>
      <c r="K7" s="23" t="s">
        <v>76</v>
      </c>
      <c r="L7" s="23" t="s">
        <v>76</v>
      </c>
      <c r="M7" s="23" t="s">
        <v>76</v>
      </c>
      <c r="N7" s="23" t="s">
        <v>76</v>
      </c>
      <c r="O7" s="23" t="s">
        <v>75</v>
      </c>
      <c r="P7" s="23" t="s">
        <v>75</v>
      </c>
      <c r="Q7" s="23" t="s">
        <v>75</v>
      </c>
      <c r="R7" s="23" t="s">
        <v>75</v>
      </c>
      <c r="S7" s="23" t="s">
        <v>75</v>
      </c>
      <c r="T7" s="23" t="s">
        <v>75</v>
      </c>
      <c r="U7" s="23" t="s">
        <v>73</v>
      </c>
      <c r="V7" s="23" t="s">
        <v>75</v>
      </c>
      <c r="W7" s="23" t="s">
        <v>85</v>
      </c>
      <c r="X7" s="23" t="s">
        <v>73</v>
      </c>
      <c r="Y7" s="23" t="s">
        <v>79</v>
      </c>
    </row>
    <row r="8" spans="1:26" ht="15" customHeight="1" x14ac:dyDescent="0.25">
      <c r="A8">
        <v>5</v>
      </c>
      <c r="B8" s="31">
        <v>3</v>
      </c>
      <c r="C8" s="34" t="s">
        <v>4</v>
      </c>
      <c r="D8" s="40">
        <f>Y8</f>
        <v>45000</v>
      </c>
      <c r="E8" s="40"/>
      <c r="F8" s="46"/>
      <c r="G8" s="43">
        <f t="shared" ref="G8" si="0">MONTH(D8)</f>
        <v>3</v>
      </c>
      <c r="H8" s="46">
        <f t="shared" ref="H8" si="1">I8</f>
        <v>3720.7190000000001</v>
      </c>
      <c r="I8" s="37">
        <v>3720.7190000000001</v>
      </c>
      <c r="J8" s="20" t="s">
        <v>58</v>
      </c>
      <c r="K8" s="21">
        <v>44941</v>
      </c>
      <c r="L8" s="21">
        <f>WORKDAY(K8,$L$2)</f>
        <v>44946</v>
      </c>
      <c r="M8" s="21">
        <f t="shared" ref="M8" si="2">WORKDAY(L8,$M$2)</f>
        <v>44960</v>
      </c>
      <c r="N8" s="21">
        <f t="shared" ref="N8" si="3">WORKDAY(IF(M8&lt;&gt;"-",M8,L8),$N$2)</f>
        <v>44965</v>
      </c>
      <c r="O8" s="21">
        <f t="shared" ref="O8" si="4">WORKDAY(N8,$O$2)</f>
        <v>44979</v>
      </c>
      <c r="P8" s="21">
        <f t="shared" ref="P8" si="5">WORKDAY(O8,$P$2)</f>
        <v>44984</v>
      </c>
      <c r="Q8" s="21" t="s">
        <v>57</v>
      </c>
      <c r="R8" s="21">
        <f t="shared" ref="R8" si="6">IF(Q8&lt;&gt;"-",Q8,P8)+$R$2</f>
        <v>45004</v>
      </c>
      <c r="S8" s="21">
        <f t="shared" ref="S8" si="7">WORKDAY(R8,$S$2)</f>
        <v>45009</v>
      </c>
      <c r="T8" s="21">
        <f t="shared" ref="T8" si="8">WORKDAY(S8,$T$2)</f>
        <v>45023</v>
      </c>
      <c r="U8" s="21">
        <f t="shared" ref="U8" si="9">WORKDAY(T8,$U$2)</f>
        <v>45030</v>
      </c>
      <c r="V8" s="21">
        <v>45175</v>
      </c>
      <c r="W8" s="21" t="s">
        <v>85</v>
      </c>
      <c r="X8" s="21">
        <v>45078</v>
      </c>
      <c r="Y8" s="21">
        <v>45000</v>
      </c>
    </row>
    <row r="9" spans="1:26" x14ac:dyDescent="0.25">
      <c r="A9">
        <v>6</v>
      </c>
      <c r="B9" s="32"/>
      <c r="C9" s="35"/>
      <c r="D9" s="41"/>
      <c r="E9" s="47"/>
      <c r="F9" s="52"/>
      <c r="G9" s="44"/>
      <c r="H9" s="44"/>
      <c r="I9" s="38"/>
      <c r="J9" s="7" t="s">
        <v>59</v>
      </c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</row>
    <row r="10" spans="1:26" ht="15.75" thickBot="1" x14ac:dyDescent="0.3">
      <c r="A10">
        <v>7</v>
      </c>
      <c r="B10" s="33"/>
      <c r="C10" s="36"/>
      <c r="D10" s="42"/>
      <c r="E10" s="48"/>
      <c r="F10" s="53"/>
      <c r="G10" s="45"/>
      <c r="H10" s="45"/>
      <c r="I10" s="39"/>
      <c r="J10" s="22" t="s">
        <v>60</v>
      </c>
      <c r="K10" s="23" t="s">
        <v>76</v>
      </c>
      <c r="L10" s="23" t="s">
        <v>76</v>
      </c>
      <c r="M10" s="23" t="s">
        <v>76</v>
      </c>
      <c r="N10" s="23" t="s">
        <v>76</v>
      </c>
      <c r="O10" s="23" t="s">
        <v>75</v>
      </c>
      <c r="P10" s="23" t="s">
        <v>75</v>
      </c>
      <c r="Q10" s="23" t="s">
        <v>75</v>
      </c>
      <c r="R10" s="23" t="s">
        <v>75</v>
      </c>
      <c r="S10" s="23" t="s">
        <v>75</v>
      </c>
      <c r="T10" s="23" t="s">
        <v>75</v>
      </c>
      <c r="U10" s="23" t="s">
        <v>73</v>
      </c>
      <c r="V10" s="23" t="s">
        <v>75</v>
      </c>
      <c r="W10" s="23" t="s">
        <v>85</v>
      </c>
      <c r="X10" s="23" t="s">
        <v>73</v>
      </c>
      <c r="Y10" s="23" t="s">
        <v>79</v>
      </c>
    </row>
    <row r="11" spans="1:26" x14ac:dyDescent="0.25">
      <c r="A11">
        <v>8</v>
      </c>
      <c r="B11" s="31">
        <v>4</v>
      </c>
      <c r="C11" s="34" t="s">
        <v>5</v>
      </c>
      <c r="D11" s="40">
        <f t="shared" ref="D11" si="10">Y11</f>
        <v>45245</v>
      </c>
      <c r="E11" s="40"/>
      <c r="F11" s="46"/>
      <c r="G11" s="43">
        <f t="shared" ref="G11" si="11">MONTH(D11)</f>
        <v>11</v>
      </c>
      <c r="H11" s="46">
        <f t="shared" ref="H11" si="12">I11</f>
        <v>3000</v>
      </c>
      <c r="I11" s="37">
        <v>3000</v>
      </c>
      <c r="J11" s="20" t="s">
        <v>58</v>
      </c>
      <c r="K11" s="21">
        <v>44986</v>
      </c>
      <c r="L11" s="21">
        <f>WORKDAY(K11,$L$2)</f>
        <v>44993</v>
      </c>
      <c r="M11" s="21">
        <f t="shared" ref="M11" si="13">WORKDAY(L11,$M$2)</f>
        <v>45007</v>
      </c>
      <c r="N11" s="21">
        <f t="shared" ref="N11" si="14">WORKDAY(IF(M11&lt;&gt;"-",M11,L11),$N$2)</f>
        <v>45012</v>
      </c>
      <c r="O11" s="21">
        <f t="shared" ref="O11" si="15">WORKDAY(N11,$O$2)</f>
        <v>45026</v>
      </c>
      <c r="P11" s="21">
        <f t="shared" ref="P11" si="16">WORKDAY(O11,$P$2)</f>
        <v>45029</v>
      </c>
      <c r="Q11" s="21" t="s">
        <v>57</v>
      </c>
      <c r="R11" s="21">
        <f t="shared" ref="R11" si="17">IF(Q11&lt;&gt;"-",Q11,P11)+$R$2</f>
        <v>45049</v>
      </c>
      <c r="S11" s="21">
        <f t="shared" ref="S11" si="18">WORKDAY(R11,$S$2)</f>
        <v>45056</v>
      </c>
      <c r="T11" s="21">
        <f t="shared" ref="T11" si="19">WORKDAY(S11,$T$2)</f>
        <v>45070</v>
      </c>
      <c r="U11" s="21">
        <f t="shared" ref="U11" si="20">WORKDAY(T11,$U$2)</f>
        <v>45077</v>
      </c>
      <c r="V11" s="21">
        <v>45245</v>
      </c>
      <c r="W11" s="21" t="s">
        <v>85</v>
      </c>
      <c r="X11" s="21">
        <v>45245</v>
      </c>
      <c r="Y11" s="21">
        <v>45245</v>
      </c>
    </row>
    <row r="12" spans="1:26" x14ac:dyDescent="0.25">
      <c r="A12">
        <v>9</v>
      </c>
      <c r="B12" s="32"/>
      <c r="C12" s="35"/>
      <c r="D12" s="41"/>
      <c r="E12" s="47"/>
      <c r="F12" s="52"/>
      <c r="G12" s="44"/>
      <c r="H12" s="44"/>
      <c r="I12" s="38"/>
      <c r="J12" s="7" t="s">
        <v>59</v>
      </c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</row>
    <row r="13" spans="1:26" ht="15.75" thickBot="1" x14ac:dyDescent="0.3">
      <c r="A13">
        <v>10</v>
      </c>
      <c r="B13" s="33"/>
      <c r="C13" s="36"/>
      <c r="D13" s="42"/>
      <c r="E13" s="48"/>
      <c r="F13" s="53"/>
      <c r="G13" s="45"/>
      <c r="H13" s="45"/>
      <c r="I13" s="39"/>
      <c r="J13" s="22" t="s">
        <v>60</v>
      </c>
      <c r="K13" s="23" t="s">
        <v>77</v>
      </c>
      <c r="L13" s="23" t="s">
        <v>77</v>
      </c>
      <c r="M13" s="23" t="s">
        <v>77</v>
      </c>
      <c r="N13" s="23" t="s">
        <v>77</v>
      </c>
      <c r="O13" s="23" t="s">
        <v>75</v>
      </c>
      <c r="P13" s="23" t="s">
        <v>75</v>
      </c>
      <c r="Q13" s="23" t="s">
        <v>75</v>
      </c>
      <c r="R13" s="23" t="s">
        <v>75</v>
      </c>
      <c r="S13" s="23" t="s">
        <v>75</v>
      </c>
      <c r="T13" s="23" t="s">
        <v>75</v>
      </c>
      <c r="U13" s="23" t="s">
        <v>73</v>
      </c>
      <c r="V13" s="23" t="s">
        <v>75</v>
      </c>
      <c r="W13" s="23" t="s">
        <v>85</v>
      </c>
      <c r="X13" s="23" t="s">
        <v>73</v>
      </c>
      <c r="Y13" s="23" t="s">
        <v>79</v>
      </c>
    </row>
    <row r="14" spans="1:26" ht="15" customHeight="1" x14ac:dyDescent="0.25">
      <c r="A14">
        <v>11</v>
      </c>
      <c r="B14" s="31">
        <v>5</v>
      </c>
      <c r="C14" s="34" t="s">
        <v>88</v>
      </c>
      <c r="D14" s="40">
        <f>Y14</f>
        <v>45261</v>
      </c>
      <c r="E14" s="40"/>
      <c r="F14" s="46"/>
      <c r="G14" s="43">
        <f t="shared" ref="G14" si="21">MONTH(D14)</f>
        <v>12</v>
      </c>
      <c r="H14" s="46">
        <f t="shared" ref="H14" si="22">I14</f>
        <v>1500</v>
      </c>
      <c r="I14" s="37">
        <v>1500</v>
      </c>
      <c r="J14" s="20" t="s">
        <v>58</v>
      </c>
      <c r="K14" s="21">
        <v>44941</v>
      </c>
      <c r="L14" s="21">
        <f>WORKDAY(K14,$L$2)</f>
        <v>44946</v>
      </c>
      <c r="M14" s="21">
        <f t="shared" ref="M14" si="23">WORKDAY(L14,$M$2)</f>
        <v>44960</v>
      </c>
      <c r="N14" s="21">
        <f t="shared" ref="N14" si="24">WORKDAY(IF(M14&lt;&gt;"-",M14,L14),$N$2)</f>
        <v>44965</v>
      </c>
      <c r="O14" s="21">
        <f t="shared" ref="O14" si="25">WORKDAY(N14,$O$2)</f>
        <v>44979</v>
      </c>
      <c r="P14" s="21">
        <f t="shared" ref="P14" si="26">WORKDAY(O14,$P$2)</f>
        <v>44984</v>
      </c>
      <c r="Q14" s="21" t="s">
        <v>57</v>
      </c>
      <c r="R14" s="21">
        <f t="shared" ref="R14" si="27">IF(Q14&lt;&gt;"-",Q14,P14)+$R$2</f>
        <v>45004</v>
      </c>
      <c r="S14" s="21">
        <f t="shared" ref="S14" si="28">WORKDAY(R14,$S$2)</f>
        <v>45009</v>
      </c>
      <c r="T14" s="21">
        <f t="shared" ref="T14" si="29">WORKDAY(S14,$T$2)</f>
        <v>45023</v>
      </c>
      <c r="U14" s="21">
        <f t="shared" ref="U14" si="30">WORKDAY(T14,$U$2)</f>
        <v>45030</v>
      </c>
      <c r="V14" s="21">
        <v>45142</v>
      </c>
      <c r="W14" s="21" t="s">
        <v>85</v>
      </c>
      <c r="X14" s="21">
        <v>45168</v>
      </c>
      <c r="Y14" s="21">
        <v>45261</v>
      </c>
    </row>
    <row r="15" spans="1:26" x14ac:dyDescent="0.25">
      <c r="A15">
        <v>12</v>
      </c>
      <c r="B15" s="32"/>
      <c r="C15" s="35"/>
      <c r="D15" s="41"/>
      <c r="E15" s="47"/>
      <c r="F15" s="52"/>
      <c r="G15" s="44"/>
      <c r="H15" s="44"/>
      <c r="I15" s="38"/>
      <c r="J15" s="7" t="s">
        <v>59</v>
      </c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</row>
    <row r="16" spans="1:26" ht="15.75" thickBot="1" x14ac:dyDescent="0.3">
      <c r="A16">
        <v>13</v>
      </c>
      <c r="B16" s="33"/>
      <c r="C16" s="36"/>
      <c r="D16" s="42"/>
      <c r="E16" s="48"/>
      <c r="F16" s="53"/>
      <c r="G16" s="45"/>
      <c r="H16" s="45"/>
      <c r="I16" s="39"/>
      <c r="J16" s="22" t="s">
        <v>60</v>
      </c>
      <c r="K16" s="23" t="s">
        <v>77</v>
      </c>
      <c r="L16" s="23" t="s">
        <v>77</v>
      </c>
      <c r="M16" s="23" t="s">
        <v>77</v>
      </c>
      <c r="N16" s="23" t="s">
        <v>77</v>
      </c>
      <c r="O16" s="23" t="s">
        <v>75</v>
      </c>
      <c r="P16" s="23" t="s">
        <v>75</v>
      </c>
      <c r="Q16" s="23" t="s">
        <v>75</v>
      </c>
      <c r="R16" s="23" t="s">
        <v>75</v>
      </c>
      <c r="S16" s="23" t="s">
        <v>75</v>
      </c>
      <c r="T16" s="23" t="s">
        <v>75</v>
      </c>
      <c r="U16" s="23" t="s">
        <v>73</v>
      </c>
      <c r="V16" s="23" t="s">
        <v>75</v>
      </c>
      <c r="W16" s="23" t="s">
        <v>85</v>
      </c>
      <c r="X16" s="23" t="s">
        <v>73</v>
      </c>
      <c r="Y16" s="23" t="s">
        <v>79</v>
      </c>
    </row>
    <row r="17" spans="1:25" ht="15" customHeight="1" x14ac:dyDescent="0.25">
      <c r="A17">
        <v>14</v>
      </c>
      <c r="B17" s="31">
        <v>6</v>
      </c>
      <c r="C17" s="34" t="s">
        <v>89</v>
      </c>
      <c r="D17" s="40">
        <f t="shared" ref="D17:D29" si="31">Y17</f>
        <v>45090</v>
      </c>
      <c r="E17" s="43"/>
      <c r="F17" s="46"/>
      <c r="G17" s="43">
        <f t="shared" ref="G17" si="32">MONTH(D17)</f>
        <v>6</v>
      </c>
      <c r="H17" s="46">
        <f>I17</f>
        <v>4300</v>
      </c>
      <c r="I17" s="37">
        <v>4300</v>
      </c>
      <c r="J17" s="20" t="s">
        <v>58</v>
      </c>
      <c r="K17" s="21">
        <v>44938</v>
      </c>
      <c r="L17" s="21">
        <f>WORKDAY(K17,$L$2)</f>
        <v>44945</v>
      </c>
      <c r="M17" s="21">
        <f t="shared" ref="M17" si="33">WORKDAY(L17,$M$2)</f>
        <v>44959</v>
      </c>
      <c r="N17" s="21">
        <f t="shared" ref="N17" si="34">WORKDAY(IF(M17&lt;&gt;"-",M17,L17),$N$2)</f>
        <v>44964</v>
      </c>
      <c r="O17" s="21">
        <v>44943</v>
      </c>
      <c r="P17" s="21">
        <f t="shared" ref="P17" si="35">WORKDAY(O17,$P$2)</f>
        <v>44946</v>
      </c>
      <c r="Q17" s="21" t="s">
        <v>57</v>
      </c>
      <c r="R17" s="21">
        <v>44964</v>
      </c>
      <c r="S17" s="21">
        <v>44971</v>
      </c>
      <c r="T17" s="21">
        <v>44978</v>
      </c>
      <c r="U17" s="21" t="s">
        <v>85</v>
      </c>
      <c r="V17" s="21">
        <v>45081</v>
      </c>
      <c r="W17" s="21" t="s">
        <v>85</v>
      </c>
      <c r="X17" s="21">
        <v>45083</v>
      </c>
      <c r="Y17" s="21">
        <f t="shared" ref="Y17" si="36">WORKDAY(X17,$Y$2)</f>
        <v>45090</v>
      </c>
    </row>
    <row r="18" spans="1:25" x14ac:dyDescent="0.25">
      <c r="A18">
        <v>15</v>
      </c>
      <c r="B18" s="32"/>
      <c r="C18" s="35"/>
      <c r="D18" s="41"/>
      <c r="E18" s="44"/>
      <c r="F18" s="52"/>
      <c r="G18" s="44"/>
      <c r="H18" s="44"/>
      <c r="I18" s="38"/>
      <c r="J18" s="7" t="s">
        <v>59</v>
      </c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</row>
    <row r="19" spans="1:25" ht="15.75" thickBot="1" x14ac:dyDescent="0.3">
      <c r="A19">
        <v>16</v>
      </c>
      <c r="B19" s="33"/>
      <c r="C19" s="36"/>
      <c r="D19" s="42"/>
      <c r="E19" s="45"/>
      <c r="F19" s="53"/>
      <c r="G19" s="45"/>
      <c r="H19" s="45"/>
      <c r="I19" s="39"/>
      <c r="J19" s="22" t="s">
        <v>60</v>
      </c>
      <c r="K19" s="23" t="s">
        <v>77</v>
      </c>
      <c r="L19" s="23" t="s">
        <v>77</v>
      </c>
      <c r="M19" s="23" t="s">
        <v>77</v>
      </c>
      <c r="N19" s="23" t="s">
        <v>77</v>
      </c>
      <c r="O19" s="23" t="s">
        <v>75</v>
      </c>
      <c r="P19" s="23" t="s">
        <v>75</v>
      </c>
      <c r="Q19" s="23" t="s">
        <v>75</v>
      </c>
      <c r="R19" s="23" t="s">
        <v>75</v>
      </c>
      <c r="S19" s="23" t="s">
        <v>75</v>
      </c>
      <c r="T19" s="23" t="s">
        <v>75</v>
      </c>
      <c r="U19" s="23" t="s">
        <v>73</v>
      </c>
      <c r="V19" s="23" t="s">
        <v>75</v>
      </c>
      <c r="W19" s="23" t="s">
        <v>85</v>
      </c>
      <c r="X19" s="23" t="s">
        <v>73</v>
      </c>
      <c r="Y19" s="23" t="s">
        <v>79</v>
      </c>
    </row>
    <row r="20" spans="1:25" ht="15" customHeight="1" x14ac:dyDescent="0.25">
      <c r="A20">
        <v>17</v>
      </c>
      <c r="B20" s="31">
        <v>7</v>
      </c>
      <c r="C20" s="34" t="s">
        <v>6</v>
      </c>
      <c r="D20" s="40">
        <f t="shared" ref="D20" si="37">Y20</f>
        <v>45198</v>
      </c>
      <c r="E20" s="43">
        <f t="shared" ref="E20:E34" si="38">G20-3</f>
        <v>6</v>
      </c>
      <c r="F20" s="46">
        <f t="shared" ref="F20:F34" si="39">I20*0.3</f>
        <v>2000.9835</v>
      </c>
      <c r="G20" s="43">
        <f t="shared" ref="G20:G34" si="40">MONTH(D20)</f>
        <v>9</v>
      </c>
      <c r="H20" s="46">
        <f t="shared" ref="H20" si="41">I20-F20</f>
        <v>4668.9615000000003</v>
      </c>
      <c r="I20" s="37">
        <v>6669.9450000000006</v>
      </c>
      <c r="J20" s="20" t="s">
        <v>58</v>
      </c>
      <c r="K20" s="21">
        <v>44958</v>
      </c>
      <c r="L20" s="21">
        <f>WORKDAY(K20,$L$2)</f>
        <v>44965</v>
      </c>
      <c r="M20" s="21">
        <f t="shared" ref="M20" si="42">WORKDAY(L20,$M$2)</f>
        <v>44979</v>
      </c>
      <c r="N20" s="21">
        <f t="shared" ref="N20" si="43">WORKDAY(IF(M20&lt;&gt;"-",M20,L20),$N$2)</f>
        <v>44984</v>
      </c>
      <c r="O20" s="21">
        <f t="shared" ref="O20" si="44">WORKDAY(N20,$O$2)</f>
        <v>44998</v>
      </c>
      <c r="P20" s="21">
        <f t="shared" ref="P20" si="45">WORKDAY(O20,$P$2)</f>
        <v>45001</v>
      </c>
      <c r="Q20" s="21" t="s">
        <v>57</v>
      </c>
      <c r="R20" s="21">
        <f t="shared" ref="R20" si="46">IF(Q20&lt;&gt;"-",Q20,P20)+$R$2</f>
        <v>45021</v>
      </c>
      <c r="S20" s="21">
        <f t="shared" ref="S20" si="47">WORKDAY(R20,$S$2)</f>
        <v>45028</v>
      </c>
      <c r="T20" s="21">
        <f t="shared" ref="T20" si="48">WORKDAY(S20,$T$2)</f>
        <v>45042</v>
      </c>
      <c r="U20" s="21">
        <f t="shared" ref="U20" si="49">WORKDAY(T20,$U$2)</f>
        <v>45049</v>
      </c>
      <c r="V20" s="21"/>
      <c r="W20" s="21">
        <v>45184</v>
      </c>
      <c r="X20" s="21">
        <f t="shared" ref="X20" si="50">WORKDAY(W20,$X$2)</f>
        <v>45191</v>
      </c>
      <c r="Y20" s="21">
        <f t="shared" ref="Y20" si="51">WORKDAY(X20,$Y$2)</f>
        <v>45198</v>
      </c>
    </row>
    <row r="21" spans="1:25" x14ac:dyDescent="0.25">
      <c r="A21">
        <v>18</v>
      </c>
      <c r="B21" s="32"/>
      <c r="C21" s="35"/>
      <c r="D21" s="41"/>
      <c r="E21" s="44"/>
      <c r="F21" s="52"/>
      <c r="G21" s="44"/>
      <c r="H21" s="44"/>
      <c r="I21" s="38"/>
      <c r="J21" s="7" t="s">
        <v>59</v>
      </c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</row>
    <row r="22" spans="1:25" ht="15.75" thickBot="1" x14ac:dyDescent="0.3">
      <c r="A22">
        <v>19</v>
      </c>
      <c r="B22" s="33"/>
      <c r="C22" s="36"/>
      <c r="D22" s="42"/>
      <c r="E22" s="45"/>
      <c r="F22" s="53"/>
      <c r="G22" s="45"/>
      <c r="H22" s="45"/>
      <c r="I22" s="39"/>
      <c r="J22" s="22" t="s">
        <v>60</v>
      </c>
      <c r="K22" s="23" t="s">
        <v>76</v>
      </c>
      <c r="L22" s="23" t="s">
        <v>76</v>
      </c>
      <c r="M22" s="23" t="s">
        <v>76</v>
      </c>
      <c r="N22" s="23" t="s">
        <v>76</v>
      </c>
      <c r="O22" s="23" t="s">
        <v>75</v>
      </c>
      <c r="P22" s="23" t="s">
        <v>75</v>
      </c>
      <c r="Q22" s="23" t="s">
        <v>75</v>
      </c>
      <c r="R22" s="23" t="s">
        <v>75</v>
      </c>
      <c r="S22" s="23" t="s">
        <v>75</v>
      </c>
      <c r="T22" s="23" t="s">
        <v>75</v>
      </c>
      <c r="U22" s="23" t="s">
        <v>73</v>
      </c>
      <c r="V22" s="23" t="s">
        <v>75</v>
      </c>
      <c r="W22" s="23" t="s">
        <v>76</v>
      </c>
      <c r="X22" s="23" t="s">
        <v>73</v>
      </c>
      <c r="Y22" s="23" t="s">
        <v>79</v>
      </c>
    </row>
    <row r="23" spans="1:25" ht="15" customHeight="1" x14ac:dyDescent="0.25">
      <c r="A23">
        <v>20</v>
      </c>
      <c r="B23" s="31">
        <v>8</v>
      </c>
      <c r="C23" s="34" t="s">
        <v>7</v>
      </c>
      <c r="D23" s="40">
        <f t="shared" si="31"/>
        <v>45226</v>
      </c>
      <c r="E23" s="43"/>
      <c r="F23" s="46"/>
      <c r="G23" s="43">
        <f t="shared" ref="G23:G34" si="52">MONTH(D23)</f>
        <v>10</v>
      </c>
      <c r="H23" s="46">
        <f>I23</f>
        <v>1426.07</v>
      </c>
      <c r="I23" s="37">
        <v>1426.07</v>
      </c>
      <c r="J23" s="20" t="s">
        <v>58</v>
      </c>
      <c r="K23" s="21">
        <v>44958</v>
      </c>
      <c r="L23" s="21">
        <f>WORKDAY(K23,$L$2)</f>
        <v>44965</v>
      </c>
      <c r="M23" s="21">
        <f t="shared" ref="M23" si="53">WORKDAY(L23,$M$2)</f>
        <v>44979</v>
      </c>
      <c r="N23" s="21">
        <f t="shared" ref="N23" si="54">WORKDAY(IF(M23&lt;&gt;"-",M23,L23),$N$2)</f>
        <v>44984</v>
      </c>
      <c r="O23" s="21">
        <f t="shared" ref="O23" si="55">WORKDAY(N23,$O$2)</f>
        <v>44998</v>
      </c>
      <c r="P23" s="21">
        <f t="shared" ref="P23" si="56">WORKDAY(O23,$P$2)</f>
        <v>45001</v>
      </c>
      <c r="Q23" s="21" t="s">
        <v>57</v>
      </c>
      <c r="R23" s="21">
        <f t="shared" ref="R23" si="57">IF(Q23&lt;&gt;"-",Q23,P23)+$R$2</f>
        <v>45021</v>
      </c>
      <c r="S23" s="21">
        <f t="shared" ref="S23" si="58">WORKDAY(R23,$S$2)</f>
        <v>45028</v>
      </c>
      <c r="T23" s="21">
        <f t="shared" ref="T23" si="59">WORKDAY(S23,$T$2)</f>
        <v>45042</v>
      </c>
      <c r="U23" s="21">
        <f t="shared" ref="U23" si="60">WORKDAY(T23,$U$2)</f>
        <v>45049</v>
      </c>
      <c r="V23" s="21"/>
      <c r="W23" s="21">
        <v>45214</v>
      </c>
      <c r="X23" s="21">
        <f t="shared" ref="X23" si="61">WORKDAY(W23,$X$2)</f>
        <v>45219</v>
      </c>
      <c r="Y23" s="21">
        <f t="shared" ref="Y23" si="62">WORKDAY(X23,$Y$2)</f>
        <v>45226</v>
      </c>
    </row>
    <row r="24" spans="1:25" x14ac:dyDescent="0.25">
      <c r="A24">
        <v>21</v>
      </c>
      <c r="B24" s="32"/>
      <c r="C24" s="35"/>
      <c r="D24" s="41"/>
      <c r="E24" s="44"/>
      <c r="F24" s="52"/>
      <c r="G24" s="44"/>
      <c r="H24" s="44"/>
      <c r="I24" s="38"/>
      <c r="J24" s="7" t="s">
        <v>59</v>
      </c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</row>
    <row r="25" spans="1:25" ht="15.75" thickBot="1" x14ac:dyDescent="0.3">
      <c r="A25">
        <v>22</v>
      </c>
      <c r="B25" s="33"/>
      <c r="C25" s="36"/>
      <c r="D25" s="42"/>
      <c r="E25" s="45"/>
      <c r="F25" s="53"/>
      <c r="G25" s="45"/>
      <c r="H25" s="45"/>
      <c r="I25" s="39"/>
      <c r="J25" s="22" t="s">
        <v>60</v>
      </c>
      <c r="K25" s="23" t="s">
        <v>78</v>
      </c>
      <c r="L25" s="23" t="s">
        <v>78</v>
      </c>
      <c r="M25" s="23" t="s">
        <v>78</v>
      </c>
      <c r="N25" s="23" t="s">
        <v>78</v>
      </c>
      <c r="O25" s="23" t="s">
        <v>75</v>
      </c>
      <c r="P25" s="23" t="s">
        <v>75</v>
      </c>
      <c r="Q25" s="23" t="s">
        <v>75</v>
      </c>
      <c r="R25" s="23" t="s">
        <v>75</v>
      </c>
      <c r="S25" s="23" t="s">
        <v>75</v>
      </c>
      <c r="T25" s="23" t="s">
        <v>75</v>
      </c>
      <c r="U25" s="23" t="s">
        <v>73</v>
      </c>
      <c r="V25" s="23" t="s">
        <v>75</v>
      </c>
      <c r="W25" s="23" t="s">
        <v>78</v>
      </c>
      <c r="X25" s="23" t="s">
        <v>73</v>
      </c>
      <c r="Y25" s="23" t="s">
        <v>79</v>
      </c>
    </row>
    <row r="26" spans="1:25" ht="15" customHeight="1" x14ac:dyDescent="0.25">
      <c r="A26">
        <v>23</v>
      </c>
      <c r="B26" s="31">
        <v>9</v>
      </c>
      <c r="C26" s="34" t="s">
        <v>8</v>
      </c>
      <c r="D26" s="40">
        <f t="shared" ref="D26:D32" si="63">Y26</f>
        <v>45281</v>
      </c>
      <c r="E26" s="43">
        <f t="shared" ref="E26:E34" si="64">G26-3</f>
        <v>9</v>
      </c>
      <c r="F26" s="46">
        <f t="shared" ref="F26:F34" si="65">I26*0.3</f>
        <v>4060.7426249999999</v>
      </c>
      <c r="G26" s="43">
        <f t="shared" ref="G26:G34" si="66">MONTH(D26)</f>
        <v>12</v>
      </c>
      <c r="H26" s="46">
        <f t="shared" ref="H26" si="67">I26-F26</f>
        <v>9475.0661250000012</v>
      </c>
      <c r="I26" s="37">
        <v>13535.80875</v>
      </c>
      <c r="J26" s="20" t="s">
        <v>58</v>
      </c>
      <c r="K26" s="21">
        <v>44958</v>
      </c>
      <c r="L26" s="21">
        <f>WORKDAY(K26,$L$2)</f>
        <v>44965</v>
      </c>
      <c r="M26" s="21">
        <f t="shared" ref="M26" si="68">WORKDAY(L26,$M$2)</f>
        <v>44979</v>
      </c>
      <c r="N26" s="21">
        <f t="shared" ref="N26" si="69">WORKDAY(IF(M26&lt;&gt;"-",M26,L26),$N$2)</f>
        <v>44984</v>
      </c>
      <c r="O26" s="21">
        <f t="shared" ref="O26" si="70">WORKDAY(N26,$O$2)</f>
        <v>44998</v>
      </c>
      <c r="P26" s="21">
        <f t="shared" ref="P26" si="71">WORKDAY(O26,$P$2)</f>
        <v>45001</v>
      </c>
      <c r="Q26" s="21">
        <f>P26+$Q$2</f>
        <v>45031</v>
      </c>
      <c r="R26" s="21">
        <f t="shared" ref="R26" si="72">IF(Q26&lt;&gt;"-",Q26,P26)+$R$2</f>
        <v>45051</v>
      </c>
      <c r="S26" s="21">
        <f t="shared" ref="S26" si="73">WORKDAY(R26,$S$2)</f>
        <v>45058</v>
      </c>
      <c r="T26" s="21">
        <f t="shared" ref="T26" si="74">WORKDAY(S26,$T$2)</f>
        <v>45072</v>
      </c>
      <c r="U26" s="21">
        <f t="shared" ref="U26" si="75">WORKDAY(T26,$U$2)</f>
        <v>45079</v>
      </c>
      <c r="V26" s="21">
        <f>WORKDAY(U26,120)</f>
        <v>45247</v>
      </c>
      <c r="W26" s="21">
        <f t="shared" ref="W26" si="76">WORKDAY(V26,$W$2)</f>
        <v>45267</v>
      </c>
      <c r="X26" s="21">
        <f t="shared" ref="X26" si="77">WORKDAY(W26,$X$2)</f>
        <v>45274</v>
      </c>
      <c r="Y26" s="21">
        <f t="shared" ref="Y26" si="78">WORKDAY(X26,$Y$2)</f>
        <v>45281</v>
      </c>
    </row>
    <row r="27" spans="1:25" x14ac:dyDescent="0.25">
      <c r="A27">
        <v>24</v>
      </c>
      <c r="B27" s="32"/>
      <c r="C27" s="35"/>
      <c r="D27" s="41"/>
      <c r="E27" s="44"/>
      <c r="F27" s="52"/>
      <c r="G27" s="44"/>
      <c r="H27" s="44"/>
      <c r="I27" s="38"/>
      <c r="J27" s="7" t="s">
        <v>59</v>
      </c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</row>
    <row r="28" spans="1:25" ht="15.75" thickBot="1" x14ac:dyDescent="0.3">
      <c r="A28">
        <v>25</v>
      </c>
      <c r="B28" s="33"/>
      <c r="C28" s="36"/>
      <c r="D28" s="42"/>
      <c r="E28" s="45"/>
      <c r="F28" s="53"/>
      <c r="G28" s="45"/>
      <c r="H28" s="45"/>
      <c r="I28" s="39"/>
      <c r="J28" s="22" t="s">
        <v>60</v>
      </c>
      <c r="K28" s="23" t="s">
        <v>76</v>
      </c>
      <c r="L28" s="23" t="s">
        <v>76</v>
      </c>
      <c r="M28" s="23" t="s">
        <v>76</v>
      </c>
      <c r="N28" s="23" t="s">
        <v>76</v>
      </c>
      <c r="O28" s="23" t="s">
        <v>75</v>
      </c>
      <c r="P28" s="23" t="s">
        <v>75</v>
      </c>
      <c r="Q28" s="23" t="s">
        <v>75</v>
      </c>
      <c r="R28" s="23" t="s">
        <v>75</v>
      </c>
      <c r="S28" s="23" t="s">
        <v>75</v>
      </c>
      <c r="T28" s="23" t="s">
        <v>75</v>
      </c>
      <c r="U28" s="23" t="s">
        <v>73</v>
      </c>
      <c r="V28" s="23" t="s">
        <v>75</v>
      </c>
      <c r="W28" s="23" t="s">
        <v>76</v>
      </c>
      <c r="X28" s="23" t="s">
        <v>73</v>
      </c>
      <c r="Y28" s="23" t="s">
        <v>79</v>
      </c>
    </row>
    <row r="29" spans="1:25" ht="15" customHeight="1" x14ac:dyDescent="0.25">
      <c r="A29">
        <v>26</v>
      </c>
      <c r="B29" s="31">
        <v>10</v>
      </c>
      <c r="C29" s="34" t="s">
        <v>9</v>
      </c>
      <c r="D29" s="40">
        <f t="shared" si="31"/>
        <v>45287</v>
      </c>
      <c r="E29" s="43">
        <f t="shared" ref="E29:E34" si="79">G29-3</f>
        <v>9</v>
      </c>
      <c r="F29" s="46">
        <f t="shared" ref="F29:F34" si="80">I29*0.3</f>
        <v>1700.7</v>
      </c>
      <c r="G29" s="43">
        <f t="shared" ref="G29:G34" si="81">MONTH(D29)</f>
        <v>12</v>
      </c>
      <c r="H29" s="46">
        <f t="shared" ref="H29" si="82">I29-F29</f>
        <v>3968.3</v>
      </c>
      <c r="I29" s="37">
        <v>5669</v>
      </c>
      <c r="J29" s="20" t="s">
        <v>58</v>
      </c>
      <c r="K29" s="21">
        <v>44958</v>
      </c>
      <c r="L29" s="21">
        <f>WORKDAY(K29,$L$2)</f>
        <v>44965</v>
      </c>
      <c r="M29" s="21">
        <f t="shared" ref="M29" si="83">WORKDAY(L29,$M$2)</f>
        <v>44979</v>
      </c>
      <c r="N29" s="21">
        <f t="shared" ref="N29" si="84">WORKDAY(IF(M29&lt;&gt;"-",M29,L29),$N$2)</f>
        <v>44984</v>
      </c>
      <c r="O29" s="21">
        <f t="shared" ref="O29" si="85">WORKDAY(N29,$O$2)</f>
        <v>44998</v>
      </c>
      <c r="P29" s="21">
        <f t="shared" ref="P29" si="86">WORKDAY(O29,$P$2)</f>
        <v>45001</v>
      </c>
      <c r="Q29" s="21" t="s">
        <v>57</v>
      </c>
      <c r="R29" s="21">
        <f t="shared" ref="R29" si="87">IF(Q29&lt;&gt;"-",Q29,P29)+$R$2</f>
        <v>45021</v>
      </c>
      <c r="S29" s="21">
        <f t="shared" ref="S29" si="88">WORKDAY(R29,$S$2)</f>
        <v>45028</v>
      </c>
      <c r="T29" s="21">
        <f t="shared" ref="T29" si="89">WORKDAY(S29,$T$2)</f>
        <v>45042</v>
      </c>
      <c r="U29" s="21">
        <f t="shared" ref="U29" si="90">WORKDAY(T29,$U$2)</f>
        <v>45049</v>
      </c>
      <c r="V29" s="21"/>
      <c r="W29" s="21">
        <v>45273</v>
      </c>
      <c r="X29" s="21">
        <f t="shared" ref="X29" si="91">WORKDAY(W29,$X$2)</f>
        <v>45280</v>
      </c>
      <c r="Y29" s="21">
        <f t="shared" ref="Y29" si="92">WORKDAY(X29,$Y$2)</f>
        <v>45287</v>
      </c>
    </row>
    <row r="30" spans="1:25" x14ac:dyDescent="0.25">
      <c r="A30">
        <v>27</v>
      </c>
      <c r="B30" s="32"/>
      <c r="C30" s="35"/>
      <c r="D30" s="41"/>
      <c r="E30" s="44"/>
      <c r="F30" s="52"/>
      <c r="G30" s="44"/>
      <c r="H30" s="44"/>
      <c r="I30" s="38"/>
      <c r="J30" s="7" t="s">
        <v>59</v>
      </c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</row>
    <row r="31" spans="1:25" ht="15.75" thickBot="1" x14ac:dyDescent="0.3">
      <c r="A31">
        <v>28</v>
      </c>
      <c r="B31" s="33"/>
      <c r="C31" s="36"/>
      <c r="D31" s="42"/>
      <c r="E31" s="45"/>
      <c r="F31" s="53"/>
      <c r="G31" s="45"/>
      <c r="H31" s="45"/>
      <c r="I31" s="39"/>
      <c r="J31" s="22" t="s">
        <v>60</v>
      </c>
      <c r="K31" s="23" t="s">
        <v>76</v>
      </c>
      <c r="L31" s="23" t="s">
        <v>76</v>
      </c>
      <c r="M31" s="23" t="s">
        <v>76</v>
      </c>
      <c r="N31" s="23" t="s">
        <v>76</v>
      </c>
      <c r="O31" s="23" t="s">
        <v>75</v>
      </c>
      <c r="P31" s="23" t="s">
        <v>75</v>
      </c>
      <c r="Q31" s="23" t="s">
        <v>75</v>
      </c>
      <c r="R31" s="23" t="s">
        <v>75</v>
      </c>
      <c r="S31" s="23" t="s">
        <v>75</v>
      </c>
      <c r="T31" s="23" t="s">
        <v>75</v>
      </c>
      <c r="U31" s="23" t="s">
        <v>73</v>
      </c>
      <c r="V31" s="23" t="s">
        <v>75</v>
      </c>
      <c r="W31" s="23" t="s">
        <v>76</v>
      </c>
      <c r="X31" s="23" t="s">
        <v>73</v>
      </c>
      <c r="Y31" s="23" t="s">
        <v>79</v>
      </c>
    </row>
    <row r="32" spans="1:25" x14ac:dyDescent="0.25">
      <c r="A32">
        <v>29</v>
      </c>
      <c r="B32" s="31">
        <v>11</v>
      </c>
      <c r="C32" s="34" t="s">
        <v>10</v>
      </c>
      <c r="D32" s="40">
        <f t="shared" si="63"/>
        <v>45167</v>
      </c>
      <c r="E32" s="43">
        <f t="shared" ref="E32:E34" si="93">G32-3</f>
        <v>5</v>
      </c>
      <c r="F32" s="46">
        <f t="shared" ref="F32:F34" si="94">I32*0.3</f>
        <v>2638.125</v>
      </c>
      <c r="G32" s="43">
        <f t="shared" ref="G32:G34" si="95">MONTH(D32)</f>
        <v>8</v>
      </c>
      <c r="H32" s="46">
        <f t="shared" ref="H32" si="96">I32-F32</f>
        <v>6155.625</v>
      </c>
      <c r="I32" s="37">
        <v>8793.75</v>
      </c>
      <c r="J32" s="20" t="s">
        <v>58</v>
      </c>
      <c r="K32" s="21">
        <v>44958</v>
      </c>
      <c r="L32" s="21">
        <f>WORKDAY(K32,$L$2)</f>
        <v>44965</v>
      </c>
      <c r="M32" s="21">
        <f t="shared" ref="M32" si="97">WORKDAY(L32,$M$2)</f>
        <v>44979</v>
      </c>
      <c r="N32" s="21">
        <f t="shared" ref="N32" si="98">WORKDAY(IF(M32&lt;&gt;"-",M32,L32),$N$2)</f>
        <v>44984</v>
      </c>
      <c r="O32" s="21">
        <f t="shared" ref="O32" si="99">WORKDAY(N32,$O$2)</f>
        <v>44998</v>
      </c>
      <c r="P32" s="21">
        <f t="shared" ref="P32" si="100">WORKDAY(O32,$P$2)</f>
        <v>45001</v>
      </c>
      <c r="Q32" s="21" t="s">
        <v>57</v>
      </c>
      <c r="R32" s="21">
        <f t="shared" ref="R32" si="101">IF(Q32&lt;&gt;"-",Q32,P32)+$R$2</f>
        <v>45021</v>
      </c>
      <c r="S32" s="21">
        <f t="shared" ref="S32" si="102">WORKDAY(R32,$S$2)</f>
        <v>45028</v>
      </c>
      <c r="T32" s="21">
        <f t="shared" ref="T32" si="103">WORKDAY(S32,$T$2)</f>
        <v>45042</v>
      </c>
      <c r="U32" s="21">
        <f t="shared" ref="U32" si="104">WORKDAY(T32,$U$2)</f>
        <v>45049</v>
      </c>
      <c r="V32" s="21"/>
      <c r="W32" s="21">
        <v>45153</v>
      </c>
      <c r="X32" s="21">
        <f t="shared" ref="X32" si="105">WORKDAY(W32,$X$2)</f>
        <v>45160</v>
      </c>
      <c r="Y32" s="21">
        <f t="shared" ref="Y32" si="106">WORKDAY(X32,$Y$2)</f>
        <v>45167</v>
      </c>
    </row>
    <row r="33" spans="1:25" x14ac:dyDescent="0.25">
      <c r="A33">
        <v>30</v>
      </c>
      <c r="B33" s="32"/>
      <c r="C33" s="35"/>
      <c r="D33" s="41"/>
      <c r="E33" s="44"/>
      <c r="F33" s="52"/>
      <c r="G33" s="44"/>
      <c r="H33" s="44"/>
      <c r="I33" s="38"/>
      <c r="J33" s="7" t="s">
        <v>59</v>
      </c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</row>
    <row r="34" spans="1:25" ht="15.75" thickBot="1" x14ac:dyDescent="0.3">
      <c r="A34">
        <v>31</v>
      </c>
      <c r="B34" s="33"/>
      <c r="C34" s="36"/>
      <c r="D34" s="42"/>
      <c r="E34" s="45"/>
      <c r="F34" s="53"/>
      <c r="G34" s="45"/>
      <c r="H34" s="45"/>
      <c r="I34" s="39"/>
      <c r="J34" s="22" t="s">
        <v>60</v>
      </c>
      <c r="K34" s="23" t="s">
        <v>76</v>
      </c>
      <c r="L34" s="23" t="s">
        <v>76</v>
      </c>
      <c r="M34" s="23" t="s">
        <v>76</v>
      </c>
      <c r="N34" s="23" t="s">
        <v>76</v>
      </c>
      <c r="O34" s="23" t="s">
        <v>75</v>
      </c>
      <c r="P34" s="23" t="s">
        <v>75</v>
      </c>
      <c r="Q34" s="23" t="s">
        <v>75</v>
      </c>
      <c r="R34" s="23" t="s">
        <v>75</v>
      </c>
      <c r="S34" s="23" t="s">
        <v>75</v>
      </c>
      <c r="T34" s="23" t="s">
        <v>75</v>
      </c>
      <c r="U34" s="23" t="s">
        <v>73</v>
      </c>
      <c r="V34" s="23" t="s">
        <v>75</v>
      </c>
      <c r="W34" s="23" t="s">
        <v>76</v>
      </c>
      <c r="X34" s="23" t="s">
        <v>73</v>
      </c>
      <c r="Y34" s="23" t="s">
        <v>79</v>
      </c>
    </row>
    <row r="35" spans="1:25" ht="15.75" thickBot="1" x14ac:dyDescent="0.3">
      <c r="A35">
        <v>32</v>
      </c>
      <c r="B35" s="5"/>
      <c r="C35" s="14" t="s">
        <v>12</v>
      </c>
      <c r="D35" s="14"/>
      <c r="E35" s="49"/>
      <c r="F35" s="54"/>
      <c r="G35" s="14"/>
      <c r="H35" s="14"/>
      <c r="I35" s="9">
        <f>SUM(I36:I135)</f>
        <v>71114.489999999991</v>
      </c>
      <c r="J35" s="9" t="s">
        <v>57</v>
      </c>
      <c r="K35" s="12" t="s">
        <v>57</v>
      </c>
      <c r="L35" s="12" t="s">
        <v>57</v>
      </c>
      <c r="M35" s="12" t="s">
        <v>57</v>
      </c>
      <c r="N35" s="12" t="s">
        <v>57</v>
      </c>
      <c r="O35" s="12" t="s">
        <v>57</v>
      </c>
      <c r="P35" s="12" t="s">
        <v>57</v>
      </c>
      <c r="Q35" s="12" t="s">
        <v>57</v>
      </c>
      <c r="R35" s="12" t="s">
        <v>57</v>
      </c>
      <c r="S35" s="12" t="s">
        <v>57</v>
      </c>
      <c r="T35" s="12" t="s">
        <v>57</v>
      </c>
      <c r="U35" s="12" t="s">
        <v>57</v>
      </c>
      <c r="V35" s="12" t="s">
        <v>57</v>
      </c>
      <c r="W35" s="12" t="s">
        <v>57</v>
      </c>
      <c r="X35" s="12" t="s">
        <v>57</v>
      </c>
      <c r="Y35" s="12" t="s">
        <v>57</v>
      </c>
    </row>
    <row r="36" spans="1:25" ht="15" customHeight="1" x14ac:dyDescent="0.25">
      <c r="A36">
        <v>33</v>
      </c>
      <c r="B36" s="31">
        <v>12</v>
      </c>
      <c r="C36" s="34" t="s">
        <v>13</v>
      </c>
      <c r="D36" s="40">
        <f>Y36</f>
        <v>45272</v>
      </c>
      <c r="E36" s="43">
        <f t="shared" ref="E36:E38" si="107">G36-3</f>
        <v>9</v>
      </c>
      <c r="F36" s="46">
        <f t="shared" ref="F36:F38" si="108">I36*0.3</f>
        <v>3127.2749999999992</v>
      </c>
      <c r="G36" s="43">
        <f t="shared" ref="G36:G38" si="109">MONTH(D36)</f>
        <v>12</v>
      </c>
      <c r="H36" s="46">
        <f t="shared" ref="H36" si="110">I36-F36</f>
        <v>7296.9749999999985</v>
      </c>
      <c r="I36" s="37">
        <v>10424.249999999998</v>
      </c>
      <c r="J36" s="20" t="s">
        <v>58</v>
      </c>
      <c r="K36" s="21">
        <v>44963</v>
      </c>
      <c r="L36" s="21">
        <f>WORKDAY(K36,$L$2)</f>
        <v>44970</v>
      </c>
      <c r="M36" s="21">
        <f t="shared" ref="M36" si="111">WORKDAY(L36,$M$2)</f>
        <v>44984</v>
      </c>
      <c r="N36" s="21">
        <f t="shared" ref="N36" si="112">WORKDAY(IF(M36&lt;&gt;"-",M36,L36),$N$2)</f>
        <v>44987</v>
      </c>
      <c r="O36" s="21">
        <f t="shared" ref="O36" si="113">WORKDAY(N36,$O$2)</f>
        <v>45001</v>
      </c>
      <c r="P36" s="21">
        <f t="shared" ref="P36" si="114">WORKDAY(O36,$P$2)</f>
        <v>45006</v>
      </c>
      <c r="Q36" s="21">
        <f>P36+$Q$2</f>
        <v>45036</v>
      </c>
      <c r="R36" s="21">
        <f t="shared" ref="R36" si="115">IF(Q36&lt;&gt;"-",Q36,P36)+$R$2</f>
        <v>45056</v>
      </c>
      <c r="S36" s="21">
        <f t="shared" ref="S36" si="116">WORKDAY(R36,$S$2)</f>
        <v>45063</v>
      </c>
      <c r="T36" s="21">
        <f t="shared" ref="T36" si="117">WORKDAY(S36,$T$2)</f>
        <v>45077</v>
      </c>
      <c r="U36" s="21">
        <f>WORKDAY(T36,$U$2)</f>
        <v>45084</v>
      </c>
      <c r="V36" s="21">
        <v>45238</v>
      </c>
      <c r="W36" s="21">
        <f t="shared" ref="W36" si="118">WORKDAY(V36,$W$2)</f>
        <v>45258</v>
      </c>
      <c r="X36" s="21">
        <f t="shared" ref="X36" si="119">WORKDAY(W36,$X$2)</f>
        <v>45265</v>
      </c>
      <c r="Y36" s="21">
        <f t="shared" ref="Y36" si="120">WORKDAY(X36,$Y$2)</f>
        <v>45272</v>
      </c>
    </row>
    <row r="37" spans="1:25" x14ac:dyDescent="0.25">
      <c r="A37">
        <v>34</v>
      </c>
      <c r="B37" s="32"/>
      <c r="C37" s="35"/>
      <c r="D37" s="41"/>
      <c r="E37" s="44"/>
      <c r="F37" s="52"/>
      <c r="G37" s="44"/>
      <c r="H37" s="44"/>
      <c r="I37" s="38"/>
      <c r="J37" s="7" t="s">
        <v>59</v>
      </c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</row>
    <row r="38" spans="1:25" ht="15.75" thickBot="1" x14ac:dyDescent="0.3">
      <c r="A38">
        <v>35</v>
      </c>
      <c r="B38" s="33"/>
      <c r="C38" s="36"/>
      <c r="D38" s="42"/>
      <c r="E38" s="45"/>
      <c r="F38" s="53"/>
      <c r="G38" s="45"/>
      <c r="H38" s="45"/>
      <c r="I38" s="39"/>
      <c r="J38" s="22" t="s">
        <v>60</v>
      </c>
      <c r="K38" s="23" t="s">
        <v>74</v>
      </c>
      <c r="L38" s="23" t="s">
        <v>74</v>
      </c>
      <c r="M38" s="23" t="s">
        <v>74</v>
      </c>
      <c r="N38" s="23" t="s">
        <v>74</v>
      </c>
      <c r="O38" s="23" t="s">
        <v>75</v>
      </c>
      <c r="P38" s="23" t="s">
        <v>75</v>
      </c>
      <c r="Q38" s="23" t="s">
        <v>75</v>
      </c>
      <c r="R38" s="23" t="s">
        <v>75</v>
      </c>
      <c r="S38" s="23" t="s">
        <v>75</v>
      </c>
      <c r="T38" s="23" t="s">
        <v>75</v>
      </c>
      <c r="U38" s="23" t="s">
        <v>73</v>
      </c>
      <c r="V38" s="23" t="s">
        <v>75</v>
      </c>
      <c r="W38" s="23" t="s">
        <v>79</v>
      </c>
      <c r="X38" s="23" t="s">
        <v>73</v>
      </c>
      <c r="Y38" s="23" t="s">
        <v>79</v>
      </c>
    </row>
    <row r="39" spans="1:25" x14ac:dyDescent="0.25">
      <c r="A39">
        <v>36</v>
      </c>
      <c r="B39" s="31">
        <v>13</v>
      </c>
      <c r="C39" s="34" t="s">
        <v>14</v>
      </c>
      <c r="D39" s="40">
        <f t="shared" ref="D39" si="121">Y39</f>
        <v>45173</v>
      </c>
      <c r="E39" s="43"/>
      <c r="F39" s="46"/>
      <c r="G39" s="43">
        <f t="shared" ref="G39:G102" si="122">MONTH(D39)</f>
        <v>9</v>
      </c>
      <c r="H39" s="46">
        <f>I39</f>
        <v>3698</v>
      </c>
      <c r="I39" s="37">
        <v>3698</v>
      </c>
      <c r="J39" s="20" t="s">
        <v>58</v>
      </c>
      <c r="K39" s="21" t="s">
        <v>57</v>
      </c>
      <c r="L39" s="21" t="s">
        <v>57</v>
      </c>
      <c r="M39" s="21" t="s">
        <v>57</v>
      </c>
      <c r="N39" s="21" t="s">
        <v>57</v>
      </c>
      <c r="O39" s="21" t="s">
        <v>57</v>
      </c>
      <c r="P39" s="21" t="s">
        <v>57</v>
      </c>
      <c r="Q39" s="21" t="s">
        <v>57</v>
      </c>
      <c r="R39" s="21" t="s">
        <v>57</v>
      </c>
      <c r="S39" s="21" t="s">
        <v>57</v>
      </c>
      <c r="T39" s="21" t="s">
        <v>57</v>
      </c>
      <c r="U39" s="21" t="s">
        <v>57</v>
      </c>
      <c r="V39" s="21">
        <v>45139</v>
      </c>
      <c r="W39" s="21">
        <f t="shared" ref="W39" si="123">WORKDAY(V39,$W$2)</f>
        <v>45159</v>
      </c>
      <c r="X39" s="21">
        <f t="shared" ref="X39" si="124">WORKDAY(W39,$X$2)</f>
        <v>45166</v>
      </c>
      <c r="Y39" s="21">
        <f t="shared" ref="Y39" si="125">WORKDAY(X39,$Y$2)</f>
        <v>45173</v>
      </c>
    </row>
    <row r="40" spans="1:25" x14ac:dyDescent="0.25">
      <c r="A40">
        <v>37</v>
      </c>
      <c r="B40" s="32"/>
      <c r="C40" s="35"/>
      <c r="D40" s="41"/>
      <c r="E40" s="44"/>
      <c r="F40" s="52"/>
      <c r="G40" s="44"/>
      <c r="H40" s="44"/>
      <c r="I40" s="38"/>
      <c r="J40" s="7" t="s">
        <v>59</v>
      </c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</row>
    <row r="41" spans="1:25" ht="15.75" thickBot="1" x14ac:dyDescent="0.3">
      <c r="A41">
        <v>38</v>
      </c>
      <c r="B41" s="33"/>
      <c r="C41" s="36"/>
      <c r="D41" s="42"/>
      <c r="E41" s="45"/>
      <c r="F41" s="53"/>
      <c r="G41" s="45"/>
      <c r="H41" s="45"/>
      <c r="I41" s="39"/>
      <c r="J41" s="22" t="s">
        <v>60</v>
      </c>
      <c r="K41" s="23" t="s">
        <v>75</v>
      </c>
      <c r="L41" s="23" t="s">
        <v>75</v>
      </c>
      <c r="M41" s="23" t="s">
        <v>75</v>
      </c>
      <c r="N41" s="23" t="s">
        <v>75</v>
      </c>
      <c r="O41" s="23" t="s">
        <v>75</v>
      </c>
      <c r="P41" s="23" t="s">
        <v>75</v>
      </c>
      <c r="Q41" s="23" t="s">
        <v>75</v>
      </c>
      <c r="R41" s="23" t="s">
        <v>75</v>
      </c>
      <c r="S41" s="23" t="s">
        <v>75</v>
      </c>
      <c r="T41" s="23" t="s">
        <v>75</v>
      </c>
      <c r="U41" s="23" t="s">
        <v>73</v>
      </c>
      <c r="V41" s="23" t="s">
        <v>75</v>
      </c>
      <c r="W41" s="23" t="s">
        <v>75</v>
      </c>
      <c r="X41" s="23" t="s">
        <v>73</v>
      </c>
      <c r="Y41" s="23" t="s">
        <v>79</v>
      </c>
    </row>
    <row r="42" spans="1:25" x14ac:dyDescent="0.25">
      <c r="A42">
        <v>39</v>
      </c>
      <c r="B42" s="31">
        <v>14</v>
      </c>
      <c r="C42" s="34" t="s">
        <v>15</v>
      </c>
      <c r="D42" s="40">
        <f t="shared" ref="D42" si="126">Y42</f>
        <v>44973</v>
      </c>
      <c r="E42" s="43"/>
      <c r="F42" s="46"/>
      <c r="G42" s="43">
        <f t="shared" ref="G42:G105" si="127">MONTH(D42)</f>
        <v>2</v>
      </c>
      <c r="H42" s="46">
        <f>I42</f>
        <v>827.93</v>
      </c>
      <c r="I42" s="37">
        <v>827.93</v>
      </c>
      <c r="J42" s="20" t="s">
        <v>58</v>
      </c>
      <c r="K42" s="21" t="s">
        <v>57</v>
      </c>
      <c r="L42" s="21" t="s">
        <v>57</v>
      </c>
      <c r="M42" s="21" t="s">
        <v>57</v>
      </c>
      <c r="N42" s="21" t="s">
        <v>57</v>
      </c>
      <c r="O42" s="21" t="s">
        <v>57</v>
      </c>
      <c r="P42" s="21" t="s">
        <v>57</v>
      </c>
      <c r="Q42" s="21" t="s">
        <v>57</v>
      </c>
      <c r="R42" s="21" t="s">
        <v>57</v>
      </c>
      <c r="S42" s="21" t="s">
        <v>57</v>
      </c>
      <c r="T42" s="21" t="s">
        <v>57</v>
      </c>
      <c r="U42" s="21" t="s">
        <v>57</v>
      </c>
      <c r="V42" s="21">
        <v>44941</v>
      </c>
      <c r="W42" s="21">
        <f t="shared" ref="W42" si="128">WORKDAY(V42,$W$2)</f>
        <v>44959</v>
      </c>
      <c r="X42" s="21">
        <f t="shared" ref="X42" si="129">WORKDAY(W42,$X$2)</f>
        <v>44966</v>
      </c>
      <c r="Y42" s="21">
        <f t="shared" ref="Y42" si="130">WORKDAY(X42,$Y$2)</f>
        <v>44973</v>
      </c>
    </row>
    <row r="43" spans="1:25" x14ac:dyDescent="0.25">
      <c r="A43">
        <v>40</v>
      </c>
      <c r="B43" s="32"/>
      <c r="C43" s="35"/>
      <c r="D43" s="41"/>
      <c r="E43" s="44"/>
      <c r="F43" s="52"/>
      <c r="G43" s="44"/>
      <c r="H43" s="44"/>
      <c r="I43" s="38"/>
      <c r="J43" s="7" t="s">
        <v>59</v>
      </c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</row>
    <row r="44" spans="1:25" ht="15.75" thickBot="1" x14ac:dyDescent="0.3">
      <c r="A44">
        <v>41</v>
      </c>
      <c r="B44" s="33"/>
      <c r="C44" s="36"/>
      <c r="D44" s="42"/>
      <c r="E44" s="45"/>
      <c r="F44" s="53"/>
      <c r="G44" s="45"/>
      <c r="H44" s="45"/>
      <c r="I44" s="39"/>
      <c r="J44" s="22" t="s">
        <v>60</v>
      </c>
      <c r="K44" s="23" t="s">
        <v>78</v>
      </c>
      <c r="L44" s="23" t="s">
        <v>78</v>
      </c>
      <c r="M44" s="23" t="s">
        <v>78</v>
      </c>
      <c r="N44" s="23" t="s">
        <v>78</v>
      </c>
      <c r="O44" s="23" t="s">
        <v>75</v>
      </c>
      <c r="P44" s="23" t="s">
        <v>75</v>
      </c>
      <c r="Q44" s="23" t="s">
        <v>75</v>
      </c>
      <c r="R44" s="23" t="s">
        <v>75</v>
      </c>
      <c r="S44" s="23" t="s">
        <v>75</v>
      </c>
      <c r="T44" s="23" t="s">
        <v>75</v>
      </c>
      <c r="U44" s="23" t="s">
        <v>73</v>
      </c>
      <c r="V44" s="23" t="s">
        <v>75</v>
      </c>
      <c r="W44" s="23" t="s">
        <v>78</v>
      </c>
      <c r="X44" s="23" t="s">
        <v>73</v>
      </c>
      <c r="Y44" s="23" t="s">
        <v>79</v>
      </c>
    </row>
    <row r="45" spans="1:25" x14ac:dyDescent="0.25">
      <c r="A45">
        <v>42</v>
      </c>
      <c r="B45" s="31">
        <v>15</v>
      </c>
      <c r="C45" s="34" t="s">
        <v>16</v>
      </c>
      <c r="D45" s="40">
        <f t="shared" ref="D45" si="131">Y45</f>
        <v>45279</v>
      </c>
      <c r="E45" s="43">
        <f t="shared" ref="E45:E108" si="132">G45-3</f>
        <v>9</v>
      </c>
      <c r="F45" s="46">
        <f t="shared" ref="F45:F108" si="133">I45*0.3</f>
        <v>3009.0929999999998</v>
      </c>
      <c r="G45" s="43">
        <f t="shared" ref="G45:G108" si="134">MONTH(D45)</f>
        <v>12</v>
      </c>
      <c r="H45" s="46">
        <f t="shared" ref="H45" si="135">I45-F45</f>
        <v>7021.2169999999996</v>
      </c>
      <c r="I45" s="37">
        <v>10030.31</v>
      </c>
      <c r="J45" s="20" t="s">
        <v>58</v>
      </c>
      <c r="K45" s="21" t="s">
        <v>57</v>
      </c>
      <c r="L45" s="21" t="s">
        <v>57</v>
      </c>
      <c r="M45" s="21" t="s">
        <v>57</v>
      </c>
      <c r="N45" s="21" t="s">
        <v>57</v>
      </c>
      <c r="O45" s="21" t="s">
        <v>57</v>
      </c>
      <c r="P45" s="21" t="s">
        <v>57</v>
      </c>
      <c r="Q45" s="21" t="s">
        <v>57</v>
      </c>
      <c r="R45" s="21" t="s">
        <v>57</v>
      </c>
      <c r="S45" s="21" t="s">
        <v>57</v>
      </c>
      <c r="T45" s="21" t="s">
        <v>57</v>
      </c>
      <c r="U45" s="21" t="s">
        <v>57</v>
      </c>
      <c r="V45" s="21">
        <v>45245</v>
      </c>
      <c r="W45" s="21">
        <f t="shared" ref="W45" si="136">WORKDAY(V45,$W$2)</f>
        <v>45265</v>
      </c>
      <c r="X45" s="21">
        <f t="shared" ref="X45" si="137">WORKDAY(W45,$X$2)</f>
        <v>45272</v>
      </c>
      <c r="Y45" s="21">
        <f t="shared" ref="Y45" si="138">WORKDAY(X45,$Y$2)</f>
        <v>45279</v>
      </c>
    </row>
    <row r="46" spans="1:25" x14ac:dyDescent="0.25">
      <c r="A46">
        <v>43</v>
      </c>
      <c r="B46" s="32"/>
      <c r="C46" s="35"/>
      <c r="D46" s="41"/>
      <c r="E46" s="44"/>
      <c r="F46" s="52"/>
      <c r="G46" s="44"/>
      <c r="H46" s="44"/>
      <c r="I46" s="38"/>
      <c r="J46" s="7" t="s">
        <v>59</v>
      </c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</row>
    <row r="47" spans="1:25" ht="15.75" thickBot="1" x14ac:dyDescent="0.3">
      <c r="A47">
        <v>44</v>
      </c>
      <c r="B47" s="33"/>
      <c r="C47" s="36"/>
      <c r="D47" s="42"/>
      <c r="E47" s="45"/>
      <c r="F47" s="53"/>
      <c r="G47" s="45"/>
      <c r="H47" s="45"/>
      <c r="I47" s="39"/>
      <c r="J47" s="22" t="s">
        <v>60</v>
      </c>
      <c r="K47" s="23" t="s">
        <v>79</v>
      </c>
      <c r="L47" s="23" t="s">
        <v>79</v>
      </c>
      <c r="M47" s="23" t="s">
        <v>79</v>
      </c>
      <c r="N47" s="23" t="s">
        <v>79</v>
      </c>
      <c r="O47" s="23" t="s">
        <v>75</v>
      </c>
      <c r="P47" s="23" t="s">
        <v>75</v>
      </c>
      <c r="Q47" s="23" t="s">
        <v>75</v>
      </c>
      <c r="R47" s="23" t="s">
        <v>75</v>
      </c>
      <c r="S47" s="23" t="s">
        <v>75</v>
      </c>
      <c r="T47" s="23" t="s">
        <v>75</v>
      </c>
      <c r="U47" s="23" t="s">
        <v>73</v>
      </c>
      <c r="V47" s="23" t="s">
        <v>75</v>
      </c>
      <c r="W47" s="23" t="s">
        <v>79</v>
      </c>
      <c r="X47" s="23" t="s">
        <v>73</v>
      </c>
      <c r="Y47" s="23" t="s">
        <v>79</v>
      </c>
    </row>
    <row r="48" spans="1:25" x14ac:dyDescent="0.25">
      <c r="A48">
        <v>45</v>
      </c>
      <c r="B48" s="31">
        <v>16</v>
      </c>
      <c r="C48" s="34" t="s">
        <v>17</v>
      </c>
      <c r="D48" s="40">
        <f t="shared" ref="D48" si="139">Y48</f>
        <v>45111</v>
      </c>
      <c r="E48" s="43"/>
      <c r="F48" s="46"/>
      <c r="G48" s="43">
        <f t="shared" ref="G48:G111" si="140">MONTH(D48)</f>
        <v>7</v>
      </c>
      <c r="H48" s="46">
        <f t="shared" ref="H48" si="141">I48</f>
        <v>320</v>
      </c>
      <c r="I48" s="37">
        <v>320</v>
      </c>
      <c r="J48" s="20" t="s">
        <v>58</v>
      </c>
      <c r="K48" s="21">
        <v>44958</v>
      </c>
      <c r="L48" s="21">
        <f t="shared" ref="L48" si="142">WORKDAY(K48,$L$2)</f>
        <v>44965</v>
      </c>
      <c r="M48" s="21" t="s">
        <v>57</v>
      </c>
      <c r="N48" s="21">
        <f t="shared" ref="N48" si="143">WORKDAY(IF(M48&lt;&gt;"-",M48,L48),$N$2)</f>
        <v>44970</v>
      </c>
      <c r="O48" s="21">
        <f t="shared" ref="O48" si="144">WORKDAY(N48,$O$2)</f>
        <v>44984</v>
      </c>
      <c r="P48" s="21">
        <f t="shared" ref="P48" si="145">WORKDAY(O48,$P$2)</f>
        <v>44987</v>
      </c>
      <c r="Q48" s="21" t="s">
        <v>57</v>
      </c>
      <c r="R48" s="21">
        <f t="shared" ref="R48" si="146">IF(Q48&lt;&gt;"-",Q48,P48)+$R$2</f>
        <v>45007</v>
      </c>
      <c r="S48" s="21">
        <f t="shared" ref="S48" si="147">WORKDAY(R48,$S$2)</f>
        <v>45014</v>
      </c>
      <c r="T48" s="21">
        <f t="shared" ref="T48" si="148">WORKDAY(S48,$T$2)</f>
        <v>45028</v>
      </c>
      <c r="U48" s="21">
        <f t="shared" ref="U48" si="149">WORKDAY(T48,$U$2)</f>
        <v>45035</v>
      </c>
      <c r="V48" s="21">
        <f>U48+42</f>
        <v>45077</v>
      </c>
      <c r="W48" s="21">
        <f t="shared" ref="W48" si="150">WORKDAY(V48,$W$2)</f>
        <v>45097</v>
      </c>
      <c r="X48" s="21">
        <f t="shared" ref="X48" si="151">WORKDAY(W48,$X$2)</f>
        <v>45104</v>
      </c>
      <c r="Y48" s="21">
        <f t="shared" ref="Y48" si="152">WORKDAY(X48,$Y$2)</f>
        <v>45111</v>
      </c>
    </row>
    <row r="49" spans="1:25" x14ac:dyDescent="0.25">
      <c r="A49">
        <v>46</v>
      </c>
      <c r="B49" s="32"/>
      <c r="C49" s="35"/>
      <c r="D49" s="41"/>
      <c r="E49" s="44"/>
      <c r="F49" s="52"/>
      <c r="G49" s="44"/>
      <c r="H49" s="44"/>
      <c r="I49" s="38"/>
      <c r="J49" s="7" t="s">
        <v>59</v>
      </c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</row>
    <row r="50" spans="1:25" ht="15.75" thickBot="1" x14ac:dyDescent="0.3">
      <c r="A50">
        <v>47</v>
      </c>
      <c r="B50" s="33"/>
      <c r="C50" s="36"/>
      <c r="D50" s="42"/>
      <c r="E50" s="45"/>
      <c r="F50" s="53"/>
      <c r="G50" s="45"/>
      <c r="H50" s="45"/>
      <c r="I50" s="39"/>
      <c r="J50" s="22" t="s">
        <v>60</v>
      </c>
      <c r="K50" s="23" t="s">
        <v>80</v>
      </c>
      <c r="L50" s="23" t="s">
        <v>80</v>
      </c>
      <c r="M50" s="23" t="s">
        <v>80</v>
      </c>
      <c r="N50" s="23" t="s">
        <v>80</v>
      </c>
      <c r="O50" s="23" t="s">
        <v>75</v>
      </c>
      <c r="P50" s="23" t="s">
        <v>75</v>
      </c>
      <c r="Q50" s="23" t="s">
        <v>75</v>
      </c>
      <c r="R50" s="23" t="s">
        <v>75</v>
      </c>
      <c r="S50" s="23" t="s">
        <v>75</v>
      </c>
      <c r="T50" s="23" t="s">
        <v>75</v>
      </c>
      <c r="U50" s="23" t="s">
        <v>73</v>
      </c>
      <c r="V50" s="23" t="s">
        <v>75</v>
      </c>
      <c r="W50" s="23" t="s">
        <v>79</v>
      </c>
      <c r="X50" s="23" t="s">
        <v>73</v>
      </c>
      <c r="Y50" s="23" t="s">
        <v>79</v>
      </c>
    </row>
    <row r="51" spans="1:25" x14ac:dyDescent="0.25">
      <c r="A51">
        <v>48</v>
      </c>
      <c r="B51" s="31">
        <v>17</v>
      </c>
      <c r="C51" s="34" t="s">
        <v>18</v>
      </c>
      <c r="D51" s="40">
        <f t="shared" ref="D51" si="153">Y51</f>
        <v>45111</v>
      </c>
      <c r="E51" s="43"/>
      <c r="F51" s="46"/>
      <c r="G51" s="43">
        <f t="shared" ref="G51:G114" si="154">MONTH(D51)</f>
        <v>7</v>
      </c>
      <c r="H51" s="46">
        <f t="shared" ref="H51" si="155">I51</f>
        <v>240</v>
      </c>
      <c r="I51" s="37">
        <v>240</v>
      </c>
      <c r="J51" s="20" t="s">
        <v>58</v>
      </c>
      <c r="K51" s="21">
        <v>44958</v>
      </c>
      <c r="L51" s="21">
        <f t="shared" ref="L51:L114" si="156">WORKDAY(K51,$L$2)</f>
        <v>44965</v>
      </c>
      <c r="M51" s="21" t="s">
        <v>57</v>
      </c>
      <c r="N51" s="21">
        <f t="shared" ref="N51" si="157">WORKDAY(IF(M51&lt;&gt;"-",M51,L51),$N$2)</f>
        <v>44970</v>
      </c>
      <c r="O51" s="21">
        <f t="shared" ref="O51" si="158">WORKDAY(N51,$O$2)</f>
        <v>44984</v>
      </c>
      <c r="P51" s="21">
        <f t="shared" ref="P51" si="159">WORKDAY(O51,$P$2)</f>
        <v>44987</v>
      </c>
      <c r="Q51" s="21" t="s">
        <v>57</v>
      </c>
      <c r="R51" s="21">
        <f t="shared" ref="R51" si="160">IF(Q51&lt;&gt;"-",Q51,P51)+$R$2</f>
        <v>45007</v>
      </c>
      <c r="S51" s="21">
        <f t="shared" ref="S51" si="161">WORKDAY(R51,$S$2)</f>
        <v>45014</v>
      </c>
      <c r="T51" s="21">
        <f t="shared" ref="T51" si="162">WORKDAY(S51,$T$2)</f>
        <v>45028</v>
      </c>
      <c r="U51" s="21">
        <f t="shared" ref="U51" si="163">WORKDAY(T51,$U$2)</f>
        <v>45035</v>
      </c>
      <c r="V51" s="21">
        <f>U51+42</f>
        <v>45077</v>
      </c>
      <c r="W51" s="21">
        <f t="shared" ref="W51" si="164">WORKDAY(V51,$W$2)</f>
        <v>45097</v>
      </c>
      <c r="X51" s="21">
        <f t="shared" ref="X51" si="165">WORKDAY(W51,$X$2)</f>
        <v>45104</v>
      </c>
      <c r="Y51" s="21">
        <f t="shared" ref="Y51" si="166">WORKDAY(X51,$Y$2)</f>
        <v>45111</v>
      </c>
    </row>
    <row r="52" spans="1:25" x14ac:dyDescent="0.25">
      <c r="A52">
        <v>49</v>
      </c>
      <c r="B52" s="32"/>
      <c r="C52" s="35"/>
      <c r="D52" s="41"/>
      <c r="E52" s="44"/>
      <c r="F52" s="52"/>
      <c r="G52" s="44"/>
      <c r="H52" s="44"/>
      <c r="I52" s="38"/>
      <c r="J52" s="7" t="s">
        <v>59</v>
      </c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</row>
    <row r="53" spans="1:25" ht="15.75" thickBot="1" x14ac:dyDescent="0.3">
      <c r="A53">
        <v>50</v>
      </c>
      <c r="B53" s="33"/>
      <c r="C53" s="36"/>
      <c r="D53" s="42"/>
      <c r="E53" s="45"/>
      <c r="F53" s="53"/>
      <c r="G53" s="45"/>
      <c r="H53" s="45"/>
      <c r="I53" s="39"/>
      <c r="J53" s="22" t="s">
        <v>60</v>
      </c>
      <c r="K53" s="23" t="s">
        <v>80</v>
      </c>
      <c r="L53" s="23" t="s">
        <v>80</v>
      </c>
      <c r="M53" s="23" t="s">
        <v>80</v>
      </c>
      <c r="N53" s="23" t="s">
        <v>80</v>
      </c>
      <c r="O53" s="23" t="s">
        <v>75</v>
      </c>
      <c r="P53" s="23" t="s">
        <v>75</v>
      </c>
      <c r="Q53" s="23" t="s">
        <v>75</v>
      </c>
      <c r="R53" s="23" t="s">
        <v>75</v>
      </c>
      <c r="S53" s="23" t="s">
        <v>75</v>
      </c>
      <c r="T53" s="23" t="s">
        <v>75</v>
      </c>
      <c r="U53" s="23" t="s">
        <v>73</v>
      </c>
      <c r="V53" s="23" t="s">
        <v>75</v>
      </c>
      <c r="W53" s="23" t="s">
        <v>79</v>
      </c>
      <c r="X53" s="23" t="s">
        <v>73</v>
      </c>
      <c r="Y53" s="23" t="s">
        <v>79</v>
      </c>
    </row>
    <row r="54" spans="1:25" x14ac:dyDescent="0.25">
      <c r="A54">
        <v>51</v>
      </c>
      <c r="B54" s="31">
        <v>18</v>
      </c>
      <c r="C54" s="34" t="s">
        <v>19</v>
      </c>
      <c r="D54" s="40">
        <f t="shared" ref="D54" si="167">Y54</f>
        <v>45146</v>
      </c>
      <c r="E54" s="43"/>
      <c r="F54" s="46"/>
      <c r="G54" s="43">
        <f t="shared" ref="G54:G117" si="168">MONTH(D54)</f>
        <v>8</v>
      </c>
      <c r="H54" s="46">
        <f t="shared" ref="H54" si="169">I54</f>
        <v>280</v>
      </c>
      <c r="I54" s="37">
        <v>280</v>
      </c>
      <c r="J54" s="20" t="s">
        <v>58</v>
      </c>
      <c r="K54" s="21">
        <v>44972</v>
      </c>
      <c r="L54" s="21">
        <f t="shared" si="156"/>
        <v>44979</v>
      </c>
      <c r="M54" s="21" t="s">
        <v>57</v>
      </c>
      <c r="N54" s="21">
        <f t="shared" ref="N54" si="170">WORKDAY(IF(M54&lt;&gt;"-",M54,L54),$N$2)</f>
        <v>44984</v>
      </c>
      <c r="O54" s="21">
        <f t="shared" ref="O54" si="171">WORKDAY(N54,$O$2)</f>
        <v>44998</v>
      </c>
      <c r="P54" s="21">
        <f t="shared" ref="P54" si="172">WORKDAY(O54,$P$2)</f>
        <v>45001</v>
      </c>
      <c r="Q54" s="21" t="s">
        <v>57</v>
      </c>
      <c r="R54" s="21">
        <f t="shared" ref="R54" si="173">IF(Q54&lt;&gt;"-",Q54,P54)+$R$2</f>
        <v>45021</v>
      </c>
      <c r="S54" s="21">
        <f>WORKDAY(R54,$S$2)</f>
        <v>45028</v>
      </c>
      <c r="T54" s="21">
        <f t="shared" ref="T54" si="174">WORKDAY(S54,$T$2)</f>
        <v>45042</v>
      </c>
      <c r="U54" s="21">
        <f t="shared" ref="U54" si="175">WORKDAY(T54,$U$2)</f>
        <v>45049</v>
      </c>
      <c r="V54" s="21">
        <f>WORKDAY(U54,45)</f>
        <v>45112</v>
      </c>
      <c r="W54" s="21">
        <f t="shared" ref="W54" si="176">WORKDAY(V54,$W$2)</f>
        <v>45132</v>
      </c>
      <c r="X54" s="21">
        <f t="shared" ref="X54" si="177">WORKDAY(W54,$X$2)</f>
        <v>45139</v>
      </c>
      <c r="Y54" s="21">
        <f t="shared" ref="Y54" si="178">WORKDAY(X54,$Y$2)</f>
        <v>45146</v>
      </c>
    </row>
    <row r="55" spans="1:25" x14ac:dyDescent="0.25">
      <c r="A55">
        <v>52</v>
      </c>
      <c r="B55" s="32"/>
      <c r="C55" s="35"/>
      <c r="D55" s="41"/>
      <c r="E55" s="44"/>
      <c r="F55" s="52"/>
      <c r="G55" s="44"/>
      <c r="H55" s="44"/>
      <c r="I55" s="38"/>
      <c r="J55" s="7" t="s">
        <v>59</v>
      </c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</row>
    <row r="56" spans="1:25" ht="15.75" thickBot="1" x14ac:dyDescent="0.3">
      <c r="A56">
        <v>53</v>
      </c>
      <c r="B56" s="33"/>
      <c r="C56" s="36"/>
      <c r="D56" s="42"/>
      <c r="E56" s="45"/>
      <c r="F56" s="53"/>
      <c r="G56" s="45"/>
      <c r="H56" s="45"/>
      <c r="I56" s="39"/>
      <c r="J56" s="22" t="s">
        <v>60</v>
      </c>
      <c r="K56" s="23" t="s">
        <v>80</v>
      </c>
      <c r="L56" s="23" t="s">
        <v>80</v>
      </c>
      <c r="M56" s="23" t="s">
        <v>80</v>
      </c>
      <c r="N56" s="23" t="s">
        <v>80</v>
      </c>
      <c r="O56" s="23" t="s">
        <v>75</v>
      </c>
      <c r="P56" s="23" t="s">
        <v>75</v>
      </c>
      <c r="Q56" s="23" t="s">
        <v>75</v>
      </c>
      <c r="R56" s="23" t="s">
        <v>75</v>
      </c>
      <c r="S56" s="23" t="s">
        <v>75</v>
      </c>
      <c r="T56" s="23" t="s">
        <v>75</v>
      </c>
      <c r="U56" s="23" t="s">
        <v>73</v>
      </c>
      <c r="V56" s="23" t="s">
        <v>75</v>
      </c>
      <c r="W56" s="23" t="s">
        <v>79</v>
      </c>
      <c r="X56" s="23" t="s">
        <v>73</v>
      </c>
      <c r="Y56" s="23" t="s">
        <v>79</v>
      </c>
    </row>
    <row r="57" spans="1:25" x14ac:dyDescent="0.25">
      <c r="A57">
        <v>54</v>
      </c>
      <c r="B57" s="31">
        <v>19</v>
      </c>
      <c r="C57" s="34" t="s">
        <v>20</v>
      </c>
      <c r="D57" s="40">
        <f t="shared" ref="D57" si="179">Y57</f>
        <v>45167</v>
      </c>
      <c r="E57" s="43"/>
      <c r="F57" s="46"/>
      <c r="G57" s="43">
        <f t="shared" ref="G57:G120" si="180">MONTH(D57)</f>
        <v>8</v>
      </c>
      <c r="H57" s="46">
        <f t="shared" ref="H57:H66" si="181">I57</f>
        <v>430</v>
      </c>
      <c r="I57" s="37">
        <v>430</v>
      </c>
      <c r="J57" s="20" t="s">
        <v>58</v>
      </c>
      <c r="K57" s="21">
        <v>44972</v>
      </c>
      <c r="L57" s="21">
        <f t="shared" si="156"/>
        <v>44979</v>
      </c>
      <c r="M57" s="21" t="s">
        <v>57</v>
      </c>
      <c r="N57" s="21">
        <f t="shared" ref="N57" si="182">WORKDAY(IF(M57&lt;&gt;"-",M57,L57),$N$2)</f>
        <v>44984</v>
      </c>
      <c r="O57" s="21">
        <f t="shared" ref="O57" si="183">WORKDAY(N57,$O$2)</f>
        <v>44998</v>
      </c>
      <c r="P57" s="21">
        <f t="shared" ref="P57" si="184">WORKDAY(O57,$P$2)</f>
        <v>45001</v>
      </c>
      <c r="Q57" s="21" t="s">
        <v>57</v>
      </c>
      <c r="R57" s="21">
        <f t="shared" ref="R57" si="185">IF(Q57&lt;&gt;"-",Q57,P57)+$R$2</f>
        <v>45021</v>
      </c>
      <c r="S57" s="21">
        <f t="shared" ref="S57" si="186">WORKDAY(R57,$S$2)</f>
        <v>45028</v>
      </c>
      <c r="T57" s="21">
        <f t="shared" ref="T57" si="187">WORKDAY(S57,$T$2)</f>
        <v>45042</v>
      </c>
      <c r="U57" s="21">
        <f t="shared" ref="U57" si="188">WORKDAY(T57,$U$2)</f>
        <v>45049</v>
      </c>
      <c r="V57" s="21">
        <f>WORKDAY(U57,60)</f>
        <v>45133</v>
      </c>
      <c r="W57" s="21">
        <f t="shared" ref="W57" si="189">WORKDAY(V57,$W$2)</f>
        <v>45153</v>
      </c>
      <c r="X57" s="21">
        <f t="shared" ref="X57" si="190">WORKDAY(W57,$X$2)</f>
        <v>45160</v>
      </c>
      <c r="Y57" s="21">
        <f t="shared" ref="Y57" si="191">WORKDAY(X57,$Y$2)</f>
        <v>45167</v>
      </c>
    </row>
    <row r="58" spans="1:25" x14ac:dyDescent="0.25">
      <c r="A58">
        <v>55</v>
      </c>
      <c r="B58" s="32"/>
      <c r="C58" s="35"/>
      <c r="D58" s="41"/>
      <c r="E58" s="44"/>
      <c r="F58" s="52"/>
      <c r="G58" s="44"/>
      <c r="H58" s="44"/>
      <c r="I58" s="38"/>
      <c r="J58" s="7" t="s">
        <v>59</v>
      </c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</row>
    <row r="59" spans="1:25" ht="15.75" thickBot="1" x14ac:dyDescent="0.3">
      <c r="A59">
        <v>56</v>
      </c>
      <c r="B59" s="33"/>
      <c r="C59" s="36"/>
      <c r="D59" s="42"/>
      <c r="E59" s="45"/>
      <c r="F59" s="53"/>
      <c r="G59" s="45"/>
      <c r="H59" s="45"/>
      <c r="I59" s="39"/>
      <c r="J59" s="22" t="s">
        <v>60</v>
      </c>
      <c r="K59" s="23" t="s">
        <v>80</v>
      </c>
      <c r="L59" s="23" t="s">
        <v>80</v>
      </c>
      <c r="M59" s="23" t="s">
        <v>80</v>
      </c>
      <c r="N59" s="23" t="s">
        <v>80</v>
      </c>
      <c r="O59" s="23" t="s">
        <v>75</v>
      </c>
      <c r="P59" s="23" t="s">
        <v>75</v>
      </c>
      <c r="Q59" s="23" t="s">
        <v>75</v>
      </c>
      <c r="R59" s="23" t="s">
        <v>75</v>
      </c>
      <c r="S59" s="23" t="s">
        <v>75</v>
      </c>
      <c r="T59" s="23" t="s">
        <v>75</v>
      </c>
      <c r="U59" s="23" t="s">
        <v>73</v>
      </c>
      <c r="V59" s="23" t="s">
        <v>75</v>
      </c>
      <c r="W59" s="23" t="s">
        <v>79</v>
      </c>
      <c r="X59" s="23" t="s">
        <v>73</v>
      </c>
      <c r="Y59" s="23" t="s">
        <v>79</v>
      </c>
    </row>
    <row r="60" spans="1:25" ht="15" customHeight="1" x14ac:dyDescent="0.25">
      <c r="A60">
        <v>57</v>
      </c>
      <c r="B60" s="31">
        <v>20</v>
      </c>
      <c r="C60" s="34" t="s">
        <v>21</v>
      </c>
      <c r="D60" s="40">
        <f t="shared" ref="D60" si="192">Y60</f>
        <v>45173</v>
      </c>
      <c r="E60" s="43"/>
      <c r="F60" s="46"/>
      <c r="G60" s="43">
        <f t="shared" ref="G60:G123" si="193">MONTH(D60)</f>
        <v>9</v>
      </c>
      <c r="H60" s="46">
        <f t="shared" si="181"/>
        <v>150</v>
      </c>
      <c r="I60" s="37">
        <v>150</v>
      </c>
      <c r="J60" s="20" t="s">
        <v>58</v>
      </c>
      <c r="K60" s="21">
        <v>44972</v>
      </c>
      <c r="L60" s="21">
        <f t="shared" si="156"/>
        <v>44979</v>
      </c>
      <c r="M60" s="21" t="s">
        <v>57</v>
      </c>
      <c r="N60" s="21">
        <f t="shared" ref="N60" si="194">WORKDAY(IF(M60&lt;&gt;"-",M60,L60),$N$2)</f>
        <v>44984</v>
      </c>
      <c r="O60" s="21">
        <f t="shared" ref="O60" si="195">WORKDAY(N60,$O$2)</f>
        <v>44998</v>
      </c>
      <c r="P60" s="21">
        <f t="shared" ref="P60" si="196">WORKDAY(O60,$P$2)</f>
        <v>45001</v>
      </c>
      <c r="Q60" s="21" t="s">
        <v>57</v>
      </c>
      <c r="R60" s="21">
        <f t="shared" ref="R60" si="197">IF(Q60&lt;&gt;"-",Q60,P60)+$R$2</f>
        <v>45021</v>
      </c>
      <c r="S60" s="21">
        <f t="shared" ref="S60" si="198">WORKDAY(R60,$S$2)</f>
        <v>45028</v>
      </c>
      <c r="T60" s="21">
        <f t="shared" ref="T60" si="199">WORKDAY(S60,$T$2)</f>
        <v>45042</v>
      </c>
      <c r="U60" s="21">
        <f t="shared" ref="U60" si="200">WORKDAY(T60,$U$2)</f>
        <v>45049</v>
      </c>
      <c r="V60" s="21">
        <f>U60+90</f>
        <v>45139</v>
      </c>
      <c r="W60" s="21">
        <f t="shared" ref="W60" si="201">WORKDAY(V60,$W$2)</f>
        <v>45159</v>
      </c>
      <c r="X60" s="21">
        <f t="shared" ref="X60" si="202">WORKDAY(W60,$X$2)</f>
        <v>45166</v>
      </c>
      <c r="Y60" s="21">
        <f t="shared" ref="Y60" si="203">WORKDAY(X60,$Y$2)</f>
        <v>45173</v>
      </c>
    </row>
    <row r="61" spans="1:25" x14ac:dyDescent="0.25">
      <c r="A61">
        <v>58</v>
      </c>
      <c r="B61" s="32"/>
      <c r="C61" s="35"/>
      <c r="D61" s="41"/>
      <c r="E61" s="44"/>
      <c r="F61" s="52"/>
      <c r="G61" s="44"/>
      <c r="H61" s="44"/>
      <c r="I61" s="38"/>
      <c r="J61" s="7" t="s">
        <v>59</v>
      </c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</row>
    <row r="62" spans="1:25" ht="15.75" thickBot="1" x14ac:dyDescent="0.3">
      <c r="A62">
        <v>59</v>
      </c>
      <c r="B62" s="33"/>
      <c r="C62" s="36"/>
      <c r="D62" s="42"/>
      <c r="E62" s="45"/>
      <c r="F62" s="53"/>
      <c r="G62" s="45"/>
      <c r="H62" s="45"/>
      <c r="I62" s="39"/>
      <c r="J62" s="22" t="s">
        <v>60</v>
      </c>
      <c r="K62" s="23" t="s">
        <v>80</v>
      </c>
      <c r="L62" s="23" t="s">
        <v>80</v>
      </c>
      <c r="M62" s="23" t="s">
        <v>80</v>
      </c>
      <c r="N62" s="23" t="s">
        <v>80</v>
      </c>
      <c r="O62" s="23" t="s">
        <v>75</v>
      </c>
      <c r="P62" s="23" t="s">
        <v>75</v>
      </c>
      <c r="Q62" s="23" t="s">
        <v>75</v>
      </c>
      <c r="R62" s="23" t="s">
        <v>75</v>
      </c>
      <c r="S62" s="23" t="s">
        <v>75</v>
      </c>
      <c r="T62" s="23" t="s">
        <v>75</v>
      </c>
      <c r="U62" s="23" t="s">
        <v>73</v>
      </c>
      <c r="V62" s="23" t="s">
        <v>75</v>
      </c>
      <c r="W62" s="23" t="s">
        <v>79</v>
      </c>
      <c r="X62" s="23" t="s">
        <v>73</v>
      </c>
      <c r="Y62" s="23" t="s">
        <v>79</v>
      </c>
    </row>
    <row r="63" spans="1:25" ht="15" customHeight="1" x14ac:dyDescent="0.25">
      <c r="A63">
        <v>60</v>
      </c>
      <c r="B63" s="31">
        <v>21</v>
      </c>
      <c r="C63" s="34" t="s">
        <v>22</v>
      </c>
      <c r="D63" s="40">
        <f t="shared" ref="D63" si="204">Y63</f>
        <v>45197</v>
      </c>
      <c r="E63" s="43"/>
      <c r="F63" s="46"/>
      <c r="G63" s="43">
        <f t="shared" ref="G63:G126" si="205">MONTH(D63)</f>
        <v>9</v>
      </c>
      <c r="H63" s="46">
        <f t="shared" si="181"/>
        <v>440</v>
      </c>
      <c r="I63" s="37">
        <v>440</v>
      </c>
      <c r="J63" s="20" t="s">
        <v>58</v>
      </c>
      <c r="K63" s="21">
        <v>44986</v>
      </c>
      <c r="L63" s="21">
        <f t="shared" si="156"/>
        <v>44993</v>
      </c>
      <c r="M63" s="21" t="s">
        <v>57</v>
      </c>
      <c r="N63" s="21">
        <f t="shared" ref="N63" si="206">WORKDAY(IF(M63&lt;&gt;"-",M63,L63),$N$2)</f>
        <v>44998</v>
      </c>
      <c r="O63" s="21">
        <f t="shared" ref="O63" si="207">WORKDAY(N63,$O$2)</f>
        <v>45012</v>
      </c>
      <c r="P63" s="21">
        <f t="shared" ref="P63" si="208">WORKDAY(O63,$P$2)</f>
        <v>45015</v>
      </c>
      <c r="Q63" s="21" t="s">
        <v>57</v>
      </c>
      <c r="R63" s="21">
        <f t="shared" ref="R63" si="209">IF(Q63&lt;&gt;"-",Q63,P63)+$R$2</f>
        <v>45035</v>
      </c>
      <c r="S63" s="21">
        <f t="shared" ref="S63" si="210">WORKDAY(R63,$S$2)</f>
        <v>45042</v>
      </c>
      <c r="T63" s="21">
        <f t="shared" ref="T63" si="211">WORKDAY(S63,$T$2)</f>
        <v>45056</v>
      </c>
      <c r="U63" s="21">
        <f t="shared" ref="U63" si="212">WORKDAY(T63,$U$2)</f>
        <v>45063</v>
      </c>
      <c r="V63" s="21">
        <f>U63+100</f>
        <v>45163</v>
      </c>
      <c r="W63" s="21">
        <f t="shared" ref="W63" si="213">WORKDAY(V63,$W$2)</f>
        <v>45183</v>
      </c>
      <c r="X63" s="21">
        <f t="shared" ref="X63" si="214">WORKDAY(W63,$X$2)</f>
        <v>45190</v>
      </c>
      <c r="Y63" s="21">
        <f t="shared" ref="Y63" si="215">WORKDAY(X63,$Y$2)</f>
        <v>45197</v>
      </c>
    </row>
    <row r="64" spans="1:25" x14ac:dyDescent="0.25">
      <c r="A64">
        <v>61</v>
      </c>
      <c r="B64" s="32"/>
      <c r="C64" s="35"/>
      <c r="D64" s="41"/>
      <c r="E64" s="44"/>
      <c r="F64" s="52"/>
      <c r="G64" s="44"/>
      <c r="H64" s="44"/>
      <c r="I64" s="38"/>
      <c r="J64" s="7" t="s">
        <v>59</v>
      </c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</row>
    <row r="65" spans="1:25" ht="15.75" thickBot="1" x14ac:dyDescent="0.3">
      <c r="A65">
        <v>62</v>
      </c>
      <c r="B65" s="33"/>
      <c r="C65" s="36"/>
      <c r="D65" s="42"/>
      <c r="E65" s="45"/>
      <c r="F65" s="53"/>
      <c r="G65" s="45"/>
      <c r="H65" s="45"/>
      <c r="I65" s="39"/>
      <c r="J65" s="22" t="s">
        <v>60</v>
      </c>
      <c r="K65" s="23" t="s">
        <v>80</v>
      </c>
      <c r="L65" s="23" t="s">
        <v>80</v>
      </c>
      <c r="M65" s="23" t="s">
        <v>80</v>
      </c>
      <c r="N65" s="23" t="s">
        <v>80</v>
      </c>
      <c r="O65" s="23" t="s">
        <v>75</v>
      </c>
      <c r="P65" s="23" t="s">
        <v>75</v>
      </c>
      <c r="Q65" s="23" t="s">
        <v>75</v>
      </c>
      <c r="R65" s="23" t="s">
        <v>75</v>
      </c>
      <c r="S65" s="23" t="s">
        <v>75</v>
      </c>
      <c r="T65" s="23" t="s">
        <v>75</v>
      </c>
      <c r="U65" s="23" t="s">
        <v>73</v>
      </c>
      <c r="V65" s="23" t="s">
        <v>75</v>
      </c>
      <c r="W65" s="23" t="s">
        <v>79</v>
      </c>
      <c r="X65" s="23" t="s">
        <v>73</v>
      </c>
      <c r="Y65" s="23" t="s">
        <v>79</v>
      </c>
    </row>
    <row r="66" spans="1:25" x14ac:dyDescent="0.25">
      <c r="A66">
        <v>63</v>
      </c>
      <c r="B66" s="31">
        <v>22</v>
      </c>
      <c r="C66" s="34" t="s">
        <v>23</v>
      </c>
      <c r="D66" s="40">
        <f t="shared" ref="D66" si="216">Y66</f>
        <v>45139</v>
      </c>
      <c r="E66" s="43"/>
      <c r="F66" s="46"/>
      <c r="G66" s="43">
        <f t="shared" ref="G66:G129" si="217">MONTH(D66)</f>
        <v>8</v>
      </c>
      <c r="H66" s="46">
        <f t="shared" si="181"/>
        <v>1190</v>
      </c>
      <c r="I66" s="37">
        <v>1190</v>
      </c>
      <c r="J66" s="20" t="s">
        <v>58</v>
      </c>
      <c r="K66" s="21">
        <v>44986</v>
      </c>
      <c r="L66" s="21">
        <f t="shared" si="156"/>
        <v>44993</v>
      </c>
      <c r="M66" s="21">
        <f t="shared" ref="M66" si="218">WORKDAY(L66,$M$2)</f>
        <v>45007</v>
      </c>
      <c r="N66" s="21">
        <f t="shared" ref="N66" si="219">WORKDAY(IF(M66&lt;&gt;"-",M66,L66),$N$2)</f>
        <v>45012</v>
      </c>
      <c r="O66" s="21">
        <f t="shared" ref="O66" si="220">WORKDAY(N66,$O$2)</f>
        <v>45026</v>
      </c>
      <c r="P66" s="21">
        <f t="shared" ref="P66" si="221">WORKDAY(O66,$P$2)</f>
        <v>45029</v>
      </c>
      <c r="Q66" s="21" t="s">
        <v>57</v>
      </c>
      <c r="R66" s="21">
        <f t="shared" ref="R66" si="222">IF(Q66&lt;&gt;"-",Q66,P66)+$R$2</f>
        <v>45049</v>
      </c>
      <c r="S66" s="21">
        <f t="shared" ref="S66" si="223">WORKDAY(R66,$S$2)</f>
        <v>45056</v>
      </c>
      <c r="T66" s="21">
        <f t="shared" ref="T66" si="224">WORKDAY(S66,$T$2)</f>
        <v>45070</v>
      </c>
      <c r="U66" s="21">
        <f t="shared" ref="U66" si="225">WORKDAY(T66,$U$2)</f>
        <v>45077</v>
      </c>
      <c r="V66" s="21">
        <f>WORKDAY(U66,20)</f>
        <v>45105</v>
      </c>
      <c r="W66" s="21">
        <f t="shared" ref="W66" si="226">WORKDAY(V66,$W$2)</f>
        <v>45125</v>
      </c>
      <c r="X66" s="21">
        <f t="shared" ref="X66" si="227">WORKDAY(W66,$X$2)</f>
        <v>45132</v>
      </c>
      <c r="Y66" s="21">
        <f t="shared" ref="Y66" si="228">WORKDAY(X66,$Y$2)</f>
        <v>45139</v>
      </c>
    </row>
    <row r="67" spans="1:25" x14ac:dyDescent="0.25">
      <c r="A67">
        <v>64</v>
      </c>
      <c r="B67" s="32"/>
      <c r="C67" s="35"/>
      <c r="D67" s="41"/>
      <c r="E67" s="44"/>
      <c r="F67" s="52"/>
      <c r="G67" s="44"/>
      <c r="H67" s="44"/>
      <c r="I67" s="38"/>
      <c r="J67" s="7" t="s">
        <v>59</v>
      </c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</row>
    <row r="68" spans="1:25" ht="15.75" thickBot="1" x14ac:dyDescent="0.3">
      <c r="A68">
        <v>65</v>
      </c>
      <c r="B68" s="33"/>
      <c r="C68" s="36"/>
      <c r="D68" s="42"/>
      <c r="E68" s="45"/>
      <c r="F68" s="53"/>
      <c r="G68" s="45"/>
      <c r="H68" s="45"/>
      <c r="I68" s="39"/>
      <c r="J68" s="22" t="s">
        <v>60</v>
      </c>
      <c r="K68" s="23" t="s">
        <v>80</v>
      </c>
      <c r="L68" s="23" t="s">
        <v>80</v>
      </c>
      <c r="M68" s="23" t="s">
        <v>80</v>
      </c>
      <c r="N68" s="23" t="s">
        <v>80</v>
      </c>
      <c r="O68" s="23" t="s">
        <v>75</v>
      </c>
      <c r="P68" s="23" t="s">
        <v>75</v>
      </c>
      <c r="Q68" s="23" t="s">
        <v>75</v>
      </c>
      <c r="R68" s="23" t="s">
        <v>75</v>
      </c>
      <c r="S68" s="23" t="s">
        <v>75</v>
      </c>
      <c r="T68" s="23" t="s">
        <v>75</v>
      </c>
      <c r="U68" s="23" t="s">
        <v>73</v>
      </c>
      <c r="V68" s="23" t="s">
        <v>75</v>
      </c>
      <c r="W68" s="23" t="s">
        <v>79</v>
      </c>
      <c r="X68" s="23" t="s">
        <v>73</v>
      </c>
      <c r="Y68" s="23" t="s">
        <v>79</v>
      </c>
    </row>
    <row r="69" spans="1:25" x14ac:dyDescent="0.25">
      <c r="A69">
        <v>66</v>
      </c>
      <c r="B69" s="31">
        <v>23</v>
      </c>
      <c r="C69" s="34" t="s">
        <v>24</v>
      </c>
      <c r="D69" s="40">
        <f t="shared" ref="D69" si="229">Y69</f>
        <v>45260</v>
      </c>
      <c r="E69" s="43"/>
      <c r="F69" s="46"/>
      <c r="G69" s="43">
        <f t="shared" ref="G69:G131" si="230">MONTH(D69)</f>
        <v>11</v>
      </c>
      <c r="H69" s="46">
        <f t="shared" ref="H69:H78" si="231">I69</f>
        <v>2820</v>
      </c>
      <c r="I69" s="37">
        <v>2820</v>
      </c>
      <c r="J69" s="20" t="s">
        <v>58</v>
      </c>
      <c r="K69" s="21">
        <v>44986</v>
      </c>
      <c r="L69" s="21">
        <f t="shared" si="156"/>
        <v>44993</v>
      </c>
      <c r="M69" s="21">
        <f t="shared" ref="M69" si="232">WORKDAY(L69,$M$2)</f>
        <v>45007</v>
      </c>
      <c r="N69" s="21">
        <f t="shared" ref="N69" si="233">WORKDAY(IF(M69&lt;&gt;"-",M69,L69),$N$2)</f>
        <v>45012</v>
      </c>
      <c r="O69" s="21">
        <f t="shared" ref="O69" si="234">WORKDAY(N69,$O$2)</f>
        <v>45026</v>
      </c>
      <c r="P69" s="21">
        <f t="shared" ref="P69" si="235">WORKDAY(O69,$P$2)</f>
        <v>45029</v>
      </c>
      <c r="Q69" s="21" t="s">
        <v>57</v>
      </c>
      <c r="R69" s="21">
        <f t="shared" ref="R69" si="236">IF(Q69&lt;&gt;"-",Q69,P69)+$R$2</f>
        <v>45049</v>
      </c>
      <c r="S69" s="21">
        <f t="shared" ref="S69" si="237">WORKDAY(R69,$S$2)</f>
        <v>45056</v>
      </c>
      <c r="T69" s="21">
        <f t="shared" ref="T69" si="238">WORKDAY(S69,$T$2)</f>
        <v>45070</v>
      </c>
      <c r="U69" s="21">
        <f t="shared" ref="U69" si="239">WORKDAY(T69,$U$2)</f>
        <v>45077</v>
      </c>
      <c r="V69" s="21">
        <f>U69+150</f>
        <v>45227</v>
      </c>
      <c r="W69" s="21">
        <f t="shared" ref="W69" si="240">WORKDAY(V69,$W$2)</f>
        <v>45246</v>
      </c>
      <c r="X69" s="21">
        <f t="shared" ref="X69" si="241">WORKDAY(W69,$X$2)</f>
        <v>45253</v>
      </c>
      <c r="Y69" s="21">
        <f t="shared" ref="Y69" si="242">WORKDAY(X69,$Y$2)</f>
        <v>45260</v>
      </c>
    </row>
    <row r="70" spans="1:25" x14ac:dyDescent="0.25">
      <c r="A70">
        <v>67</v>
      </c>
      <c r="B70" s="32"/>
      <c r="C70" s="35"/>
      <c r="D70" s="41"/>
      <c r="E70" s="44"/>
      <c r="F70" s="52"/>
      <c r="G70" s="44"/>
      <c r="H70" s="44"/>
      <c r="I70" s="38"/>
      <c r="J70" s="7" t="s">
        <v>59</v>
      </c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</row>
    <row r="71" spans="1:25" ht="15.75" thickBot="1" x14ac:dyDescent="0.3">
      <c r="A71">
        <v>68</v>
      </c>
      <c r="B71" s="33"/>
      <c r="C71" s="36"/>
      <c r="D71" s="42"/>
      <c r="E71" s="45"/>
      <c r="F71" s="53"/>
      <c r="G71" s="45"/>
      <c r="H71" s="45"/>
      <c r="I71" s="39"/>
      <c r="J71" s="22" t="s">
        <v>60</v>
      </c>
      <c r="K71" s="23" t="s">
        <v>74</v>
      </c>
      <c r="L71" s="23" t="s">
        <v>74</v>
      </c>
      <c r="M71" s="23" t="s">
        <v>74</v>
      </c>
      <c r="N71" s="23" t="s">
        <v>74</v>
      </c>
      <c r="O71" s="23" t="s">
        <v>75</v>
      </c>
      <c r="P71" s="23" t="s">
        <v>75</v>
      </c>
      <c r="Q71" s="23" t="s">
        <v>75</v>
      </c>
      <c r="R71" s="23" t="s">
        <v>75</v>
      </c>
      <c r="S71" s="23" t="s">
        <v>75</v>
      </c>
      <c r="T71" s="23" t="s">
        <v>75</v>
      </c>
      <c r="U71" s="23" t="s">
        <v>73</v>
      </c>
      <c r="V71" s="23" t="s">
        <v>75</v>
      </c>
      <c r="W71" s="23" t="s">
        <v>79</v>
      </c>
      <c r="X71" s="23" t="s">
        <v>73</v>
      </c>
      <c r="Y71" s="23" t="s">
        <v>79</v>
      </c>
    </row>
    <row r="72" spans="1:25" x14ac:dyDescent="0.25">
      <c r="A72">
        <v>69</v>
      </c>
      <c r="B72" s="31">
        <v>24</v>
      </c>
      <c r="C72" s="34" t="s">
        <v>25</v>
      </c>
      <c r="D72" s="40">
        <f t="shared" ref="D72" si="243">Y72</f>
        <v>45232</v>
      </c>
      <c r="E72" s="43"/>
      <c r="F72" s="46"/>
      <c r="G72" s="43">
        <f t="shared" ref="G72:G131" si="244">MONTH(D72)</f>
        <v>11</v>
      </c>
      <c r="H72" s="46">
        <f t="shared" si="231"/>
        <v>2610</v>
      </c>
      <c r="I72" s="37">
        <v>2610</v>
      </c>
      <c r="J72" s="20" t="s">
        <v>58</v>
      </c>
      <c r="K72" s="21">
        <v>44986</v>
      </c>
      <c r="L72" s="21">
        <f t="shared" si="156"/>
        <v>44993</v>
      </c>
      <c r="M72" s="21">
        <f t="shared" ref="M72" si="245">WORKDAY(L72,$M$2)</f>
        <v>45007</v>
      </c>
      <c r="N72" s="21">
        <f t="shared" ref="N72" si="246">WORKDAY(IF(M72&lt;&gt;"-",M72,L72),$N$2)</f>
        <v>45012</v>
      </c>
      <c r="O72" s="21">
        <f t="shared" ref="O72" si="247">WORKDAY(N72,$O$2)</f>
        <v>45026</v>
      </c>
      <c r="P72" s="21">
        <f t="shared" ref="P72" si="248">WORKDAY(O72,$P$2)</f>
        <v>45029</v>
      </c>
      <c r="Q72" s="21" t="s">
        <v>57</v>
      </c>
      <c r="R72" s="21">
        <f t="shared" ref="R72" si="249">IF(Q72&lt;&gt;"-",Q72,P72)+$R$2</f>
        <v>45049</v>
      </c>
      <c r="S72" s="21">
        <f t="shared" ref="S72" si="250">WORKDAY(R72,$S$2)</f>
        <v>45056</v>
      </c>
      <c r="T72" s="21">
        <f t="shared" ref="T72" si="251">WORKDAY(S72,$T$2)</f>
        <v>45070</v>
      </c>
      <c r="U72" s="21">
        <f t="shared" ref="U72" si="252">WORKDAY(T72,$U$2)</f>
        <v>45077</v>
      </c>
      <c r="V72" s="21">
        <v>45199</v>
      </c>
      <c r="W72" s="21">
        <f t="shared" ref="W72" si="253">WORKDAY(V72,$W$2)</f>
        <v>45218</v>
      </c>
      <c r="X72" s="21">
        <f t="shared" ref="X72" si="254">WORKDAY(W72,$X$2)</f>
        <v>45225</v>
      </c>
      <c r="Y72" s="21">
        <f t="shared" ref="Y72" si="255">WORKDAY(X72,$Y$2)</f>
        <v>45232</v>
      </c>
    </row>
    <row r="73" spans="1:25" x14ac:dyDescent="0.25">
      <c r="A73">
        <v>70</v>
      </c>
      <c r="B73" s="32"/>
      <c r="C73" s="35"/>
      <c r="D73" s="41"/>
      <c r="E73" s="44"/>
      <c r="F73" s="52"/>
      <c r="G73" s="44"/>
      <c r="H73" s="44"/>
      <c r="I73" s="38"/>
      <c r="J73" s="7" t="s">
        <v>59</v>
      </c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</row>
    <row r="74" spans="1:25" ht="15.75" thickBot="1" x14ac:dyDescent="0.3">
      <c r="A74">
        <v>71</v>
      </c>
      <c r="B74" s="33"/>
      <c r="C74" s="36"/>
      <c r="D74" s="42"/>
      <c r="E74" s="45"/>
      <c r="F74" s="53"/>
      <c r="G74" s="45"/>
      <c r="H74" s="45"/>
      <c r="I74" s="39"/>
      <c r="J74" s="22" t="s">
        <v>60</v>
      </c>
      <c r="K74" s="23" t="s">
        <v>74</v>
      </c>
      <c r="L74" s="23" t="s">
        <v>74</v>
      </c>
      <c r="M74" s="23" t="s">
        <v>74</v>
      </c>
      <c r="N74" s="23" t="s">
        <v>74</v>
      </c>
      <c r="O74" s="23" t="s">
        <v>75</v>
      </c>
      <c r="P74" s="23" t="s">
        <v>75</v>
      </c>
      <c r="Q74" s="23" t="s">
        <v>75</v>
      </c>
      <c r="R74" s="23" t="s">
        <v>75</v>
      </c>
      <c r="S74" s="23" t="s">
        <v>75</v>
      </c>
      <c r="T74" s="23" t="s">
        <v>75</v>
      </c>
      <c r="U74" s="23" t="s">
        <v>73</v>
      </c>
      <c r="V74" s="23" t="s">
        <v>75</v>
      </c>
      <c r="W74" s="23" t="s">
        <v>79</v>
      </c>
      <c r="X74" s="23" t="s">
        <v>73</v>
      </c>
      <c r="Y74" s="23" t="s">
        <v>79</v>
      </c>
    </row>
    <row r="75" spans="1:25" ht="15" customHeight="1" x14ac:dyDescent="0.25">
      <c r="A75">
        <v>72</v>
      </c>
      <c r="B75" s="31">
        <v>25</v>
      </c>
      <c r="C75" s="34" t="s">
        <v>26</v>
      </c>
      <c r="D75" s="40">
        <f t="shared" ref="D75" si="256">Y75</f>
        <v>45267</v>
      </c>
      <c r="E75" s="43"/>
      <c r="F75" s="46"/>
      <c r="G75" s="43">
        <f t="shared" ref="G75:G131" si="257">MONTH(D75)</f>
        <v>12</v>
      </c>
      <c r="H75" s="46">
        <f t="shared" si="231"/>
        <v>610</v>
      </c>
      <c r="I75" s="37">
        <v>610</v>
      </c>
      <c r="J75" s="20" t="s">
        <v>58</v>
      </c>
      <c r="K75" s="21">
        <v>44986</v>
      </c>
      <c r="L75" s="21">
        <f t="shared" si="156"/>
        <v>44993</v>
      </c>
      <c r="M75" s="21">
        <f t="shared" ref="M75" si="258">WORKDAY(L75,$M$2)</f>
        <v>45007</v>
      </c>
      <c r="N75" s="21">
        <f t="shared" ref="N75" si="259">WORKDAY(IF(M75&lt;&gt;"-",M75,L75),$N$2)</f>
        <v>45012</v>
      </c>
      <c r="O75" s="21">
        <f t="shared" ref="O75" si="260">WORKDAY(N75,$O$2)</f>
        <v>45026</v>
      </c>
      <c r="P75" s="21">
        <f t="shared" ref="P75" si="261">WORKDAY(O75,$P$2)</f>
        <v>45029</v>
      </c>
      <c r="Q75" s="21" t="s">
        <v>57</v>
      </c>
      <c r="R75" s="21">
        <f t="shared" ref="R75" si="262">IF(Q75&lt;&gt;"-",Q75,P75)+$R$2</f>
        <v>45049</v>
      </c>
      <c r="S75" s="21">
        <f t="shared" ref="S75" si="263">WORKDAY(R75,$S$2)</f>
        <v>45056</v>
      </c>
      <c r="T75" s="21">
        <f t="shared" ref="T75" si="264">WORKDAY(S75,$T$2)</f>
        <v>45070</v>
      </c>
      <c r="U75" s="21">
        <f t="shared" ref="U75" si="265">WORKDAY(T75,$U$2)</f>
        <v>45077</v>
      </c>
      <c r="V75" s="21">
        <f>WORKDAY(U75,112)</f>
        <v>45233</v>
      </c>
      <c r="W75" s="21">
        <f t="shared" ref="W75" si="266">WORKDAY(V75,$W$2)</f>
        <v>45253</v>
      </c>
      <c r="X75" s="21">
        <f t="shared" ref="X75" si="267">WORKDAY(W75,$X$2)</f>
        <v>45260</v>
      </c>
      <c r="Y75" s="21">
        <f t="shared" ref="Y75" si="268">WORKDAY(X75,$Y$2)</f>
        <v>45267</v>
      </c>
    </row>
    <row r="76" spans="1:25" x14ac:dyDescent="0.25">
      <c r="A76">
        <v>73</v>
      </c>
      <c r="B76" s="32"/>
      <c r="C76" s="35"/>
      <c r="D76" s="41"/>
      <c r="E76" s="44"/>
      <c r="F76" s="52"/>
      <c r="G76" s="44"/>
      <c r="H76" s="44"/>
      <c r="I76" s="38"/>
      <c r="J76" s="7" t="s">
        <v>59</v>
      </c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</row>
    <row r="77" spans="1:25" ht="15.75" thickBot="1" x14ac:dyDescent="0.3">
      <c r="A77">
        <v>74</v>
      </c>
      <c r="B77" s="33"/>
      <c r="C77" s="36"/>
      <c r="D77" s="42"/>
      <c r="E77" s="45"/>
      <c r="F77" s="53"/>
      <c r="G77" s="45"/>
      <c r="H77" s="45"/>
      <c r="I77" s="39"/>
      <c r="J77" s="22" t="s">
        <v>60</v>
      </c>
      <c r="K77" s="23" t="s">
        <v>74</v>
      </c>
      <c r="L77" s="23" t="s">
        <v>74</v>
      </c>
      <c r="M77" s="23" t="s">
        <v>74</v>
      </c>
      <c r="N77" s="23" t="s">
        <v>74</v>
      </c>
      <c r="O77" s="23" t="s">
        <v>75</v>
      </c>
      <c r="P77" s="23" t="s">
        <v>75</v>
      </c>
      <c r="Q77" s="23" t="s">
        <v>75</v>
      </c>
      <c r="R77" s="23" t="s">
        <v>75</v>
      </c>
      <c r="S77" s="23" t="s">
        <v>75</v>
      </c>
      <c r="T77" s="23" t="s">
        <v>75</v>
      </c>
      <c r="U77" s="23" t="s">
        <v>73</v>
      </c>
      <c r="V77" s="23" t="s">
        <v>75</v>
      </c>
      <c r="W77" s="23" t="s">
        <v>79</v>
      </c>
      <c r="X77" s="23" t="s">
        <v>73</v>
      </c>
      <c r="Y77" s="23" t="s">
        <v>79</v>
      </c>
    </row>
    <row r="78" spans="1:25" x14ac:dyDescent="0.25">
      <c r="A78">
        <v>75</v>
      </c>
      <c r="B78" s="31">
        <v>26</v>
      </c>
      <c r="C78" s="34" t="s">
        <v>27</v>
      </c>
      <c r="D78" s="40">
        <f t="shared" ref="D78" si="269">Y78</f>
        <v>45141</v>
      </c>
      <c r="E78" s="43"/>
      <c r="F78" s="46"/>
      <c r="G78" s="43">
        <f t="shared" ref="G78:G131" si="270">MONTH(D78)</f>
        <v>8</v>
      </c>
      <c r="H78" s="46">
        <f t="shared" si="231"/>
        <v>690</v>
      </c>
      <c r="I78" s="37">
        <v>690</v>
      </c>
      <c r="J78" s="20" t="s">
        <v>58</v>
      </c>
      <c r="K78" s="21">
        <v>44986</v>
      </c>
      <c r="L78" s="21">
        <f t="shared" si="156"/>
        <v>44993</v>
      </c>
      <c r="M78" s="21">
        <f t="shared" ref="M78" si="271">WORKDAY(L78,$M$2)</f>
        <v>45007</v>
      </c>
      <c r="N78" s="21">
        <f t="shared" ref="N78" si="272">WORKDAY(IF(M78&lt;&gt;"-",M78,L78),$N$2)</f>
        <v>45012</v>
      </c>
      <c r="O78" s="21">
        <f t="shared" ref="O78" si="273">WORKDAY(N78,$O$2)</f>
        <v>45026</v>
      </c>
      <c r="P78" s="21">
        <f t="shared" ref="P78" si="274">WORKDAY(O78,$P$2)</f>
        <v>45029</v>
      </c>
      <c r="Q78" s="21" t="s">
        <v>57</v>
      </c>
      <c r="R78" s="21">
        <f t="shared" ref="R78" si="275">IF(Q78&lt;&gt;"-",Q78,P78)+$R$2</f>
        <v>45049</v>
      </c>
      <c r="S78" s="21">
        <f t="shared" ref="S78" si="276">WORKDAY(R78,$S$2)</f>
        <v>45056</v>
      </c>
      <c r="T78" s="21">
        <f t="shared" ref="T78" si="277">WORKDAY(S78,$T$2)</f>
        <v>45070</v>
      </c>
      <c r="U78" s="21">
        <f t="shared" ref="U78" si="278">WORKDAY(T78,$U$2)</f>
        <v>45077</v>
      </c>
      <c r="V78" s="21">
        <f>U78+30</f>
        <v>45107</v>
      </c>
      <c r="W78" s="21">
        <f t="shared" ref="W78" si="279">WORKDAY(V78,$W$2)</f>
        <v>45127</v>
      </c>
      <c r="X78" s="21">
        <f t="shared" ref="X78" si="280">WORKDAY(W78,$X$2)</f>
        <v>45134</v>
      </c>
      <c r="Y78" s="21">
        <f t="shared" ref="Y78" si="281">WORKDAY(X78,$Y$2)</f>
        <v>45141</v>
      </c>
    </row>
    <row r="79" spans="1:25" x14ac:dyDescent="0.25">
      <c r="A79">
        <v>76</v>
      </c>
      <c r="B79" s="32"/>
      <c r="C79" s="35"/>
      <c r="D79" s="41"/>
      <c r="E79" s="44"/>
      <c r="F79" s="52"/>
      <c r="G79" s="44"/>
      <c r="H79" s="44"/>
      <c r="I79" s="38"/>
      <c r="J79" s="7" t="s">
        <v>59</v>
      </c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</row>
    <row r="80" spans="1:25" ht="15.75" thickBot="1" x14ac:dyDescent="0.3">
      <c r="A80">
        <v>77</v>
      </c>
      <c r="B80" s="33"/>
      <c r="C80" s="36"/>
      <c r="D80" s="42"/>
      <c r="E80" s="45"/>
      <c r="F80" s="53"/>
      <c r="G80" s="45"/>
      <c r="H80" s="45"/>
      <c r="I80" s="39"/>
      <c r="J80" s="22" t="s">
        <v>60</v>
      </c>
      <c r="K80" s="23" t="s">
        <v>74</v>
      </c>
      <c r="L80" s="23" t="s">
        <v>74</v>
      </c>
      <c r="M80" s="23" t="s">
        <v>74</v>
      </c>
      <c r="N80" s="23" t="s">
        <v>74</v>
      </c>
      <c r="O80" s="23" t="s">
        <v>75</v>
      </c>
      <c r="P80" s="23" t="s">
        <v>75</v>
      </c>
      <c r="Q80" s="23" t="s">
        <v>75</v>
      </c>
      <c r="R80" s="23" t="s">
        <v>75</v>
      </c>
      <c r="S80" s="23" t="s">
        <v>75</v>
      </c>
      <c r="T80" s="23" t="s">
        <v>75</v>
      </c>
      <c r="U80" s="23" t="s">
        <v>73</v>
      </c>
      <c r="V80" s="23" t="s">
        <v>75</v>
      </c>
      <c r="W80" s="23" t="s">
        <v>79</v>
      </c>
      <c r="X80" s="23" t="s">
        <v>73</v>
      </c>
      <c r="Y80" s="23" t="s">
        <v>79</v>
      </c>
    </row>
    <row r="81" spans="1:25" x14ac:dyDescent="0.25">
      <c r="A81">
        <v>78</v>
      </c>
      <c r="B81" s="31">
        <v>27</v>
      </c>
      <c r="C81" s="34" t="s">
        <v>28</v>
      </c>
      <c r="D81" s="40">
        <f t="shared" ref="D81" si="282">Y81</f>
        <v>45223</v>
      </c>
      <c r="E81" s="43"/>
      <c r="F81" s="46"/>
      <c r="G81" s="43">
        <f t="shared" ref="G81:G131" si="283">MONTH(D81)</f>
        <v>10</v>
      </c>
      <c r="H81" s="46">
        <f t="shared" ref="H81" si="284">I81</f>
        <v>2610</v>
      </c>
      <c r="I81" s="37">
        <v>2610</v>
      </c>
      <c r="J81" s="20" t="s">
        <v>58</v>
      </c>
      <c r="K81" s="21">
        <v>44986</v>
      </c>
      <c r="L81" s="21">
        <f t="shared" si="156"/>
        <v>44993</v>
      </c>
      <c r="M81" s="21">
        <f t="shared" ref="M81" si="285">WORKDAY(L81,$M$2)</f>
        <v>45007</v>
      </c>
      <c r="N81" s="21">
        <f t="shared" ref="N81" si="286">WORKDAY(IF(M81&lt;&gt;"-",M81,L81),$N$2)</f>
        <v>45012</v>
      </c>
      <c r="O81" s="21">
        <f t="shared" ref="O81" si="287">WORKDAY(N81,$O$2)</f>
        <v>45026</v>
      </c>
      <c r="P81" s="21">
        <f t="shared" ref="P81" si="288">WORKDAY(O81,$P$2)</f>
        <v>45029</v>
      </c>
      <c r="Q81" s="21" t="s">
        <v>57</v>
      </c>
      <c r="R81" s="21">
        <f t="shared" ref="R81" si="289">IF(Q81&lt;&gt;"-",Q81,P81)+$R$2</f>
        <v>45049</v>
      </c>
      <c r="S81" s="21">
        <f t="shared" ref="S81" si="290">WORKDAY(R81,$S$2)</f>
        <v>45056</v>
      </c>
      <c r="T81" s="21">
        <f t="shared" ref="T81" si="291">WORKDAY(S81,$T$2)</f>
        <v>45070</v>
      </c>
      <c r="U81" s="21">
        <f t="shared" ref="U81" si="292">WORKDAY(T81,$U$2)</f>
        <v>45077</v>
      </c>
      <c r="V81" s="21">
        <f>U81+112</f>
        <v>45189</v>
      </c>
      <c r="W81" s="21">
        <f t="shared" ref="W81" si="293">WORKDAY(V81,$W$2)</f>
        <v>45209</v>
      </c>
      <c r="X81" s="21">
        <f t="shared" ref="X81" si="294">WORKDAY(W81,$X$2)</f>
        <v>45216</v>
      </c>
      <c r="Y81" s="21">
        <f t="shared" ref="Y81" si="295">WORKDAY(X81,$Y$2)</f>
        <v>45223</v>
      </c>
    </row>
    <row r="82" spans="1:25" x14ac:dyDescent="0.25">
      <c r="A82">
        <v>79</v>
      </c>
      <c r="B82" s="32"/>
      <c r="C82" s="35"/>
      <c r="D82" s="41"/>
      <c r="E82" s="44"/>
      <c r="F82" s="52"/>
      <c r="G82" s="44"/>
      <c r="H82" s="44"/>
      <c r="I82" s="38"/>
      <c r="J82" s="7" t="s">
        <v>59</v>
      </c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</row>
    <row r="83" spans="1:25" ht="15.75" thickBot="1" x14ac:dyDescent="0.3">
      <c r="A83">
        <v>80</v>
      </c>
      <c r="B83" s="33"/>
      <c r="C83" s="36"/>
      <c r="D83" s="42"/>
      <c r="E83" s="45"/>
      <c r="F83" s="53"/>
      <c r="G83" s="45"/>
      <c r="H83" s="45"/>
      <c r="I83" s="39"/>
      <c r="J83" s="22" t="s">
        <v>60</v>
      </c>
      <c r="K83" s="23" t="s">
        <v>74</v>
      </c>
      <c r="L83" s="23" t="s">
        <v>74</v>
      </c>
      <c r="M83" s="23" t="s">
        <v>74</v>
      </c>
      <c r="N83" s="23" t="s">
        <v>74</v>
      </c>
      <c r="O83" s="23" t="s">
        <v>75</v>
      </c>
      <c r="P83" s="23" t="s">
        <v>75</v>
      </c>
      <c r="Q83" s="23" t="s">
        <v>75</v>
      </c>
      <c r="R83" s="23" t="s">
        <v>75</v>
      </c>
      <c r="S83" s="23" t="s">
        <v>75</v>
      </c>
      <c r="T83" s="23" t="s">
        <v>75</v>
      </c>
      <c r="U83" s="23" t="s">
        <v>73</v>
      </c>
      <c r="V83" s="23" t="s">
        <v>75</v>
      </c>
      <c r="W83" s="23" t="s">
        <v>79</v>
      </c>
      <c r="X83" s="23" t="s">
        <v>73</v>
      </c>
      <c r="Y83" s="23" t="s">
        <v>79</v>
      </c>
    </row>
    <row r="84" spans="1:25" x14ac:dyDescent="0.25">
      <c r="A84">
        <v>81</v>
      </c>
      <c r="B84" s="31">
        <v>28</v>
      </c>
      <c r="C84" s="34" t="s">
        <v>29</v>
      </c>
      <c r="D84" s="40">
        <f t="shared" ref="D84" si="296">Y84</f>
        <v>45190</v>
      </c>
      <c r="E84" s="43">
        <f t="shared" ref="E84:E131" si="297">G84-3</f>
        <v>6</v>
      </c>
      <c r="F84" s="46">
        <f t="shared" ref="F84:F131" si="298">I84*0.3</f>
        <v>3367.2</v>
      </c>
      <c r="G84" s="43">
        <f t="shared" ref="G84:G131" si="299">MONTH(D84)</f>
        <v>9</v>
      </c>
      <c r="H84" s="46">
        <f t="shared" ref="H84" si="300">I84-F84</f>
        <v>7856.8</v>
      </c>
      <c r="I84" s="37">
        <v>11224</v>
      </c>
      <c r="J84" s="20" t="s">
        <v>58</v>
      </c>
      <c r="K84" s="21">
        <v>44958</v>
      </c>
      <c r="L84" s="21">
        <f t="shared" si="156"/>
        <v>44965</v>
      </c>
      <c r="M84" s="21">
        <f t="shared" ref="M84" si="301">WORKDAY(L84,$M$2)</f>
        <v>44979</v>
      </c>
      <c r="N84" s="21">
        <f t="shared" ref="N84" si="302">WORKDAY(IF(M84&lt;&gt;"-",M84,L84),$N$2)</f>
        <v>44984</v>
      </c>
      <c r="O84" s="21">
        <f t="shared" ref="O84" si="303">WORKDAY(N84,$O$2)</f>
        <v>44998</v>
      </c>
      <c r="P84" s="21">
        <f t="shared" ref="P84" si="304">WORKDAY(O84,$P$2)</f>
        <v>45001</v>
      </c>
      <c r="Q84" s="21">
        <f>P84+$Q$2</f>
        <v>45031</v>
      </c>
      <c r="R84" s="21">
        <f t="shared" ref="R84" si="305">IF(Q84&lt;&gt;"-",Q84,P84)+$R$2</f>
        <v>45051</v>
      </c>
      <c r="S84" s="21">
        <f t="shared" ref="S84" si="306">WORKDAY(R84,$S$2)</f>
        <v>45058</v>
      </c>
      <c r="T84" s="21">
        <f t="shared" ref="T84" si="307">WORKDAY(S84,$T$2)</f>
        <v>45072</v>
      </c>
      <c r="U84" s="21">
        <f t="shared" ref="U84" si="308">WORKDAY(T84,$U$2)</f>
        <v>45079</v>
      </c>
      <c r="V84" s="21">
        <f>WORKDAY(U84,55)</f>
        <v>45156</v>
      </c>
      <c r="W84" s="21">
        <f t="shared" ref="W84" si="309">WORKDAY(V84,$W$2)</f>
        <v>45176</v>
      </c>
      <c r="X84" s="21">
        <f t="shared" ref="X84" si="310">WORKDAY(W84,$X$2)</f>
        <v>45183</v>
      </c>
      <c r="Y84" s="21">
        <f t="shared" ref="Y84" si="311">WORKDAY(X84,$Y$2)</f>
        <v>45190</v>
      </c>
    </row>
    <row r="85" spans="1:25" x14ac:dyDescent="0.25">
      <c r="A85">
        <v>82</v>
      </c>
      <c r="B85" s="32"/>
      <c r="C85" s="35"/>
      <c r="D85" s="41"/>
      <c r="E85" s="44"/>
      <c r="F85" s="52"/>
      <c r="G85" s="44"/>
      <c r="H85" s="44"/>
      <c r="I85" s="38"/>
      <c r="J85" s="7" t="s">
        <v>59</v>
      </c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</row>
    <row r="86" spans="1:25" ht="15.75" thickBot="1" x14ac:dyDescent="0.3">
      <c r="A86">
        <v>83</v>
      </c>
      <c r="B86" s="33"/>
      <c r="C86" s="36"/>
      <c r="D86" s="42"/>
      <c r="E86" s="45"/>
      <c r="F86" s="53"/>
      <c r="G86" s="45"/>
      <c r="H86" s="45"/>
      <c r="I86" s="39"/>
      <c r="J86" s="22" t="s">
        <v>60</v>
      </c>
      <c r="K86" s="23" t="s">
        <v>74</v>
      </c>
      <c r="L86" s="23" t="s">
        <v>74</v>
      </c>
      <c r="M86" s="23" t="s">
        <v>74</v>
      </c>
      <c r="N86" s="23" t="s">
        <v>74</v>
      </c>
      <c r="O86" s="23" t="s">
        <v>75</v>
      </c>
      <c r="P86" s="23" t="s">
        <v>75</v>
      </c>
      <c r="Q86" s="23" t="s">
        <v>75</v>
      </c>
      <c r="R86" s="23" t="s">
        <v>75</v>
      </c>
      <c r="S86" s="23" t="s">
        <v>75</v>
      </c>
      <c r="T86" s="23" t="s">
        <v>75</v>
      </c>
      <c r="U86" s="23" t="s">
        <v>73</v>
      </c>
      <c r="V86" s="23" t="s">
        <v>75</v>
      </c>
      <c r="W86" s="23" t="s">
        <v>79</v>
      </c>
      <c r="X86" s="23" t="s">
        <v>73</v>
      </c>
      <c r="Y86" s="23" t="s">
        <v>79</v>
      </c>
    </row>
    <row r="87" spans="1:25" x14ac:dyDescent="0.25">
      <c r="A87">
        <v>84</v>
      </c>
      <c r="B87" s="31">
        <v>29</v>
      </c>
      <c r="C87" s="34" t="s">
        <v>30</v>
      </c>
      <c r="D87" s="40">
        <f t="shared" ref="D87" si="312">Y87</f>
        <v>45209</v>
      </c>
      <c r="E87" s="43"/>
      <c r="F87" s="46"/>
      <c r="G87" s="43">
        <f t="shared" ref="G87:G131" si="313">MONTH(D87)</f>
        <v>10</v>
      </c>
      <c r="H87" s="46">
        <f t="shared" ref="H87:H111" si="314">I87</f>
        <v>1160</v>
      </c>
      <c r="I87" s="37">
        <v>1160</v>
      </c>
      <c r="J87" s="20" t="s">
        <v>58</v>
      </c>
      <c r="K87" s="21">
        <v>44986</v>
      </c>
      <c r="L87" s="21">
        <f t="shared" si="156"/>
        <v>44993</v>
      </c>
      <c r="M87" s="21">
        <f t="shared" ref="M87" si="315">WORKDAY(L87,$M$2)</f>
        <v>45007</v>
      </c>
      <c r="N87" s="21">
        <f t="shared" ref="N87" si="316">WORKDAY(IF(M87&lt;&gt;"-",M87,L87),$N$2)</f>
        <v>45012</v>
      </c>
      <c r="O87" s="21">
        <f t="shared" ref="O87" si="317">WORKDAY(N87,$O$2)</f>
        <v>45026</v>
      </c>
      <c r="P87" s="21">
        <f t="shared" ref="P87" si="318">WORKDAY(O87,$P$2)</f>
        <v>45029</v>
      </c>
      <c r="Q87" s="21" t="s">
        <v>57</v>
      </c>
      <c r="R87" s="21">
        <f t="shared" ref="R87" si="319">IF(Q87&lt;&gt;"-",Q87,P87)+$R$2</f>
        <v>45049</v>
      </c>
      <c r="S87" s="21">
        <f t="shared" ref="S87" si="320">WORKDAY(R87,$S$2)</f>
        <v>45056</v>
      </c>
      <c r="T87" s="21">
        <f t="shared" ref="T87" si="321">WORKDAY(S87,$T$2)</f>
        <v>45070</v>
      </c>
      <c r="U87" s="21">
        <f t="shared" ref="U87" si="322">WORKDAY(T87,$U$2)</f>
        <v>45077</v>
      </c>
      <c r="V87" s="21">
        <f>WORKDAY(U87,70)</f>
        <v>45175</v>
      </c>
      <c r="W87" s="21">
        <f t="shared" ref="W87" si="323">WORKDAY(V87,$W$2)</f>
        <v>45195</v>
      </c>
      <c r="X87" s="21">
        <f t="shared" ref="X87" si="324">WORKDAY(W87,$X$2)</f>
        <v>45202</v>
      </c>
      <c r="Y87" s="21">
        <f t="shared" ref="Y87" si="325">WORKDAY(X87,$Y$2)</f>
        <v>45209</v>
      </c>
    </row>
    <row r="88" spans="1:25" x14ac:dyDescent="0.25">
      <c r="A88">
        <v>85</v>
      </c>
      <c r="B88" s="32"/>
      <c r="C88" s="35"/>
      <c r="D88" s="41"/>
      <c r="E88" s="44"/>
      <c r="F88" s="52"/>
      <c r="G88" s="44"/>
      <c r="H88" s="44"/>
      <c r="I88" s="38"/>
      <c r="J88" s="7" t="s">
        <v>59</v>
      </c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</row>
    <row r="89" spans="1:25" ht="15.75" thickBot="1" x14ac:dyDescent="0.3">
      <c r="A89">
        <v>86</v>
      </c>
      <c r="B89" s="33"/>
      <c r="C89" s="36"/>
      <c r="D89" s="42"/>
      <c r="E89" s="45"/>
      <c r="F89" s="53"/>
      <c r="G89" s="45"/>
      <c r="H89" s="45"/>
      <c r="I89" s="39"/>
      <c r="J89" s="22" t="s">
        <v>60</v>
      </c>
      <c r="K89" s="23" t="s">
        <v>79</v>
      </c>
      <c r="L89" s="23" t="s">
        <v>79</v>
      </c>
      <c r="M89" s="23" t="s">
        <v>79</v>
      </c>
      <c r="N89" s="23" t="s">
        <v>79</v>
      </c>
      <c r="O89" s="23" t="s">
        <v>75</v>
      </c>
      <c r="P89" s="23" t="s">
        <v>75</v>
      </c>
      <c r="Q89" s="23" t="s">
        <v>75</v>
      </c>
      <c r="R89" s="23" t="s">
        <v>75</v>
      </c>
      <c r="S89" s="23" t="s">
        <v>75</v>
      </c>
      <c r="T89" s="23" t="s">
        <v>75</v>
      </c>
      <c r="U89" s="23" t="s">
        <v>73</v>
      </c>
      <c r="V89" s="23" t="s">
        <v>75</v>
      </c>
      <c r="W89" s="23" t="s">
        <v>79</v>
      </c>
      <c r="X89" s="23" t="s">
        <v>73</v>
      </c>
      <c r="Y89" s="23" t="s">
        <v>79</v>
      </c>
    </row>
    <row r="90" spans="1:25" x14ac:dyDescent="0.25">
      <c r="A90">
        <v>87</v>
      </c>
      <c r="B90" s="31">
        <v>30</v>
      </c>
      <c r="C90" s="34" t="s">
        <v>31</v>
      </c>
      <c r="D90" s="40">
        <f t="shared" ref="D90" si="326">Y90</f>
        <v>45279</v>
      </c>
      <c r="E90" s="43"/>
      <c r="F90" s="46"/>
      <c r="G90" s="43">
        <f t="shared" ref="G90:G131" si="327">MONTH(D90)</f>
        <v>12</v>
      </c>
      <c r="H90" s="46">
        <f t="shared" si="314"/>
        <v>4780</v>
      </c>
      <c r="I90" s="37">
        <v>4780</v>
      </c>
      <c r="J90" s="20" t="s">
        <v>58</v>
      </c>
      <c r="K90" s="21">
        <v>44986</v>
      </c>
      <c r="L90" s="21">
        <f t="shared" si="156"/>
        <v>44993</v>
      </c>
      <c r="M90" s="21">
        <f t="shared" ref="M90" si="328">WORKDAY(L90,$M$2)</f>
        <v>45007</v>
      </c>
      <c r="N90" s="21">
        <f t="shared" ref="N90" si="329">WORKDAY(IF(M90&lt;&gt;"-",M90,L90),$N$2)</f>
        <v>45012</v>
      </c>
      <c r="O90" s="21">
        <f t="shared" ref="O90" si="330">WORKDAY(N90,$O$2)</f>
        <v>45026</v>
      </c>
      <c r="P90" s="21">
        <f t="shared" ref="P90" si="331">WORKDAY(O90,$P$2)</f>
        <v>45029</v>
      </c>
      <c r="Q90" s="21" t="s">
        <v>57</v>
      </c>
      <c r="R90" s="21">
        <f t="shared" ref="R90" si="332">IF(Q90&lt;&gt;"-",Q90,P90)+$R$2</f>
        <v>45049</v>
      </c>
      <c r="S90" s="21">
        <f t="shared" ref="S90" si="333">WORKDAY(R90,$S$2)</f>
        <v>45056</v>
      </c>
      <c r="T90" s="21">
        <f t="shared" ref="T90" si="334">WORKDAY(S90,$T$2)</f>
        <v>45070</v>
      </c>
      <c r="U90" s="21">
        <f t="shared" ref="U90" si="335">WORKDAY(T90,$U$2)</f>
        <v>45077</v>
      </c>
      <c r="V90" s="21">
        <v>45245</v>
      </c>
      <c r="W90" s="21">
        <f t="shared" ref="W90" si="336">WORKDAY(V90,$W$2)</f>
        <v>45265</v>
      </c>
      <c r="X90" s="21">
        <f t="shared" ref="X90" si="337">WORKDAY(W90,$X$2)</f>
        <v>45272</v>
      </c>
      <c r="Y90" s="21">
        <f t="shared" ref="Y90" si="338">WORKDAY(X90,$Y$2)</f>
        <v>45279</v>
      </c>
    </row>
    <row r="91" spans="1:25" x14ac:dyDescent="0.25">
      <c r="A91">
        <v>88</v>
      </c>
      <c r="B91" s="32"/>
      <c r="C91" s="35"/>
      <c r="D91" s="41"/>
      <c r="E91" s="44"/>
      <c r="F91" s="52"/>
      <c r="G91" s="44"/>
      <c r="H91" s="44"/>
      <c r="I91" s="38"/>
      <c r="J91" s="7" t="s">
        <v>59</v>
      </c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</row>
    <row r="92" spans="1:25" ht="15.75" thickBot="1" x14ac:dyDescent="0.3">
      <c r="A92">
        <v>89</v>
      </c>
      <c r="B92" s="33"/>
      <c r="C92" s="36"/>
      <c r="D92" s="42"/>
      <c r="E92" s="45"/>
      <c r="F92" s="53"/>
      <c r="G92" s="45"/>
      <c r="H92" s="45"/>
      <c r="I92" s="39"/>
      <c r="J92" s="22" t="s">
        <v>60</v>
      </c>
      <c r="K92" s="23" t="s">
        <v>81</v>
      </c>
      <c r="L92" s="23" t="s">
        <v>81</v>
      </c>
      <c r="M92" s="23" t="s">
        <v>81</v>
      </c>
      <c r="N92" s="23" t="s">
        <v>81</v>
      </c>
      <c r="O92" s="23" t="s">
        <v>75</v>
      </c>
      <c r="P92" s="23" t="s">
        <v>75</v>
      </c>
      <c r="Q92" s="23" t="s">
        <v>75</v>
      </c>
      <c r="R92" s="23" t="s">
        <v>75</v>
      </c>
      <c r="S92" s="23" t="s">
        <v>75</v>
      </c>
      <c r="T92" s="23" t="s">
        <v>75</v>
      </c>
      <c r="U92" s="23" t="s">
        <v>73</v>
      </c>
      <c r="V92" s="23" t="s">
        <v>75</v>
      </c>
      <c r="W92" s="23" t="s">
        <v>79</v>
      </c>
      <c r="X92" s="23" t="s">
        <v>73</v>
      </c>
      <c r="Y92" s="23" t="s">
        <v>79</v>
      </c>
    </row>
    <row r="93" spans="1:25" x14ac:dyDescent="0.25">
      <c r="A93">
        <v>90</v>
      </c>
      <c r="B93" s="31">
        <v>31</v>
      </c>
      <c r="C93" s="34" t="s">
        <v>32</v>
      </c>
      <c r="D93" s="40">
        <f t="shared" ref="D93" si="339">Y93</f>
        <v>45209</v>
      </c>
      <c r="E93" s="43"/>
      <c r="F93" s="46"/>
      <c r="G93" s="43">
        <f t="shared" ref="G93:G131" si="340">MONTH(D93)</f>
        <v>10</v>
      </c>
      <c r="H93" s="46">
        <f t="shared" si="314"/>
        <v>290</v>
      </c>
      <c r="I93" s="37">
        <v>290</v>
      </c>
      <c r="J93" s="20" t="s">
        <v>58</v>
      </c>
      <c r="K93" s="21">
        <v>44986</v>
      </c>
      <c r="L93" s="21">
        <f t="shared" si="156"/>
        <v>44993</v>
      </c>
      <c r="M93" s="21" t="s">
        <v>57</v>
      </c>
      <c r="N93" s="21">
        <f t="shared" ref="N93" si="341">WORKDAY(IF(M93&lt;&gt;"-",M93,L93),$N$2)</f>
        <v>44998</v>
      </c>
      <c r="O93" s="21">
        <f t="shared" ref="O93" si="342">WORKDAY(N93,$O$2)</f>
        <v>45012</v>
      </c>
      <c r="P93" s="21">
        <f t="shared" ref="P93" si="343">WORKDAY(O93,$P$2)</f>
        <v>45015</v>
      </c>
      <c r="Q93" s="21" t="s">
        <v>57</v>
      </c>
      <c r="R93" s="21">
        <f t="shared" ref="R93" si="344">IF(Q93&lt;&gt;"-",Q93,P93)+$R$2</f>
        <v>45035</v>
      </c>
      <c r="S93" s="21">
        <f t="shared" ref="S93" si="345">WORKDAY(R93,$S$2)</f>
        <v>45042</v>
      </c>
      <c r="T93" s="21">
        <f t="shared" ref="T93" si="346">WORKDAY(S93,$T$2)</f>
        <v>45056</v>
      </c>
      <c r="U93" s="21">
        <f t="shared" ref="U93" si="347">WORKDAY(T93,$U$2)</f>
        <v>45063</v>
      </c>
      <c r="V93" s="21">
        <f>WORKDAY(U93,80)</f>
        <v>45175</v>
      </c>
      <c r="W93" s="21">
        <f t="shared" ref="W93" si="348">WORKDAY(V93,$W$2)</f>
        <v>45195</v>
      </c>
      <c r="X93" s="21">
        <f t="shared" ref="X93" si="349">WORKDAY(W93,$X$2)</f>
        <v>45202</v>
      </c>
      <c r="Y93" s="21">
        <f t="shared" ref="Y93" si="350">WORKDAY(X93,$Y$2)</f>
        <v>45209</v>
      </c>
    </row>
    <row r="94" spans="1:25" x14ac:dyDescent="0.25">
      <c r="A94">
        <v>91</v>
      </c>
      <c r="B94" s="32"/>
      <c r="C94" s="35"/>
      <c r="D94" s="41"/>
      <c r="E94" s="44"/>
      <c r="F94" s="52"/>
      <c r="G94" s="44"/>
      <c r="H94" s="44"/>
      <c r="I94" s="38"/>
      <c r="J94" s="7" t="s">
        <v>59</v>
      </c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</row>
    <row r="95" spans="1:25" ht="15.75" thickBot="1" x14ac:dyDescent="0.3">
      <c r="A95">
        <v>92</v>
      </c>
      <c r="B95" s="33"/>
      <c r="C95" s="36"/>
      <c r="D95" s="42"/>
      <c r="E95" s="45"/>
      <c r="F95" s="53"/>
      <c r="G95" s="45"/>
      <c r="H95" s="45"/>
      <c r="I95" s="39"/>
      <c r="J95" s="22" t="s">
        <v>60</v>
      </c>
      <c r="K95" s="23" t="s">
        <v>82</v>
      </c>
      <c r="L95" s="23" t="s">
        <v>82</v>
      </c>
      <c r="M95" s="23" t="s">
        <v>82</v>
      </c>
      <c r="N95" s="23" t="s">
        <v>82</v>
      </c>
      <c r="O95" s="23" t="s">
        <v>75</v>
      </c>
      <c r="P95" s="23" t="s">
        <v>75</v>
      </c>
      <c r="Q95" s="23" t="s">
        <v>75</v>
      </c>
      <c r="R95" s="23" t="s">
        <v>75</v>
      </c>
      <c r="S95" s="23" t="s">
        <v>75</v>
      </c>
      <c r="T95" s="23" t="s">
        <v>75</v>
      </c>
      <c r="U95" s="23" t="s">
        <v>73</v>
      </c>
      <c r="V95" s="23" t="s">
        <v>75</v>
      </c>
      <c r="W95" s="23" t="s">
        <v>82</v>
      </c>
      <c r="X95" s="23" t="s">
        <v>73</v>
      </c>
      <c r="Y95" s="23" t="s">
        <v>79</v>
      </c>
    </row>
    <row r="96" spans="1:25" ht="15" customHeight="1" x14ac:dyDescent="0.25">
      <c r="A96">
        <v>93</v>
      </c>
      <c r="B96" s="31">
        <v>32</v>
      </c>
      <c r="C96" s="34" t="s">
        <v>33</v>
      </c>
      <c r="D96" s="40">
        <f t="shared" ref="D96" si="351">Y96</f>
        <v>45181</v>
      </c>
      <c r="E96" s="43"/>
      <c r="F96" s="46"/>
      <c r="G96" s="43">
        <f t="shared" ref="G96:G131" si="352">MONTH(D96)</f>
        <v>9</v>
      </c>
      <c r="H96" s="46">
        <f t="shared" si="314"/>
        <v>240</v>
      </c>
      <c r="I96" s="37">
        <v>240</v>
      </c>
      <c r="J96" s="20" t="s">
        <v>58</v>
      </c>
      <c r="K96" s="21">
        <v>44986</v>
      </c>
      <c r="L96" s="21">
        <f t="shared" si="156"/>
        <v>44993</v>
      </c>
      <c r="M96" s="21" t="s">
        <v>57</v>
      </c>
      <c r="N96" s="21">
        <f t="shared" ref="N96" si="353">WORKDAY(IF(M96&lt;&gt;"-",M96,L96),$N$2)</f>
        <v>44998</v>
      </c>
      <c r="O96" s="21">
        <f t="shared" ref="O96" si="354">WORKDAY(N96,$O$2)</f>
        <v>45012</v>
      </c>
      <c r="P96" s="21">
        <f t="shared" ref="P96" si="355">WORKDAY(O96,$P$2)</f>
        <v>45015</v>
      </c>
      <c r="Q96" s="21" t="s">
        <v>57</v>
      </c>
      <c r="R96" s="21">
        <f t="shared" ref="R96" si="356">IF(Q96&lt;&gt;"-",Q96,P96)+$R$2</f>
        <v>45035</v>
      </c>
      <c r="S96" s="21">
        <f t="shared" ref="S96" si="357">WORKDAY(R96,$S$2)</f>
        <v>45042</v>
      </c>
      <c r="T96" s="21">
        <f t="shared" ref="T96" si="358">WORKDAY(S96,$T$2)</f>
        <v>45056</v>
      </c>
      <c r="U96" s="21">
        <f t="shared" ref="U96" si="359">WORKDAY(T96,$U$2)</f>
        <v>45063</v>
      </c>
      <c r="V96" s="21">
        <f>WORKDAY(U96,60)</f>
        <v>45147</v>
      </c>
      <c r="W96" s="21">
        <f t="shared" ref="W96" si="360">WORKDAY(V96,$W$2)</f>
        <v>45167</v>
      </c>
      <c r="X96" s="21">
        <f t="shared" ref="X96" si="361">WORKDAY(W96,$X$2)</f>
        <v>45174</v>
      </c>
      <c r="Y96" s="21">
        <f t="shared" ref="Y96" si="362">WORKDAY(X96,$Y$2)</f>
        <v>45181</v>
      </c>
    </row>
    <row r="97" spans="1:25" x14ac:dyDescent="0.25">
      <c r="A97">
        <v>94</v>
      </c>
      <c r="B97" s="32"/>
      <c r="C97" s="35"/>
      <c r="D97" s="41"/>
      <c r="E97" s="44"/>
      <c r="F97" s="52"/>
      <c r="G97" s="44"/>
      <c r="H97" s="44"/>
      <c r="I97" s="38"/>
      <c r="J97" s="7" t="s">
        <v>59</v>
      </c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</row>
    <row r="98" spans="1:25" ht="15.75" thickBot="1" x14ac:dyDescent="0.3">
      <c r="A98">
        <v>95</v>
      </c>
      <c r="B98" s="33"/>
      <c r="C98" s="36"/>
      <c r="D98" s="42"/>
      <c r="E98" s="45"/>
      <c r="F98" s="53"/>
      <c r="G98" s="45"/>
      <c r="H98" s="45"/>
      <c r="I98" s="39"/>
      <c r="J98" s="22" t="s">
        <v>60</v>
      </c>
      <c r="K98" s="23" t="s">
        <v>82</v>
      </c>
      <c r="L98" s="23" t="s">
        <v>82</v>
      </c>
      <c r="M98" s="23" t="s">
        <v>82</v>
      </c>
      <c r="N98" s="23" t="s">
        <v>82</v>
      </c>
      <c r="O98" s="23" t="s">
        <v>75</v>
      </c>
      <c r="P98" s="23" t="s">
        <v>75</v>
      </c>
      <c r="Q98" s="23" t="s">
        <v>75</v>
      </c>
      <c r="R98" s="23" t="s">
        <v>75</v>
      </c>
      <c r="S98" s="23" t="s">
        <v>75</v>
      </c>
      <c r="T98" s="23" t="s">
        <v>75</v>
      </c>
      <c r="U98" s="23" t="s">
        <v>73</v>
      </c>
      <c r="V98" s="23" t="s">
        <v>75</v>
      </c>
      <c r="W98" s="23" t="s">
        <v>82</v>
      </c>
      <c r="X98" s="23" t="s">
        <v>73</v>
      </c>
      <c r="Y98" s="23" t="s">
        <v>79</v>
      </c>
    </row>
    <row r="99" spans="1:25" ht="15" customHeight="1" x14ac:dyDescent="0.25">
      <c r="A99">
        <v>96</v>
      </c>
      <c r="B99" s="31">
        <v>33</v>
      </c>
      <c r="C99" s="34" t="s">
        <v>34</v>
      </c>
      <c r="D99" s="40">
        <f t="shared" ref="D99" si="363">Y99</f>
        <v>45237</v>
      </c>
      <c r="E99" s="43"/>
      <c r="F99" s="46"/>
      <c r="G99" s="43">
        <f t="shared" ref="G99:G131" si="364">MONTH(D99)</f>
        <v>11</v>
      </c>
      <c r="H99" s="46">
        <f t="shared" si="314"/>
        <v>2260</v>
      </c>
      <c r="I99" s="37">
        <v>2260</v>
      </c>
      <c r="J99" s="20" t="s">
        <v>58</v>
      </c>
      <c r="K99" s="21">
        <v>44986</v>
      </c>
      <c r="L99" s="21">
        <f t="shared" si="156"/>
        <v>44993</v>
      </c>
      <c r="M99" s="21">
        <f t="shared" ref="M99" si="365">WORKDAY(L99,$M$2)</f>
        <v>45007</v>
      </c>
      <c r="N99" s="21">
        <f t="shared" ref="N99" si="366">WORKDAY(IF(M99&lt;&gt;"-",M99,L99),$N$2)</f>
        <v>45012</v>
      </c>
      <c r="O99" s="21">
        <f t="shared" ref="O99" si="367">WORKDAY(N99,$O$2)</f>
        <v>45026</v>
      </c>
      <c r="P99" s="21">
        <f t="shared" ref="P99" si="368">WORKDAY(O99,$P$2)</f>
        <v>45029</v>
      </c>
      <c r="Q99" s="21" t="s">
        <v>57</v>
      </c>
      <c r="R99" s="21">
        <f t="shared" ref="R99" si="369">IF(Q99&lt;&gt;"-",Q99,P99)+$R$2</f>
        <v>45049</v>
      </c>
      <c r="S99" s="21">
        <f t="shared" ref="S99" si="370">WORKDAY(R99,$S$2)</f>
        <v>45056</v>
      </c>
      <c r="T99" s="21">
        <f t="shared" ref="T99" si="371">WORKDAY(S99,$T$2)</f>
        <v>45070</v>
      </c>
      <c r="U99" s="21">
        <f t="shared" ref="U99" si="372">WORKDAY(T99,$U$2)</f>
        <v>45077</v>
      </c>
      <c r="V99" s="21">
        <f>WORKDAY(U99,90)</f>
        <v>45203</v>
      </c>
      <c r="W99" s="21">
        <f t="shared" ref="W99" si="373">WORKDAY(V99,$W$2)</f>
        <v>45223</v>
      </c>
      <c r="X99" s="21">
        <f t="shared" ref="X99" si="374">WORKDAY(W99,$X$2)</f>
        <v>45230</v>
      </c>
      <c r="Y99" s="21">
        <f t="shared" ref="Y99" si="375">WORKDAY(X99,$Y$2)</f>
        <v>45237</v>
      </c>
    </row>
    <row r="100" spans="1:25" x14ac:dyDescent="0.25">
      <c r="A100">
        <v>97</v>
      </c>
      <c r="B100" s="32"/>
      <c r="C100" s="35"/>
      <c r="D100" s="41"/>
      <c r="E100" s="44"/>
      <c r="F100" s="52"/>
      <c r="G100" s="44"/>
      <c r="H100" s="44"/>
      <c r="I100" s="38"/>
      <c r="J100" s="7" t="s">
        <v>59</v>
      </c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</row>
    <row r="101" spans="1:25" ht="15.75" thickBot="1" x14ac:dyDescent="0.3">
      <c r="A101">
        <v>98</v>
      </c>
      <c r="B101" s="33"/>
      <c r="C101" s="36"/>
      <c r="D101" s="42"/>
      <c r="E101" s="45"/>
      <c r="F101" s="53"/>
      <c r="G101" s="45"/>
      <c r="H101" s="45"/>
      <c r="I101" s="39"/>
      <c r="J101" s="22" t="s">
        <v>60</v>
      </c>
      <c r="K101" s="23" t="s">
        <v>82</v>
      </c>
      <c r="L101" s="23" t="s">
        <v>82</v>
      </c>
      <c r="M101" s="23" t="s">
        <v>82</v>
      </c>
      <c r="N101" s="23" t="s">
        <v>82</v>
      </c>
      <c r="O101" s="23" t="s">
        <v>75</v>
      </c>
      <c r="P101" s="23" t="s">
        <v>75</v>
      </c>
      <c r="Q101" s="23" t="s">
        <v>75</v>
      </c>
      <c r="R101" s="23" t="s">
        <v>75</v>
      </c>
      <c r="S101" s="23" t="s">
        <v>75</v>
      </c>
      <c r="T101" s="23" t="s">
        <v>75</v>
      </c>
      <c r="U101" s="23" t="s">
        <v>73</v>
      </c>
      <c r="V101" s="23" t="s">
        <v>75</v>
      </c>
      <c r="W101" s="23" t="s">
        <v>82</v>
      </c>
      <c r="X101" s="23" t="s">
        <v>73</v>
      </c>
      <c r="Y101" s="23" t="s">
        <v>79</v>
      </c>
    </row>
    <row r="102" spans="1:25" ht="15" customHeight="1" x14ac:dyDescent="0.25">
      <c r="A102">
        <v>99</v>
      </c>
      <c r="B102" s="31">
        <v>34</v>
      </c>
      <c r="C102" s="34" t="s">
        <v>35</v>
      </c>
      <c r="D102" s="40">
        <f t="shared" ref="D102" si="376">Y102</f>
        <v>45209</v>
      </c>
      <c r="E102" s="43"/>
      <c r="F102" s="46"/>
      <c r="G102" s="43">
        <f t="shared" ref="G102:G131" si="377">MONTH(D102)</f>
        <v>10</v>
      </c>
      <c r="H102" s="46">
        <f t="shared" si="314"/>
        <v>870</v>
      </c>
      <c r="I102" s="37">
        <v>870</v>
      </c>
      <c r="J102" s="20" t="s">
        <v>58</v>
      </c>
      <c r="K102" s="21">
        <v>44986</v>
      </c>
      <c r="L102" s="21">
        <f t="shared" si="156"/>
        <v>44993</v>
      </c>
      <c r="M102" s="21">
        <f t="shared" ref="M102" si="378">WORKDAY(L102,$M$2)</f>
        <v>45007</v>
      </c>
      <c r="N102" s="21">
        <f t="shared" ref="N102" si="379">WORKDAY(IF(M102&lt;&gt;"-",M102,L102),$N$2)</f>
        <v>45012</v>
      </c>
      <c r="O102" s="21">
        <f t="shared" ref="O102" si="380">WORKDAY(N102,$O$2)</f>
        <v>45026</v>
      </c>
      <c r="P102" s="21">
        <f t="shared" ref="P102" si="381">WORKDAY(O102,$P$2)</f>
        <v>45029</v>
      </c>
      <c r="Q102" s="21" t="s">
        <v>57</v>
      </c>
      <c r="R102" s="21">
        <f t="shared" ref="R102" si="382">IF(Q102&lt;&gt;"-",Q102,P102)+$R$2</f>
        <v>45049</v>
      </c>
      <c r="S102" s="21">
        <f t="shared" ref="S102" si="383">WORKDAY(R102,$S$2)</f>
        <v>45056</v>
      </c>
      <c r="T102" s="21">
        <f t="shared" ref="T102" si="384">WORKDAY(S102,$T$2)</f>
        <v>45070</v>
      </c>
      <c r="U102" s="21">
        <f t="shared" ref="U102" si="385">WORKDAY(T102,$U$2)</f>
        <v>45077</v>
      </c>
      <c r="V102" s="21">
        <f>U102+98</f>
        <v>45175</v>
      </c>
      <c r="W102" s="21">
        <f t="shared" ref="W102" si="386">WORKDAY(V102,$W$2)</f>
        <v>45195</v>
      </c>
      <c r="X102" s="21">
        <f t="shared" ref="X102" si="387">WORKDAY(W102,$X$2)</f>
        <v>45202</v>
      </c>
      <c r="Y102" s="21">
        <f t="shared" ref="Y102" si="388">WORKDAY(X102,$Y$2)</f>
        <v>45209</v>
      </c>
    </row>
    <row r="103" spans="1:25" x14ac:dyDescent="0.25">
      <c r="A103">
        <v>100</v>
      </c>
      <c r="B103" s="32"/>
      <c r="C103" s="35"/>
      <c r="D103" s="41"/>
      <c r="E103" s="44"/>
      <c r="F103" s="52"/>
      <c r="G103" s="44"/>
      <c r="H103" s="44"/>
      <c r="I103" s="38"/>
      <c r="J103" s="7" t="s">
        <v>59</v>
      </c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</row>
    <row r="104" spans="1:25" ht="15.75" thickBot="1" x14ac:dyDescent="0.3">
      <c r="A104">
        <v>101</v>
      </c>
      <c r="B104" s="33"/>
      <c r="C104" s="36"/>
      <c r="D104" s="42"/>
      <c r="E104" s="45"/>
      <c r="F104" s="53"/>
      <c r="G104" s="45"/>
      <c r="H104" s="45"/>
      <c r="I104" s="39"/>
      <c r="J104" s="22" t="s">
        <v>60</v>
      </c>
      <c r="K104" s="23" t="s">
        <v>82</v>
      </c>
      <c r="L104" s="23" t="s">
        <v>82</v>
      </c>
      <c r="M104" s="23" t="s">
        <v>82</v>
      </c>
      <c r="N104" s="23" t="s">
        <v>82</v>
      </c>
      <c r="O104" s="23" t="s">
        <v>75</v>
      </c>
      <c r="P104" s="23" t="s">
        <v>75</v>
      </c>
      <c r="Q104" s="23" t="s">
        <v>75</v>
      </c>
      <c r="R104" s="23" t="s">
        <v>75</v>
      </c>
      <c r="S104" s="23" t="s">
        <v>75</v>
      </c>
      <c r="T104" s="23" t="s">
        <v>75</v>
      </c>
      <c r="U104" s="23" t="s">
        <v>73</v>
      </c>
      <c r="V104" s="23" t="s">
        <v>75</v>
      </c>
      <c r="W104" s="23" t="s">
        <v>82</v>
      </c>
      <c r="X104" s="23" t="s">
        <v>73</v>
      </c>
      <c r="Y104" s="23" t="s">
        <v>79</v>
      </c>
    </row>
    <row r="105" spans="1:25" x14ac:dyDescent="0.25">
      <c r="A105">
        <v>102</v>
      </c>
      <c r="B105" s="31">
        <v>35</v>
      </c>
      <c r="C105" s="34" t="s">
        <v>36</v>
      </c>
      <c r="D105" s="40">
        <f t="shared" ref="D105" si="389">Y105</f>
        <v>45162</v>
      </c>
      <c r="E105" s="43"/>
      <c r="F105" s="46"/>
      <c r="G105" s="43">
        <f t="shared" ref="G105:G131" si="390">MONTH(D105)</f>
        <v>8</v>
      </c>
      <c r="H105" s="46">
        <f t="shared" si="314"/>
        <v>550</v>
      </c>
      <c r="I105" s="37">
        <v>550</v>
      </c>
      <c r="J105" s="20" t="s">
        <v>58</v>
      </c>
      <c r="K105" s="21">
        <v>44972</v>
      </c>
      <c r="L105" s="21">
        <f t="shared" si="156"/>
        <v>44979</v>
      </c>
      <c r="M105" s="21">
        <f t="shared" ref="M105" si="391">WORKDAY(L105,$M$2)</f>
        <v>44993</v>
      </c>
      <c r="N105" s="21">
        <f t="shared" ref="N105" si="392">WORKDAY(IF(M105&lt;&gt;"-",M105,L105),$N$2)</f>
        <v>44998</v>
      </c>
      <c r="O105" s="21">
        <f t="shared" ref="O105" si="393">WORKDAY(N105,$O$2)</f>
        <v>45012</v>
      </c>
      <c r="P105" s="21">
        <f t="shared" ref="P105" si="394">WORKDAY(O105,$P$2)</f>
        <v>45015</v>
      </c>
      <c r="Q105" s="21" t="s">
        <v>57</v>
      </c>
      <c r="R105" s="21">
        <f t="shared" ref="R105" si="395">IF(Q105&lt;&gt;"-",Q105,P105)+$R$2</f>
        <v>45035</v>
      </c>
      <c r="S105" s="21">
        <f t="shared" ref="S105" si="396">WORKDAY(R105,$S$2)</f>
        <v>45042</v>
      </c>
      <c r="T105" s="21">
        <f t="shared" ref="T105" si="397">WORKDAY(S105,$T$2)</f>
        <v>45056</v>
      </c>
      <c r="U105" s="21">
        <f t="shared" ref="U105" si="398">WORKDAY(T105,$U$2)</f>
        <v>45063</v>
      </c>
      <c r="V105" s="21">
        <f>U105+65</f>
        <v>45128</v>
      </c>
      <c r="W105" s="21">
        <f t="shared" ref="W105" si="399">WORKDAY(V105,$W$2)</f>
        <v>45148</v>
      </c>
      <c r="X105" s="21">
        <f t="shared" ref="X105" si="400">WORKDAY(W105,$X$2)</f>
        <v>45155</v>
      </c>
      <c r="Y105" s="21">
        <f t="shared" ref="Y105" si="401">WORKDAY(X105,$Y$2)</f>
        <v>45162</v>
      </c>
    </row>
    <row r="106" spans="1:25" x14ac:dyDescent="0.25">
      <c r="A106">
        <v>103</v>
      </c>
      <c r="B106" s="32"/>
      <c r="C106" s="35"/>
      <c r="D106" s="41"/>
      <c r="E106" s="44"/>
      <c r="F106" s="52"/>
      <c r="G106" s="44"/>
      <c r="H106" s="44"/>
      <c r="I106" s="38"/>
      <c r="J106" s="7" t="s">
        <v>59</v>
      </c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</row>
    <row r="107" spans="1:25" ht="15.75" thickBot="1" x14ac:dyDescent="0.3">
      <c r="A107">
        <v>104</v>
      </c>
      <c r="B107" s="33"/>
      <c r="C107" s="36"/>
      <c r="D107" s="42"/>
      <c r="E107" s="45"/>
      <c r="F107" s="53"/>
      <c r="G107" s="45"/>
      <c r="H107" s="45"/>
      <c r="I107" s="39"/>
      <c r="J107" s="22" t="s">
        <v>60</v>
      </c>
      <c r="K107" s="23" t="s">
        <v>78</v>
      </c>
      <c r="L107" s="23" t="s">
        <v>78</v>
      </c>
      <c r="M107" s="23" t="s">
        <v>78</v>
      </c>
      <c r="N107" s="23" t="s">
        <v>78</v>
      </c>
      <c r="O107" s="23" t="s">
        <v>75</v>
      </c>
      <c r="P107" s="23" t="s">
        <v>75</v>
      </c>
      <c r="Q107" s="23" t="s">
        <v>75</v>
      </c>
      <c r="R107" s="23" t="s">
        <v>75</v>
      </c>
      <c r="S107" s="23" t="s">
        <v>75</v>
      </c>
      <c r="T107" s="23" t="s">
        <v>75</v>
      </c>
      <c r="U107" s="23" t="s">
        <v>73</v>
      </c>
      <c r="V107" s="23" t="s">
        <v>75</v>
      </c>
      <c r="W107" s="23" t="s">
        <v>78</v>
      </c>
      <c r="X107" s="23" t="s">
        <v>73</v>
      </c>
      <c r="Y107" s="23" t="s">
        <v>79</v>
      </c>
    </row>
    <row r="108" spans="1:25" x14ac:dyDescent="0.25">
      <c r="A108">
        <v>105</v>
      </c>
      <c r="B108" s="31">
        <v>36</v>
      </c>
      <c r="C108" s="34" t="s">
        <v>37</v>
      </c>
      <c r="D108" s="40">
        <f t="shared" ref="D108" si="402">Y108</f>
        <v>45209</v>
      </c>
      <c r="E108" s="43"/>
      <c r="F108" s="46"/>
      <c r="G108" s="43">
        <f t="shared" ref="G108:G131" si="403">MONTH(D108)</f>
        <v>10</v>
      </c>
      <c r="H108" s="46">
        <f t="shared" si="314"/>
        <v>150</v>
      </c>
      <c r="I108" s="37">
        <v>150</v>
      </c>
      <c r="J108" s="20" t="s">
        <v>58</v>
      </c>
      <c r="K108" s="21">
        <v>44972</v>
      </c>
      <c r="L108" s="21">
        <f t="shared" si="156"/>
        <v>44979</v>
      </c>
      <c r="M108" s="21" t="s">
        <v>57</v>
      </c>
      <c r="N108" s="21">
        <f t="shared" ref="N108" si="404">WORKDAY(IF(M108&lt;&gt;"-",M108,L108),$N$2)</f>
        <v>44984</v>
      </c>
      <c r="O108" s="21">
        <f t="shared" ref="O108" si="405">WORKDAY(N108,$O$2)</f>
        <v>44998</v>
      </c>
      <c r="P108" s="21">
        <f t="shared" ref="P108" si="406">WORKDAY(O108,$P$2)</f>
        <v>45001</v>
      </c>
      <c r="Q108" s="21" t="s">
        <v>57</v>
      </c>
      <c r="R108" s="21">
        <f t="shared" ref="R108" si="407">IF(Q108&lt;&gt;"-",Q108,P108)+$R$2</f>
        <v>45021</v>
      </c>
      <c r="S108" s="21">
        <f t="shared" ref="S108" si="408">WORKDAY(R108,$S$2)</f>
        <v>45028</v>
      </c>
      <c r="T108" s="21">
        <f t="shared" ref="T108" si="409">WORKDAY(S108,$T$2)</f>
        <v>45042</v>
      </c>
      <c r="U108" s="21">
        <f t="shared" ref="U108" si="410">WORKDAY(T108,$U$2)</f>
        <v>45049</v>
      </c>
      <c r="V108" s="21">
        <f>U108+126</f>
        <v>45175</v>
      </c>
      <c r="W108" s="21">
        <f t="shared" ref="W108" si="411">WORKDAY(V108,$W$2)</f>
        <v>45195</v>
      </c>
      <c r="X108" s="21">
        <f t="shared" ref="X108" si="412">WORKDAY(W108,$X$2)</f>
        <v>45202</v>
      </c>
      <c r="Y108" s="21">
        <f t="shared" ref="Y108" si="413">WORKDAY(X108,$Y$2)</f>
        <v>45209</v>
      </c>
    </row>
    <row r="109" spans="1:25" x14ac:dyDescent="0.25">
      <c r="A109">
        <v>106</v>
      </c>
      <c r="B109" s="32"/>
      <c r="C109" s="35"/>
      <c r="D109" s="41"/>
      <c r="E109" s="44"/>
      <c r="F109" s="52"/>
      <c r="G109" s="44"/>
      <c r="H109" s="44"/>
      <c r="I109" s="38"/>
      <c r="J109" s="7" t="s">
        <v>59</v>
      </c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</row>
    <row r="110" spans="1:25" ht="15.75" thickBot="1" x14ac:dyDescent="0.3">
      <c r="A110">
        <v>107</v>
      </c>
      <c r="B110" s="33"/>
      <c r="C110" s="36"/>
      <c r="D110" s="42"/>
      <c r="E110" s="45"/>
      <c r="F110" s="53"/>
      <c r="G110" s="45"/>
      <c r="H110" s="45"/>
      <c r="I110" s="39"/>
      <c r="J110" s="22" t="s">
        <v>60</v>
      </c>
      <c r="K110" s="23" t="s">
        <v>78</v>
      </c>
      <c r="L110" s="23" t="s">
        <v>78</v>
      </c>
      <c r="M110" s="23" t="s">
        <v>78</v>
      </c>
      <c r="N110" s="23" t="s">
        <v>78</v>
      </c>
      <c r="O110" s="23" t="s">
        <v>75</v>
      </c>
      <c r="P110" s="23" t="s">
        <v>75</v>
      </c>
      <c r="Q110" s="23" t="s">
        <v>75</v>
      </c>
      <c r="R110" s="23" t="s">
        <v>75</v>
      </c>
      <c r="S110" s="23" t="s">
        <v>75</v>
      </c>
      <c r="T110" s="23" t="s">
        <v>75</v>
      </c>
      <c r="U110" s="23" t="s">
        <v>73</v>
      </c>
      <c r="V110" s="23" t="s">
        <v>75</v>
      </c>
      <c r="W110" s="23" t="s">
        <v>78</v>
      </c>
      <c r="X110" s="23" t="s">
        <v>73</v>
      </c>
      <c r="Y110" s="23" t="s">
        <v>79</v>
      </c>
    </row>
    <row r="111" spans="1:25" x14ac:dyDescent="0.25">
      <c r="A111">
        <v>108</v>
      </c>
      <c r="B111" s="31">
        <v>37</v>
      </c>
      <c r="C111" s="34" t="s">
        <v>38</v>
      </c>
      <c r="D111" s="40">
        <f t="shared" ref="D111" si="414">Y111</f>
        <v>45177</v>
      </c>
      <c r="E111" s="43"/>
      <c r="F111" s="46"/>
      <c r="G111" s="43">
        <f t="shared" ref="G111:G131" si="415">MONTH(D111)</f>
        <v>9</v>
      </c>
      <c r="H111" s="46">
        <f t="shared" si="314"/>
        <v>380</v>
      </c>
      <c r="I111" s="37">
        <v>380</v>
      </c>
      <c r="J111" s="20" t="s">
        <v>58</v>
      </c>
      <c r="K111" s="21">
        <v>44984</v>
      </c>
      <c r="L111" s="21">
        <f t="shared" si="156"/>
        <v>44991</v>
      </c>
      <c r="M111" s="21" t="s">
        <v>57</v>
      </c>
      <c r="N111" s="21">
        <f t="shared" ref="N111" si="416">WORKDAY(IF(M111&lt;&gt;"-",M111,L111),$N$2)</f>
        <v>44994</v>
      </c>
      <c r="O111" s="21">
        <f t="shared" ref="O111" si="417">WORKDAY(N111,$O$2)</f>
        <v>45008</v>
      </c>
      <c r="P111" s="21">
        <f t="shared" ref="P111" si="418">WORKDAY(O111,$P$2)</f>
        <v>45013</v>
      </c>
      <c r="Q111" s="21" t="s">
        <v>57</v>
      </c>
      <c r="R111" s="21">
        <f t="shared" ref="R111" si="419">IF(Q111&lt;&gt;"-",Q111,P111)+$R$2</f>
        <v>45033</v>
      </c>
      <c r="S111" s="21">
        <f t="shared" ref="S111" si="420">WORKDAY(R111,$S$2)</f>
        <v>45040</v>
      </c>
      <c r="T111" s="21">
        <f t="shared" ref="T111" si="421">WORKDAY(S111,$T$2)</f>
        <v>45054</v>
      </c>
      <c r="U111" s="21">
        <f t="shared" ref="U111" si="422">WORKDAY(T111,$U$2)</f>
        <v>45061</v>
      </c>
      <c r="V111" s="21">
        <f>WORKDAY(U111,60)</f>
        <v>45145</v>
      </c>
      <c r="W111" s="21">
        <f t="shared" ref="W111" si="423">WORKDAY(V111,$W$2)</f>
        <v>45163</v>
      </c>
      <c r="X111" s="21">
        <f t="shared" ref="X111" si="424">WORKDAY(W111,$X$2)</f>
        <v>45170</v>
      </c>
      <c r="Y111" s="21">
        <f t="shared" ref="Y111" si="425">WORKDAY(X111,$Y$2)</f>
        <v>45177</v>
      </c>
    </row>
    <row r="112" spans="1:25" x14ac:dyDescent="0.25">
      <c r="A112">
        <v>109</v>
      </c>
      <c r="B112" s="32"/>
      <c r="C112" s="35"/>
      <c r="D112" s="41"/>
      <c r="E112" s="44"/>
      <c r="F112" s="52"/>
      <c r="G112" s="44"/>
      <c r="H112" s="44"/>
      <c r="I112" s="38"/>
      <c r="J112" s="7" t="s">
        <v>59</v>
      </c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</row>
    <row r="113" spans="1:25" ht="15.75" thickBot="1" x14ac:dyDescent="0.3">
      <c r="A113">
        <v>110</v>
      </c>
      <c r="B113" s="33"/>
      <c r="C113" s="36"/>
      <c r="D113" s="42"/>
      <c r="E113" s="45"/>
      <c r="F113" s="53"/>
      <c r="G113" s="45"/>
      <c r="H113" s="45"/>
      <c r="I113" s="39"/>
      <c r="J113" s="22" t="s">
        <v>60</v>
      </c>
      <c r="K113" s="23" t="s">
        <v>78</v>
      </c>
      <c r="L113" s="23" t="s">
        <v>78</v>
      </c>
      <c r="M113" s="23" t="s">
        <v>78</v>
      </c>
      <c r="N113" s="23" t="s">
        <v>78</v>
      </c>
      <c r="O113" s="23" t="s">
        <v>75</v>
      </c>
      <c r="P113" s="23" t="s">
        <v>75</v>
      </c>
      <c r="Q113" s="23" t="s">
        <v>75</v>
      </c>
      <c r="R113" s="23" t="s">
        <v>75</v>
      </c>
      <c r="S113" s="23" t="s">
        <v>75</v>
      </c>
      <c r="T113" s="23" t="s">
        <v>75</v>
      </c>
      <c r="U113" s="23" t="s">
        <v>73</v>
      </c>
      <c r="V113" s="23" t="s">
        <v>75</v>
      </c>
      <c r="W113" s="23" t="s">
        <v>78</v>
      </c>
      <c r="X113" s="23" t="s">
        <v>73</v>
      </c>
      <c r="Y113" s="23" t="s">
        <v>79</v>
      </c>
    </row>
    <row r="114" spans="1:25" x14ac:dyDescent="0.25">
      <c r="A114">
        <v>111</v>
      </c>
      <c r="B114" s="31">
        <v>38</v>
      </c>
      <c r="C114" s="34" t="s">
        <v>39</v>
      </c>
      <c r="D114" s="40">
        <f t="shared" ref="D114" si="426">Y114</f>
        <v>45175</v>
      </c>
      <c r="E114" s="43"/>
      <c r="F114" s="46"/>
      <c r="G114" s="43">
        <f t="shared" ref="G114:G131" si="427">MONTH(D114)</f>
        <v>9</v>
      </c>
      <c r="H114" s="46">
        <f t="shared" ref="H114:H129" si="428">I114</f>
        <v>170</v>
      </c>
      <c r="I114" s="37">
        <v>170</v>
      </c>
      <c r="J114" s="20" t="s">
        <v>58</v>
      </c>
      <c r="K114" s="21">
        <v>44984</v>
      </c>
      <c r="L114" s="21">
        <f t="shared" si="156"/>
        <v>44991</v>
      </c>
      <c r="M114" s="21" t="s">
        <v>57</v>
      </c>
      <c r="N114" s="21">
        <f t="shared" ref="N114" si="429">WORKDAY(IF(M114&lt;&gt;"-",M114,L114),$N$2)</f>
        <v>44994</v>
      </c>
      <c r="O114" s="21">
        <f t="shared" ref="O114" si="430">WORKDAY(N114,$O$2)</f>
        <v>45008</v>
      </c>
      <c r="P114" s="21">
        <f t="shared" ref="P114" si="431">WORKDAY(O114,$P$2)</f>
        <v>45013</v>
      </c>
      <c r="Q114" s="21" t="s">
        <v>57</v>
      </c>
      <c r="R114" s="21">
        <f t="shared" ref="R114" si="432">IF(Q114&lt;&gt;"-",Q114,P114)+$R$2</f>
        <v>45033</v>
      </c>
      <c r="S114" s="21">
        <f t="shared" ref="S114" si="433">WORKDAY(R114,$S$2)</f>
        <v>45040</v>
      </c>
      <c r="T114" s="21">
        <f t="shared" ref="T114" si="434">WORKDAY(S114,$T$2)</f>
        <v>45054</v>
      </c>
      <c r="U114" s="21">
        <f t="shared" ref="U114" si="435">WORKDAY(T114,$U$2)</f>
        <v>45061</v>
      </c>
      <c r="V114" s="21">
        <f>U114+80</f>
        <v>45141</v>
      </c>
      <c r="W114" s="21">
        <f t="shared" ref="W114" si="436">WORKDAY(V114,$W$2)</f>
        <v>45161</v>
      </c>
      <c r="X114" s="21">
        <f t="shared" ref="X114" si="437">WORKDAY(W114,$X$2)</f>
        <v>45168</v>
      </c>
      <c r="Y114" s="21">
        <f t="shared" ref="Y114" si="438">WORKDAY(X114,$Y$2)</f>
        <v>45175</v>
      </c>
    </row>
    <row r="115" spans="1:25" x14ac:dyDescent="0.25">
      <c r="A115">
        <v>112</v>
      </c>
      <c r="B115" s="32"/>
      <c r="C115" s="35"/>
      <c r="D115" s="41"/>
      <c r="E115" s="44"/>
      <c r="F115" s="52"/>
      <c r="G115" s="44"/>
      <c r="H115" s="44"/>
      <c r="I115" s="38"/>
      <c r="J115" s="7" t="s">
        <v>59</v>
      </c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</row>
    <row r="116" spans="1:25" ht="15.75" thickBot="1" x14ac:dyDescent="0.3">
      <c r="A116">
        <v>113</v>
      </c>
      <c r="B116" s="33"/>
      <c r="C116" s="36"/>
      <c r="D116" s="42"/>
      <c r="E116" s="45"/>
      <c r="F116" s="53"/>
      <c r="G116" s="45"/>
      <c r="H116" s="45"/>
      <c r="I116" s="39"/>
      <c r="J116" s="22" t="s">
        <v>60</v>
      </c>
      <c r="K116" s="23" t="s">
        <v>78</v>
      </c>
      <c r="L116" s="23" t="s">
        <v>78</v>
      </c>
      <c r="M116" s="23" t="s">
        <v>78</v>
      </c>
      <c r="N116" s="23" t="s">
        <v>78</v>
      </c>
      <c r="O116" s="23" t="s">
        <v>75</v>
      </c>
      <c r="P116" s="23" t="s">
        <v>75</v>
      </c>
      <c r="Q116" s="23" t="s">
        <v>75</v>
      </c>
      <c r="R116" s="23" t="s">
        <v>75</v>
      </c>
      <c r="S116" s="23" t="s">
        <v>75</v>
      </c>
      <c r="T116" s="23" t="s">
        <v>75</v>
      </c>
      <c r="U116" s="23" t="s">
        <v>73</v>
      </c>
      <c r="V116" s="23" t="s">
        <v>75</v>
      </c>
      <c r="W116" s="23" t="s">
        <v>78</v>
      </c>
      <c r="X116" s="23" t="s">
        <v>73</v>
      </c>
      <c r="Y116" s="23" t="s">
        <v>79</v>
      </c>
    </row>
    <row r="117" spans="1:25" x14ac:dyDescent="0.25">
      <c r="A117">
        <v>114</v>
      </c>
      <c r="B117" s="31">
        <v>39</v>
      </c>
      <c r="C117" s="34" t="s">
        <v>40</v>
      </c>
      <c r="D117" s="40">
        <f t="shared" ref="D117" si="439">Y117</f>
        <v>45218</v>
      </c>
      <c r="E117" s="43"/>
      <c r="F117" s="46"/>
      <c r="G117" s="43">
        <f t="shared" ref="G117:G131" si="440">MONTH(D117)</f>
        <v>10</v>
      </c>
      <c r="H117" s="46">
        <f t="shared" si="428"/>
        <v>690</v>
      </c>
      <c r="I117" s="37">
        <v>690</v>
      </c>
      <c r="J117" s="20" t="s">
        <v>58</v>
      </c>
      <c r="K117" s="21">
        <v>44995</v>
      </c>
      <c r="L117" s="21">
        <f t="shared" ref="L117:L129" si="441">WORKDAY(K117,$L$2)</f>
        <v>45002</v>
      </c>
      <c r="M117" s="21">
        <f>WORKDAY(L117,$M$2)</f>
        <v>45016</v>
      </c>
      <c r="N117" s="21">
        <f t="shared" ref="N117" si="442">WORKDAY(IF(M117&lt;&gt;"-",M117,L117),$N$2)</f>
        <v>45021</v>
      </c>
      <c r="O117" s="21">
        <f t="shared" ref="O117" si="443">WORKDAY(N117,$O$2)</f>
        <v>45035</v>
      </c>
      <c r="P117" s="21">
        <f t="shared" ref="P117" si="444">WORKDAY(O117,$P$2)</f>
        <v>45040</v>
      </c>
      <c r="Q117" s="21" t="s">
        <v>57</v>
      </c>
      <c r="R117" s="21">
        <f t="shared" ref="R117" si="445">IF(Q117&lt;&gt;"-",Q117,P117)+$R$2</f>
        <v>45060</v>
      </c>
      <c r="S117" s="21">
        <f t="shared" ref="S117" si="446">WORKDAY(R117,$S$2)</f>
        <v>45065</v>
      </c>
      <c r="T117" s="21">
        <f t="shared" ref="T117" si="447">WORKDAY(S117,$T$2)</f>
        <v>45079</v>
      </c>
      <c r="U117" s="21">
        <f t="shared" ref="U117" si="448">WORKDAY(T117,$U$2)</f>
        <v>45086</v>
      </c>
      <c r="V117" s="21">
        <f>U117+100</f>
        <v>45186</v>
      </c>
      <c r="W117" s="21">
        <f t="shared" ref="W117" si="449">WORKDAY(V117,$W$2)</f>
        <v>45204</v>
      </c>
      <c r="X117" s="21">
        <f t="shared" ref="X117" si="450">WORKDAY(W117,$X$2)</f>
        <v>45211</v>
      </c>
      <c r="Y117" s="21">
        <f t="shared" ref="Y117" si="451">WORKDAY(X117,$Y$2)</f>
        <v>45218</v>
      </c>
    </row>
    <row r="118" spans="1:25" x14ac:dyDescent="0.25">
      <c r="A118">
        <v>115</v>
      </c>
      <c r="B118" s="32"/>
      <c r="C118" s="35"/>
      <c r="D118" s="41"/>
      <c r="E118" s="44"/>
      <c r="F118" s="52"/>
      <c r="G118" s="44"/>
      <c r="H118" s="44"/>
      <c r="I118" s="38"/>
      <c r="J118" s="7" t="s">
        <v>59</v>
      </c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</row>
    <row r="119" spans="1:25" ht="15.75" thickBot="1" x14ac:dyDescent="0.3">
      <c r="A119">
        <v>116</v>
      </c>
      <c r="B119" s="33"/>
      <c r="C119" s="36"/>
      <c r="D119" s="42"/>
      <c r="E119" s="45"/>
      <c r="F119" s="53"/>
      <c r="G119" s="45"/>
      <c r="H119" s="45"/>
      <c r="I119" s="39"/>
      <c r="J119" s="22" t="s">
        <v>60</v>
      </c>
      <c r="K119" s="23" t="s">
        <v>78</v>
      </c>
      <c r="L119" s="23" t="s">
        <v>78</v>
      </c>
      <c r="M119" s="23" t="s">
        <v>78</v>
      </c>
      <c r="N119" s="23" t="s">
        <v>78</v>
      </c>
      <c r="O119" s="23" t="s">
        <v>75</v>
      </c>
      <c r="P119" s="23" t="s">
        <v>75</v>
      </c>
      <c r="Q119" s="23" t="s">
        <v>75</v>
      </c>
      <c r="R119" s="23" t="s">
        <v>75</v>
      </c>
      <c r="S119" s="23" t="s">
        <v>75</v>
      </c>
      <c r="T119" s="23" t="s">
        <v>75</v>
      </c>
      <c r="U119" s="23" t="s">
        <v>73</v>
      </c>
      <c r="V119" s="23" t="s">
        <v>75</v>
      </c>
      <c r="W119" s="23" t="s">
        <v>78</v>
      </c>
      <c r="X119" s="23" t="s">
        <v>73</v>
      </c>
      <c r="Y119" s="23" t="s">
        <v>79</v>
      </c>
    </row>
    <row r="120" spans="1:25" x14ac:dyDescent="0.25">
      <c r="A120">
        <v>117</v>
      </c>
      <c r="B120" s="31">
        <v>40</v>
      </c>
      <c r="C120" s="34" t="s">
        <v>41</v>
      </c>
      <c r="D120" s="40">
        <f t="shared" ref="D120" si="452">Y120</f>
        <v>45254</v>
      </c>
      <c r="E120" s="43"/>
      <c r="F120" s="46"/>
      <c r="G120" s="43">
        <f t="shared" ref="G120:G131" si="453">MONTH(D120)</f>
        <v>11</v>
      </c>
      <c r="H120" s="46">
        <f t="shared" si="428"/>
        <v>480</v>
      </c>
      <c r="I120" s="37">
        <v>480</v>
      </c>
      <c r="J120" s="20" t="s">
        <v>58</v>
      </c>
      <c r="K120" s="21">
        <v>44995</v>
      </c>
      <c r="L120" s="21">
        <f t="shared" si="441"/>
        <v>45002</v>
      </c>
      <c r="M120" s="21" t="s">
        <v>57</v>
      </c>
      <c r="N120" s="21">
        <f t="shared" ref="N120" si="454">WORKDAY(IF(M120&lt;&gt;"-",M120,L120),$N$2)</f>
        <v>45007</v>
      </c>
      <c r="O120" s="21">
        <f t="shared" ref="O120" si="455">WORKDAY(N120,$O$2)</f>
        <v>45021</v>
      </c>
      <c r="P120" s="21">
        <f t="shared" ref="P120" si="456">WORKDAY(O120,$P$2)</f>
        <v>45026</v>
      </c>
      <c r="Q120" s="21" t="s">
        <v>57</v>
      </c>
      <c r="R120" s="21">
        <f t="shared" ref="R120" si="457">IF(Q120&lt;&gt;"-",Q120,P120)+$R$2</f>
        <v>45046</v>
      </c>
      <c r="S120" s="21">
        <f t="shared" ref="S120" si="458">WORKDAY(R120,$S$2)</f>
        <v>45051</v>
      </c>
      <c r="T120" s="21">
        <f t="shared" ref="T120" si="459">WORKDAY(S120,$T$2)</f>
        <v>45065</v>
      </c>
      <c r="U120" s="21">
        <f t="shared" ref="U120" si="460">WORKDAY(T120,$U$2)</f>
        <v>45072</v>
      </c>
      <c r="V120" s="21">
        <f>U120+150</f>
        <v>45222</v>
      </c>
      <c r="W120" s="21">
        <f t="shared" ref="W120" si="461">WORKDAY(V120,$W$2)</f>
        <v>45240</v>
      </c>
      <c r="X120" s="21">
        <f t="shared" ref="X120" si="462">WORKDAY(W120,$X$2)</f>
        <v>45247</v>
      </c>
      <c r="Y120" s="21">
        <f t="shared" ref="Y120" si="463">WORKDAY(X120,$Y$2)</f>
        <v>45254</v>
      </c>
    </row>
    <row r="121" spans="1:25" x14ac:dyDescent="0.25">
      <c r="A121">
        <v>118</v>
      </c>
      <c r="B121" s="32"/>
      <c r="C121" s="35"/>
      <c r="D121" s="41"/>
      <c r="E121" s="44"/>
      <c r="F121" s="52"/>
      <c r="G121" s="44"/>
      <c r="H121" s="44"/>
      <c r="I121" s="38"/>
      <c r="J121" s="7" t="s">
        <v>59</v>
      </c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</row>
    <row r="122" spans="1:25" ht="15.75" thickBot="1" x14ac:dyDescent="0.3">
      <c r="A122">
        <v>119</v>
      </c>
      <c r="B122" s="33"/>
      <c r="C122" s="36"/>
      <c r="D122" s="42"/>
      <c r="E122" s="45"/>
      <c r="F122" s="53"/>
      <c r="G122" s="45"/>
      <c r="H122" s="45"/>
      <c r="I122" s="39"/>
      <c r="J122" s="22" t="s">
        <v>60</v>
      </c>
      <c r="K122" s="23" t="s">
        <v>78</v>
      </c>
      <c r="L122" s="23" t="s">
        <v>78</v>
      </c>
      <c r="M122" s="23" t="s">
        <v>78</v>
      </c>
      <c r="N122" s="23" t="s">
        <v>78</v>
      </c>
      <c r="O122" s="23" t="s">
        <v>75</v>
      </c>
      <c r="P122" s="23" t="s">
        <v>75</v>
      </c>
      <c r="Q122" s="23" t="s">
        <v>75</v>
      </c>
      <c r="R122" s="23" t="s">
        <v>75</v>
      </c>
      <c r="S122" s="23" t="s">
        <v>75</v>
      </c>
      <c r="T122" s="23" t="s">
        <v>75</v>
      </c>
      <c r="U122" s="23" t="s">
        <v>73</v>
      </c>
      <c r="V122" s="23" t="s">
        <v>75</v>
      </c>
      <c r="W122" s="23" t="s">
        <v>78</v>
      </c>
      <c r="X122" s="23" t="s">
        <v>73</v>
      </c>
      <c r="Y122" s="23" t="s">
        <v>79</v>
      </c>
    </row>
    <row r="123" spans="1:25" ht="15" customHeight="1" x14ac:dyDescent="0.25">
      <c r="A123">
        <v>120</v>
      </c>
      <c r="B123" s="31">
        <v>41</v>
      </c>
      <c r="C123" s="34" t="s">
        <v>42</v>
      </c>
      <c r="D123" s="40">
        <f t="shared" ref="D123" si="464">Y123</f>
        <v>45155</v>
      </c>
      <c r="E123" s="43"/>
      <c r="F123" s="46"/>
      <c r="G123" s="43">
        <f t="shared" ref="G123:G131" si="465">MONTH(D123)</f>
        <v>8</v>
      </c>
      <c r="H123" s="46">
        <f t="shared" si="428"/>
        <v>3010</v>
      </c>
      <c r="I123" s="37">
        <v>3010</v>
      </c>
      <c r="J123" s="20" t="s">
        <v>58</v>
      </c>
      <c r="K123" s="21">
        <v>44986</v>
      </c>
      <c r="L123" s="21">
        <f t="shared" si="441"/>
        <v>44993</v>
      </c>
      <c r="M123" s="21">
        <f t="shared" ref="M123" si="466">WORKDAY(L123,$M$2)</f>
        <v>45007</v>
      </c>
      <c r="N123" s="21">
        <f t="shared" ref="N123" si="467">WORKDAY(IF(M123&lt;&gt;"-",M123,L123),$N$2)</f>
        <v>45012</v>
      </c>
      <c r="O123" s="21">
        <f t="shared" ref="O123" si="468">WORKDAY(N123,$O$2)</f>
        <v>45026</v>
      </c>
      <c r="P123" s="21">
        <f t="shared" ref="P123" si="469">WORKDAY(O123,$P$2)</f>
        <v>45029</v>
      </c>
      <c r="Q123" s="21" t="s">
        <v>57</v>
      </c>
      <c r="R123" s="21">
        <f t="shared" ref="R123" si="470">IF(Q123&lt;&gt;"-",Q123,P123)+$R$2</f>
        <v>45049</v>
      </c>
      <c r="S123" s="21">
        <f t="shared" ref="S123" si="471">WORKDAY(R123,$S$2)</f>
        <v>45056</v>
      </c>
      <c r="T123" s="21">
        <f t="shared" ref="T123" si="472">WORKDAY(S123,$T$2)</f>
        <v>45070</v>
      </c>
      <c r="U123" s="21">
        <f t="shared" ref="U123" si="473">WORKDAY(T123,$U$2)</f>
        <v>45077</v>
      </c>
      <c r="V123" s="21">
        <f>U123+45</f>
        <v>45122</v>
      </c>
      <c r="W123" s="21">
        <f t="shared" ref="W123" si="474">WORKDAY(V123,$W$2)</f>
        <v>45141</v>
      </c>
      <c r="X123" s="21">
        <f t="shared" ref="X123" si="475">WORKDAY(W123,$X$2)</f>
        <v>45148</v>
      </c>
      <c r="Y123" s="21">
        <f t="shared" ref="Y123" si="476">WORKDAY(X123,$Y$2)</f>
        <v>45155</v>
      </c>
    </row>
    <row r="124" spans="1:25" x14ac:dyDescent="0.25">
      <c r="A124">
        <v>121</v>
      </c>
      <c r="B124" s="32"/>
      <c r="C124" s="35"/>
      <c r="D124" s="41"/>
      <c r="E124" s="44"/>
      <c r="F124" s="52"/>
      <c r="G124" s="44"/>
      <c r="H124" s="44"/>
      <c r="I124" s="38"/>
      <c r="J124" s="7" t="s">
        <v>59</v>
      </c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</row>
    <row r="125" spans="1:25" ht="15.75" thickBot="1" x14ac:dyDescent="0.3">
      <c r="A125">
        <v>122</v>
      </c>
      <c r="B125" s="33"/>
      <c r="C125" s="36"/>
      <c r="D125" s="42"/>
      <c r="E125" s="45"/>
      <c r="F125" s="53"/>
      <c r="G125" s="45"/>
      <c r="H125" s="45"/>
      <c r="I125" s="39"/>
      <c r="J125" s="22" t="s">
        <v>60</v>
      </c>
      <c r="K125" s="23" t="s">
        <v>83</v>
      </c>
      <c r="L125" s="23" t="s">
        <v>83</v>
      </c>
      <c r="M125" s="23" t="s">
        <v>83</v>
      </c>
      <c r="N125" s="23" t="s">
        <v>83</v>
      </c>
      <c r="O125" s="23" t="s">
        <v>75</v>
      </c>
      <c r="P125" s="23" t="s">
        <v>75</v>
      </c>
      <c r="Q125" s="23" t="s">
        <v>75</v>
      </c>
      <c r="R125" s="23" t="s">
        <v>75</v>
      </c>
      <c r="S125" s="23" t="s">
        <v>75</v>
      </c>
      <c r="T125" s="23" t="s">
        <v>75</v>
      </c>
      <c r="U125" s="23" t="s">
        <v>73</v>
      </c>
      <c r="V125" s="23" t="s">
        <v>75</v>
      </c>
      <c r="W125" s="23" t="s">
        <v>83</v>
      </c>
      <c r="X125" s="23" t="s">
        <v>73</v>
      </c>
      <c r="Y125" s="23" t="s">
        <v>79</v>
      </c>
    </row>
    <row r="126" spans="1:25" ht="15" customHeight="1" x14ac:dyDescent="0.25">
      <c r="A126">
        <v>123</v>
      </c>
      <c r="B126" s="31">
        <v>42</v>
      </c>
      <c r="C126" s="34" t="s">
        <v>43</v>
      </c>
      <c r="D126" s="40">
        <f t="shared" ref="D126" si="477">Y126</f>
        <v>45139</v>
      </c>
      <c r="E126" s="43"/>
      <c r="F126" s="46"/>
      <c r="G126" s="43">
        <f t="shared" ref="G126:G131" si="478">MONTH(D126)</f>
        <v>8</v>
      </c>
      <c r="H126" s="46">
        <f t="shared" si="428"/>
        <v>1300</v>
      </c>
      <c r="I126" s="37">
        <v>1300</v>
      </c>
      <c r="J126" s="20" t="s">
        <v>58</v>
      </c>
      <c r="K126" s="21">
        <v>44986</v>
      </c>
      <c r="L126" s="21">
        <f t="shared" si="441"/>
        <v>44993</v>
      </c>
      <c r="M126" s="21">
        <f t="shared" ref="M126" si="479">WORKDAY(L126,$M$2)</f>
        <v>45007</v>
      </c>
      <c r="N126" s="21">
        <f t="shared" ref="N126" si="480">WORKDAY(IF(M126&lt;&gt;"-",M126,L126),$N$2)</f>
        <v>45012</v>
      </c>
      <c r="O126" s="21">
        <f t="shared" ref="O126" si="481">WORKDAY(N126,$O$2)</f>
        <v>45026</v>
      </c>
      <c r="P126" s="21">
        <f t="shared" ref="P126" si="482">WORKDAY(O126,$P$2)</f>
        <v>45029</v>
      </c>
      <c r="Q126" s="21" t="s">
        <v>57</v>
      </c>
      <c r="R126" s="21">
        <f t="shared" ref="R126" si="483">IF(Q126&lt;&gt;"-",Q126,P126)+$R$2</f>
        <v>45049</v>
      </c>
      <c r="S126" s="21">
        <f t="shared" ref="S126" si="484">WORKDAY(R126,$S$2)</f>
        <v>45056</v>
      </c>
      <c r="T126" s="21">
        <f t="shared" ref="T126" si="485">WORKDAY(S126,$T$2)</f>
        <v>45070</v>
      </c>
      <c r="U126" s="21">
        <f t="shared" ref="U126" si="486">WORKDAY(T126,$U$2)</f>
        <v>45077</v>
      </c>
      <c r="V126" s="21">
        <f>U126+28</f>
        <v>45105</v>
      </c>
      <c r="W126" s="21">
        <f t="shared" ref="W126" si="487">WORKDAY(V126,$W$2)</f>
        <v>45125</v>
      </c>
      <c r="X126" s="21">
        <f t="shared" ref="X126" si="488">WORKDAY(W126,$X$2)</f>
        <v>45132</v>
      </c>
      <c r="Y126" s="21">
        <f t="shared" ref="Y126" si="489">WORKDAY(X126,$Y$2)</f>
        <v>45139</v>
      </c>
    </row>
    <row r="127" spans="1:25" x14ac:dyDescent="0.25">
      <c r="A127">
        <v>124</v>
      </c>
      <c r="B127" s="32"/>
      <c r="C127" s="35"/>
      <c r="D127" s="41"/>
      <c r="E127" s="44"/>
      <c r="F127" s="52"/>
      <c r="G127" s="44"/>
      <c r="H127" s="44"/>
      <c r="I127" s="38"/>
      <c r="J127" s="7" t="s">
        <v>59</v>
      </c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</row>
    <row r="128" spans="1:25" ht="15.75" thickBot="1" x14ac:dyDescent="0.3">
      <c r="A128">
        <v>125</v>
      </c>
      <c r="B128" s="33"/>
      <c r="C128" s="36"/>
      <c r="D128" s="42"/>
      <c r="E128" s="45"/>
      <c r="F128" s="53"/>
      <c r="G128" s="45"/>
      <c r="H128" s="45"/>
      <c r="I128" s="39"/>
      <c r="J128" s="22" t="s">
        <v>60</v>
      </c>
      <c r="K128" s="23" t="s">
        <v>83</v>
      </c>
      <c r="L128" s="23" t="s">
        <v>83</v>
      </c>
      <c r="M128" s="23" t="s">
        <v>83</v>
      </c>
      <c r="N128" s="23" t="s">
        <v>83</v>
      </c>
      <c r="O128" s="23" t="s">
        <v>75</v>
      </c>
      <c r="P128" s="23" t="s">
        <v>75</v>
      </c>
      <c r="Q128" s="23" t="s">
        <v>75</v>
      </c>
      <c r="R128" s="23" t="s">
        <v>75</v>
      </c>
      <c r="S128" s="23" t="s">
        <v>75</v>
      </c>
      <c r="T128" s="23" t="s">
        <v>75</v>
      </c>
      <c r="U128" s="23" t="s">
        <v>73</v>
      </c>
      <c r="V128" s="23" t="s">
        <v>75</v>
      </c>
      <c r="W128" s="23" t="s">
        <v>83</v>
      </c>
      <c r="X128" s="23" t="s">
        <v>73</v>
      </c>
      <c r="Y128" s="23" t="s">
        <v>79</v>
      </c>
    </row>
    <row r="129" spans="1:25" ht="15" customHeight="1" x14ac:dyDescent="0.25">
      <c r="A129">
        <v>126</v>
      </c>
      <c r="B129" s="31">
        <v>43</v>
      </c>
      <c r="C129" s="34" t="s">
        <v>44</v>
      </c>
      <c r="D129" s="40">
        <f t="shared" ref="D129" si="490">Y129</f>
        <v>45201</v>
      </c>
      <c r="E129" s="43"/>
      <c r="F129" s="46"/>
      <c r="G129" s="43">
        <f t="shared" ref="G129:G131" si="491">MONTH(D129)</f>
        <v>10</v>
      </c>
      <c r="H129" s="46">
        <f t="shared" si="428"/>
        <v>1000</v>
      </c>
      <c r="I129" s="37">
        <v>1000</v>
      </c>
      <c r="J129" s="20" t="s">
        <v>58</v>
      </c>
      <c r="K129" s="21">
        <v>44986</v>
      </c>
      <c r="L129" s="21">
        <f t="shared" si="441"/>
        <v>44993</v>
      </c>
      <c r="M129" s="21">
        <f t="shared" ref="M129" si="492">WORKDAY(L129,$M$2)</f>
        <v>45007</v>
      </c>
      <c r="N129" s="21">
        <f t="shared" ref="N129" si="493">WORKDAY(IF(M129&lt;&gt;"-",M129,L129),$N$2)</f>
        <v>45012</v>
      </c>
      <c r="O129" s="21">
        <f t="shared" ref="O129" si="494">WORKDAY(N129,$O$2)</f>
        <v>45026</v>
      </c>
      <c r="P129" s="21">
        <f t="shared" ref="P129" si="495">WORKDAY(O129,$P$2)</f>
        <v>45029</v>
      </c>
      <c r="Q129" s="21" t="s">
        <v>57</v>
      </c>
      <c r="R129" s="21">
        <f t="shared" ref="R129" si="496">IF(Q129&lt;&gt;"-",Q129,P129)+$R$2</f>
        <v>45049</v>
      </c>
      <c r="S129" s="21">
        <f t="shared" ref="S129" si="497">WORKDAY(R129,$S$2)</f>
        <v>45056</v>
      </c>
      <c r="T129" s="21">
        <f t="shared" ref="T129" si="498">WORKDAY(S129,$T$2)</f>
        <v>45070</v>
      </c>
      <c r="U129" s="21">
        <f t="shared" ref="U129" si="499">WORKDAY(T129,$U$2)</f>
        <v>45077</v>
      </c>
      <c r="V129" s="21">
        <f>U129+90</f>
        <v>45167</v>
      </c>
      <c r="W129" s="21">
        <f t="shared" ref="W129" si="500">WORKDAY(V129,$W$2)</f>
        <v>45187</v>
      </c>
      <c r="X129" s="21">
        <f t="shared" ref="X129" si="501">WORKDAY(W129,$X$2)</f>
        <v>45194</v>
      </c>
      <c r="Y129" s="21">
        <f t="shared" ref="Y129" si="502">WORKDAY(X129,$Y$2)</f>
        <v>45201</v>
      </c>
    </row>
    <row r="130" spans="1:25" x14ac:dyDescent="0.25">
      <c r="A130">
        <v>127</v>
      </c>
      <c r="B130" s="32"/>
      <c r="C130" s="35"/>
      <c r="D130" s="41"/>
      <c r="E130" s="44"/>
      <c r="F130" s="52"/>
      <c r="G130" s="44"/>
      <c r="H130" s="44"/>
      <c r="I130" s="38"/>
      <c r="J130" s="7" t="s">
        <v>59</v>
      </c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</row>
    <row r="131" spans="1:25" ht="15.75" thickBot="1" x14ac:dyDescent="0.3">
      <c r="A131">
        <v>128</v>
      </c>
      <c r="B131" s="33"/>
      <c r="C131" s="36"/>
      <c r="D131" s="42"/>
      <c r="E131" s="45"/>
      <c r="F131" s="53"/>
      <c r="G131" s="45"/>
      <c r="H131" s="45"/>
      <c r="I131" s="39"/>
      <c r="J131" s="22" t="s">
        <v>60</v>
      </c>
      <c r="K131" s="23" t="s">
        <v>76</v>
      </c>
      <c r="L131" s="23" t="s">
        <v>76</v>
      </c>
      <c r="M131" s="23" t="s">
        <v>76</v>
      </c>
      <c r="N131" s="23" t="s">
        <v>76</v>
      </c>
      <c r="O131" s="23" t="s">
        <v>75</v>
      </c>
      <c r="P131" s="23" t="s">
        <v>75</v>
      </c>
      <c r="Q131" s="23" t="s">
        <v>75</v>
      </c>
      <c r="R131" s="23" t="s">
        <v>75</v>
      </c>
      <c r="S131" s="23" t="s">
        <v>75</v>
      </c>
      <c r="T131" s="23" t="s">
        <v>75</v>
      </c>
      <c r="U131" s="23" t="s">
        <v>73</v>
      </c>
      <c r="V131" s="23" t="s">
        <v>75</v>
      </c>
      <c r="W131" s="23" t="s">
        <v>76</v>
      </c>
      <c r="X131" s="23" t="s">
        <v>73</v>
      </c>
      <c r="Y131" s="23" t="s">
        <v>79</v>
      </c>
    </row>
    <row r="132" spans="1:25" x14ac:dyDescent="0.25">
      <c r="A132">
        <v>129</v>
      </c>
      <c r="B132" s="31">
        <v>44</v>
      </c>
      <c r="C132" s="34" t="s">
        <v>45</v>
      </c>
      <c r="D132" s="40" t="str">
        <f t="shared" ref="D132" si="503">Y132</f>
        <v>-</v>
      </c>
      <c r="E132" s="30"/>
      <c r="F132" s="27"/>
      <c r="G132" s="43"/>
      <c r="H132" s="43"/>
      <c r="I132" s="37">
        <v>190</v>
      </c>
      <c r="J132" s="20" t="s">
        <v>58</v>
      </c>
      <c r="K132" s="21" t="s">
        <v>57</v>
      </c>
      <c r="L132" s="21" t="s">
        <v>57</v>
      </c>
      <c r="M132" s="21" t="s">
        <v>57</v>
      </c>
      <c r="N132" s="21" t="s">
        <v>57</v>
      </c>
      <c r="O132" s="21" t="s">
        <v>57</v>
      </c>
      <c r="P132" s="21" t="s">
        <v>57</v>
      </c>
      <c r="Q132" s="21" t="s">
        <v>57</v>
      </c>
      <c r="R132" s="21" t="s">
        <v>57</v>
      </c>
      <c r="S132" s="21" t="s">
        <v>57</v>
      </c>
      <c r="T132" s="21" t="s">
        <v>57</v>
      </c>
      <c r="U132" s="21" t="s">
        <v>57</v>
      </c>
      <c r="V132" s="21">
        <v>44958</v>
      </c>
      <c r="W132" s="21">
        <f t="shared" ref="W132" si="504">WORKDAY(V132,$W$2)</f>
        <v>44978</v>
      </c>
      <c r="X132" s="21">
        <f t="shared" ref="X132" si="505">WORKDAY(W132,$X$2)</f>
        <v>44985</v>
      </c>
      <c r="Y132" s="21" t="s">
        <v>57</v>
      </c>
    </row>
    <row r="133" spans="1:25" x14ac:dyDescent="0.25">
      <c r="A133">
        <v>130</v>
      </c>
      <c r="B133" s="32"/>
      <c r="C133" s="35"/>
      <c r="D133" s="41"/>
      <c r="E133" s="28"/>
      <c r="F133" s="55"/>
      <c r="G133" s="44"/>
      <c r="H133" s="44"/>
      <c r="I133" s="38"/>
      <c r="J133" s="7" t="s">
        <v>59</v>
      </c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</row>
    <row r="134" spans="1:25" ht="15.75" thickBot="1" x14ac:dyDescent="0.3">
      <c r="A134">
        <v>131</v>
      </c>
      <c r="B134" s="33"/>
      <c r="C134" s="36"/>
      <c r="D134" s="42"/>
      <c r="E134" s="29"/>
      <c r="F134" s="56"/>
      <c r="G134" s="45"/>
      <c r="H134" s="45"/>
      <c r="I134" s="39"/>
      <c r="J134" s="22" t="s">
        <v>60</v>
      </c>
      <c r="K134" s="23" t="s">
        <v>84</v>
      </c>
      <c r="L134" s="23" t="s">
        <v>84</v>
      </c>
      <c r="M134" s="23" t="s">
        <v>84</v>
      </c>
      <c r="N134" s="23" t="s">
        <v>84</v>
      </c>
      <c r="O134" s="23" t="s">
        <v>75</v>
      </c>
      <c r="P134" s="23" t="s">
        <v>75</v>
      </c>
      <c r="Q134" s="23" t="s">
        <v>75</v>
      </c>
      <c r="R134" s="23" t="s">
        <v>75</v>
      </c>
      <c r="S134" s="23" t="s">
        <v>75</v>
      </c>
      <c r="T134" s="23" t="s">
        <v>75</v>
      </c>
      <c r="U134" s="23" t="s">
        <v>73</v>
      </c>
      <c r="V134" s="23" t="s">
        <v>75</v>
      </c>
      <c r="W134" s="23" t="s">
        <v>84</v>
      </c>
      <c r="X134" s="23" t="s">
        <v>73</v>
      </c>
      <c r="Y134" s="23" t="s">
        <v>79</v>
      </c>
    </row>
    <row r="135" spans="1:25" x14ac:dyDescent="0.25">
      <c r="A135">
        <v>132</v>
      </c>
      <c r="B135" s="31">
        <v>45</v>
      </c>
      <c r="C135" s="34" t="s">
        <v>46</v>
      </c>
      <c r="D135" s="40" t="str">
        <f t="shared" ref="D135" si="506">Y135</f>
        <v>-</v>
      </c>
      <c r="E135" s="30"/>
      <c r="F135" s="27"/>
      <c r="G135" s="43"/>
      <c r="H135" s="43"/>
      <c r="I135" s="37">
        <v>5000</v>
      </c>
      <c r="J135" s="20" t="s">
        <v>58</v>
      </c>
      <c r="K135" s="21" t="s">
        <v>57</v>
      </c>
      <c r="L135" s="21" t="s">
        <v>57</v>
      </c>
      <c r="M135" s="21" t="s">
        <v>57</v>
      </c>
      <c r="N135" s="21" t="s">
        <v>57</v>
      </c>
      <c r="O135" s="21" t="s">
        <v>57</v>
      </c>
      <c r="P135" s="21" t="s">
        <v>57</v>
      </c>
      <c r="Q135" s="21" t="s">
        <v>57</v>
      </c>
      <c r="R135" s="21" t="s">
        <v>57</v>
      </c>
      <c r="S135" s="21" t="s">
        <v>57</v>
      </c>
      <c r="T135" s="21" t="s">
        <v>57</v>
      </c>
      <c r="U135" s="21" t="s">
        <v>57</v>
      </c>
      <c r="V135" s="21" t="s">
        <v>57</v>
      </c>
      <c r="W135" s="21" t="s">
        <v>57</v>
      </c>
      <c r="X135" s="21" t="s">
        <v>57</v>
      </c>
      <c r="Y135" s="21" t="s">
        <v>57</v>
      </c>
    </row>
    <row r="136" spans="1:25" x14ac:dyDescent="0.25">
      <c r="A136">
        <v>133</v>
      </c>
      <c r="B136" s="32"/>
      <c r="C136" s="35"/>
      <c r="D136" s="41"/>
      <c r="E136" s="28"/>
      <c r="F136" s="55"/>
      <c r="G136" s="44"/>
      <c r="H136" s="44"/>
      <c r="I136" s="38"/>
      <c r="J136" s="7" t="s">
        <v>59</v>
      </c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</row>
    <row r="137" spans="1:25" ht="15.75" thickBot="1" x14ac:dyDescent="0.3">
      <c r="A137">
        <v>134</v>
      </c>
      <c r="B137" s="33"/>
      <c r="C137" s="36"/>
      <c r="D137" s="42"/>
      <c r="E137" s="29"/>
      <c r="F137" s="56"/>
      <c r="G137" s="45"/>
      <c r="H137" s="45"/>
      <c r="I137" s="39"/>
      <c r="J137" s="22" t="s">
        <v>60</v>
      </c>
      <c r="K137" s="23" t="s">
        <v>79</v>
      </c>
      <c r="L137" s="23" t="s">
        <v>79</v>
      </c>
      <c r="M137" s="23" t="s">
        <v>79</v>
      </c>
      <c r="N137" s="23" t="s">
        <v>79</v>
      </c>
      <c r="O137" s="23" t="s">
        <v>75</v>
      </c>
      <c r="P137" s="23" t="s">
        <v>75</v>
      </c>
      <c r="Q137" s="23" t="s">
        <v>75</v>
      </c>
      <c r="R137" s="23" t="s">
        <v>75</v>
      </c>
      <c r="S137" s="23" t="s">
        <v>75</v>
      </c>
      <c r="T137" s="23" t="s">
        <v>75</v>
      </c>
      <c r="U137" s="23" t="s">
        <v>73</v>
      </c>
      <c r="V137" s="23" t="s">
        <v>75</v>
      </c>
      <c r="W137" s="23" t="s">
        <v>79</v>
      </c>
      <c r="X137" s="23" t="s">
        <v>73</v>
      </c>
      <c r="Y137" s="23" t="s">
        <v>79</v>
      </c>
    </row>
    <row r="138" spans="1:25" ht="30.75" thickBot="1" x14ac:dyDescent="0.3">
      <c r="A138">
        <v>135</v>
      </c>
      <c r="B138" s="5"/>
      <c r="C138" s="14" t="s">
        <v>47</v>
      </c>
      <c r="D138" s="14"/>
      <c r="E138" s="49"/>
      <c r="F138" s="54"/>
      <c r="G138" s="14"/>
      <c r="H138" s="14"/>
      <c r="I138" s="9">
        <f>SUM(I139:I145)</f>
        <v>20390</v>
      </c>
      <c r="J138" s="9" t="s">
        <v>57</v>
      </c>
      <c r="K138" s="12" t="s">
        <v>57</v>
      </c>
      <c r="L138" s="12" t="s">
        <v>57</v>
      </c>
      <c r="M138" s="12" t="s">
        <v>57</v>
      </c>
      <c r="N138" s="12" t="s">
        <v>57</v>
      </c>
      <c r="O138" s="12" t="s">
        <v>57</v>
      </c>
      <c r="P138" s="12" t="s">
        <v>57</v>
      </c>
      <c r="Q138" s="12" t="s">
        <v>57</v>
      </c>
      <c r="R138" s="12" t="s">
        <v>57</v>
      </c>
      <c r="S138" s="12" t="s">
        <v>57</v>
      </c>
      <c r="T138" s="12" t="s">
        <v>57</v>
      </c>
      <c r="U138" s="12" t="s">
        <v>57</v>
      </c>
      <c r="V138" s="12" t="s">
        <v>57</v>
      </c>
      <c r="W138" s="12" t="s">
        <v>57</v>
      </c>
      <c r="X138" s="12" t="s">
        <v>57</v>
      </c>
      <c r="Y138" s="12" t="s">
        <v>57</v>
      </c>
    </row>
    <row r="139" spans="1:25" x14ac:dyDescent="0.25">
      <c r="A139">
        <v>136</v>
      </c>
      <c r="B139" s="31">
        <v>46</v>
      </c>
      <c r="C139" s="34" t="s">
        <v>48</v>
      </c>
      <c r="D139" s="40">
        <f>Y139</f>
        <v>45253</v>
      </c>
      <c r="E139" s="43">
        <f t="shared" ref="E139:E141" si="507">G139-3</f>
        <v>8</v>
      </c>
      <c r="F139" s="46">
        <f t="shared" ref="F139:F141" si="508">I139*0.3</f>
        <v>5229</v>
      </c>
      <c r="G139" s="43">
        <f t="shared" ref="G139:G141" si="509">MONTH(D139)</f>
        <v>11</v>
      </c>
      <c r="H139" s="46">
        <f t="shared" ref="H139" si="510">I139-F139</f>
        <v>12201</v>
      </c>
      <c r="I139" s="37">
        <v>17430</v>
      </c>
      <c r="J139" s="20" t="s">
        <v>58</v>
      </c>
      <c r="K139" s="21">
        <v>44986</v>
      </c>
      <c r="L139" s="21">
        <f t="shared" ref="L139:L145" si="511">WORKDAY(K139,$L$2)</f>
        <v>44993</v>
      </c>
      <c r="M139" s="21">
        <f t="shared" ref="M139" si="512">WORKDAY(L139,$M$2)</f>
        <v>45007</v>
      </c>
      <c r="N139" s="21">
        <f t="shared" ref="N139" si="513">WORKDAY(IF(M139&lt;&gt;"-",M139,L139),$N$2)</f>
        <v>45012</v>
      </c>
      <c r="O139" s="21">
        <f t="shared" ref="O139" si="514">WORKDAY(N139,$O$2)</f>
        <v>45026</v>
      </c>
      <c r="P139" s="21">
        <f t="shared" ref="P139" si="515">WORKDAY(O139,$P$2)</f>
        <v>45029</v>
      </c>
      <c r="Q139" s="21">
        <f>P139+$Q$2</f>
        <v>45059</v>
      </c>
      <c r="R139" s="21">
        <f t="shared" ref="R139" si="516">IF(Q139&lt;&gt;"-",Q139,P139)+$R$2</f>
        <v>45079</v>
      </c>
      <c r="S139" s="21">
        <f>WORKDAY(R139,$S$2)</f>
        <v>45086</v>
      </c>
      <c r="T139" s="21">
        <f t="shared" ref="T139" si="517">WORKDAY(S139,$T$2)</f>
        <v>45100</v>
      </c>
      <c r="U139" s="21">
        <f t="shared" ref="U139" si="518">WORKDAY(T139,$U$2)</f>
        <v>45107</v>
      </c>
      <c r="V139" s="21">
        <f>U139+112</f>
        <v>45219</v>
      </c>
      <c r="W139" s="21">
        <f t="shared" ref="W139" si="519">WORKDAY(V139,$W$2)</f>
        <v>45239</v>
      </c>
      <c r="X139" s="21">
        <f t="shared" ref="X139" si="520">WORKDAY(W139,$X$2)</f>
        <v>45246</v>
      </c>
      <c r="Y139" s="21">
        <f t="shared" ref="Y139" si="521">WORKDAY(X139,$Y$2)</f>
        <v>45253</v>
      </c>
    </row>
    <row r="140" spans="1:25" x14ac:dyDescent="0.25">
      <c r="A140">
        <v>137</v>
      </c>
      <c r="B140" s="32"/>
      <c r="C140" s="35"/>
      <c r="D140" s="41"/>
      <c r="E140" s="44"/>
      <c r="F140" s="52"/>
      <c r="G140" s="44"/>
      <c r="H140" s="44"/>
      <c r="I140" s="38"/>
      <c r="J140" s="7" t="s">
        <v>59</v>
      </c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</row>
    <row r="141" spans="1:25" ht="15.75" thickBot="1" x14ac:dyDescent="0.3">
      <c r="A141">
        <v>138</v>
      </c>
      <c r="B141" s="33"/>
      <c r="C141" s="36"/>
      <c r="D141" s="42"/>
      <c r="E141" s="45"/>
      <c r="F141" s="53"/>
      <c r="G141" s="45"/>
      <c r="H141" s="45"/>
      <c r="I141" s="39"/>
      <c r="J141" s="22" t="s">
        <v>60</v>
      </c>
      <c r="K141" s="23" t="s">
        <v>83</v>
      </c>
      <c r="L141" s="23" t="s">
        <v>83</v>
      </c>
      <c r="M141" s="23" t="s">
        <v>83</v>
      </c>
      <c r="N141" s="23" t="s">
        <v>83</v>
      </c>
      <c r="O141" s="23" t="s">
        <v>75</v>
      </c>
      <c r="P141" s="23" t="s">
        <v>75</v>
      </c>
      <c r="Q141" s="23" t="s">
        <v>75</v>
      </c>
      <c r="R141" s="23" t="s">
        <v>75</v>
      </c>
      <c r="S141" s="23" t="s">
        <v>75</v>
      </c>
      <c r="T141" s="23" t="s">
        <v>75</v>
      </c>
      <c r="U141" s="23" t="s">
        <v>73</v>
      </c>
      <c r="V141" s="23" t="s">
        <v>75</v>
      </c>
      <c r="W141" s="23" t="s">
        <v>83</v>
      </c>
      <c r="X141" s="23" t="s">
        <v>73</v>
      </c>
      <c r="Y141" s="23" t="s">
        <v>79</v>
      </c>
    </row>
    <row r="142" spans="1:25" x14ac:dyDescent="0.25">
      <c r="A142">
        <v>139</v>
      </c>
      <c r="B142" s="31">
        <v>47</v>
      </c>
      <c r="C142" s="34" t="s">
        <v>49</v>
      </c>
      <c r="D142" s="40">
        <f t="shared" ref="D142" si="522">Y142</f>
        <v>45141</v>
      </c>
      <c r="E142" s="43"/>
      <c r="F142" s="46"/>
      <c r="G142" s="43">
        <f t="shared" ref="G142:G147" si="523">MONTH(D142)</f>
        <v>8</v>
      </c>
      <c r="H142" s="46">
        <f t="shared" ref="H142:H145" si="524">I142</f>
        <v>1960</v>
      </c>
      <c r="I142" s="37">
        <v>1960</v>
      </c>
      <c r="J142" s="20" t="s">
        <v>58</v>
      </c>
      <c r="K142" s="21">
        <v>44986</v>
      </c>
      <c r="L142" s="21">
        <f t="shared" si="511"/>
        <v>44993</v>
      </c>
      <c r="M142" s="21">
        <f t="shared" ref="M142" si="525">WORKDAY(L142,$M$2)</f>
        <v>45007</v>
      </c>
      <c r="N142" s="21">
        <f t="shared" ref="N142" si="526">WORKDAY(IF(M142&lt;&gt;"-",M142,L142),$N$2)</f>
        <v>45012</v>
      </c>
      <c r="O142" s="21">
        <f t="shared" ref="O142" si="527">WORKDAY(N142,$O$2)</f>
        <v>45026</v>
      </c>
      <c r="P142" s="21">
        <f t="shared" ref="P142" si="528">WORKDAY(O142,$P$2)</f>
        <v>45029</v>
      </c>
      <c r="Q142" s="21" t="s">
        <v>57</v>
      </c>
      <c r="R142" s="21">
        <f t="shared" ref="R142" si="529">IF(Q142&lt;&gt;"-",Q142,P142)+$R$2</f>
        <v>45049</v>
      </c>
      <c r="S142" s="21">
        <f>WORKDAY(R142,$S$2)</f>
        <v>45056</v>
      </c>
      <c r="T142" s="21">
        <f t="shared" ref="T142" si="530">WORKDAY(S142,$T$2)</f>
        <v>45070</v>
      </c>
      <c r="U142" s="21">
        <f t="shared" ref="U142" si="531">WORKDAY(T142,$U$2)</f>
        <v>45077</v>
      </c>
      <c r="V142" s="21">
        <f>U142+30</f>
        <v>45107</v>
      </c>
      <c r="W142" s="21">
        <f t="shared" ref="W142" si="532">WORKDAY(V142,$W$2)</f>
        <v>45127</v>
      </c>
      <c r="X142" s="21">
        <f t="shared" ref="X142" si="533">WORKDAY(W142,$X$2)</f>
        <v>45134</v>
      </c>
      <c r="Y142" s="21">
        <f t="shared" ref="Y142" si="534">WORKDAY(X142,$Y$2)</f>
        <v>45141</v>
      </c>
    </row>
    <row r="143" spans="1:25" x14ac:dyDescent="0.25">
      <c r="A143">
        <v>140</v>
      </c>
      <c r="B143" s="32"/>
      <c r="C143" s="35"/>
      <c r="D143" s="41"/>
      <c r="E143" s="44"/>
      <c r="F143" s="52"/>
      <c r="G143" s="44"/>
      <c r="H143" s="44"/>
      <c r="I143" s="38"/>
      <c r="J143" s="7" t="s">
        <v>59</v>
      </c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</row>
    <row r="144" spans="1:25" ht="15.75" thickBot="1" x14ac:dyDescent="0.3">
      <c r="A144">
        <v>141</v>
      </c>
      <c r="B144" s="33"/>
      <c r="C144" s="36"/>
      <c r="D144" s="42"/>
      <c r="E144" s="45"/>
      <c r="F144" s="53"/>
      <c r="G144" s="45"/>
      <c r="H144" s="45"/>
      <c r="I144" s="39"/>
      <c r="J144" s="22" t="s">
        <v>60</v>
      </c>
      <c r="K144" s="23" t="s">
        <v>83</v>
      </c>
      <c r="L144" s="23" t="s">
        <v>83</v>
      </c>
      <c r="M144" s="23" t="s">
        <v>83</v>
      </c>
      <c r="N144" s="23" t="s">
        <v>83</v>
      </c>
      <c r="O144" s="23" t="s">
        <v>75</v>
      </c>
      <c r="P144" s="23" t="s">
        <v>75</v>
      </c>
      <c r="Q144" s="23" t="s">
        <v>75</v>
      </c>
      <c r="R144" s="23" t="s">
        <v>75</v>
      </c>
      <c r="S144" s="23" t="s">
        <v>75</v>
      </c>
      <c r="T144" s="23" t="s">
        <v>75</v>
      </c>
      <c r="U144" s="23" t="s">
        <v>73</v>
      </c>
      <c r="V144" s="23" t="s">
        <v>75</v>
      </c>
      <c r="W144" s="23" t="s">
        <v>83</v>
      </c>
      <c r="X144" s="23" t="s">
        <v>73</v>
      </c>
      <c r="Y144" s="23" t="s">
        <v>79</v>
      </c>
    </row>
    <row r="145" spans="1:25" x14ac:dyDescent="0.25">
      <c r="A145">
        <v>142</v>
      </c>
      <c r="B145" s="31">
        <v>48</v>
      </c>
      <c r="C145" s="34" t="s">
        <v>50</v>
      </c>
      <c r="D145" s="40">
        <f t="shared" ref="D145" si="535">Y145</f>
        <v>45127</v>
      </c>
      <c r="E145" s="43"/>
      <c r="F145" s="46"/>
      <c r="G145" s="43">
        <f t="shared" ref="G145:G147" si="536">MONTH(D145)</f>
        <v>7</v>
      </c>
      <c r="H145" s="46">
        <f t="shared" si="524"/>
        <v>1000</v>
      </c>
      <c r="I145" s="37">
        <v>1000</v>
      </c>
      <c r="J145" s="20" t="s">
        <v>58</v>
      </c>
      <c r="K145" s="21">
        <v>44972</v>
      </c>
      <c r="L145" s="21">
        <f t="shared" si="511"/>
        <v>44979</v>
      </c>
      <c r="M145" s="21">
        <f t="shared" ref="M145" si="537">WORKDAY(L145,$M$2)</f>
        <v>44993</v>
      </c>
      <c r="N145" s="21">
        <f t="shared" ref="N145" si="538">WORKDAY(IF(M145&lt;&gt;"-",M145,L145),$N$2)</f>
        <v>44998</v>
      </c>
      <c r="O145" s="21">
        <f t="shared" ref="O145" si="539">WORKDAY(N145,$O$2)</f>
        <v>45012</v>
      </c>
      <c r="P145" s="21">
        <f t="shared" ref="P145" si="540">WORKDAY(O145,$P$2)</f>
        <v>45015</v>
      </c>
      <c r="Q145" s="21" t="s">
        <v>57</v>
      </c>
      <c r="R145" s="21">
        <f t="shared" ref="R145" si="541">IF(Q145&lt;&gt;"-",Q145,P145)+$R$2</f>
        <v>45035</v>
      </c>
      <c r="S145" s="21">
        <f t="shared" ref="S145" si="542">WORKDAY(R145,$S$2)</f>
        <v>45042</v>
      </c>
      <c r="T145" s="21">
        <f t="shared" ref="T145" si="543">WORKDAY(S145,$T$2)</f>
        <v>45056</v>
      </c>
      <c r="U145" s="21">
        <f t="shared" ref="U145" si="544">WORKDAY(T145,$U$2)</f>
        <v>45063</v>
      </c>
      <c r="V145" s="21">
        <f>U145+30</f>
        <v>45093</v>
      </c>
      <c r="W145" s="21">
        <f t="shared" ref="W145" si="545">WORKDAY(V145,$W$2)</f>
        <v>45113</v>
      </c>
      <c r="X145" s="21">
        <f t="shared" ref="X145" si="546">WORKDAY(W145,$X$2)</f>
        <v>45120</v>
      </c>
      <c r="Y145" s="21">
        <f t="shared" ref="Y145" si="547">WORKDAY(X145,$Y$2)</f>
        <v>45127</v>
      </c>
    </row>
    <row r="146" spans="1:25" x14ac:dyDescent="0.25">
      <c r="A146">
        <v>143</v>
      </c>
      <c r="B146" s="32"/>
      <c r="C146" s="35"/>
      <c r="D146" s="41"/>
      <c r="E146" s="44"/>
      <c r="F146" s="52"/>
      <c r="G146" s="44"/>
      <c r="H146" s="44"/>
      <c r="I146" s="38"/>
      <c r="J146" s="7" t="s">
        <v>59</v>
      </c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</row>
    <row r="147" spans="1:25" ht="15.75" thickBot="1" x14ac:dyDescent="0.3">
      <c r="A147">
        <v>144</v>
      </c>
      <c r="B147" s="33"/>
      <c r="C147" s="36"/>
      <c r="D147" s="42"/>
      <c r="E147" s="45"/>
      <c r="F147" s="53"/>
      <c r="G147" s="45"/>
      <c r="H147" s="45"/>
      <c r="I147" s="39"/>
      <c r="J147" s="22" t="s">
        <v>60</v>
      </c>
      <c r="K147" s="23" t="s">
        <v>83</v>
      </c>
      <c r="L147" s="23" t="s">
        <v>83</v>
      </c>
      <c r="M147" s="23" t="s">
        <v>83</v>
      </c>
      <c r="N147" s="23" t="s">
        <v>83</v>
      </c>
      <c r="O147" s="23" t="s">
        <v>75</v>
      </c>
      <c r="P147" s="23" t="s">
        <v>75</v>
      </c>
      <c r="Q147" s="23" t="s">
        <v>75</v>
      </c>
      <c r="R147" s="23" t="s">
        <v>75</v>
      </c>
      <c r="S147" s="23" t="s">
        <v>75</v>
      </c>
      <c r="T147" s="23" t="s">
        <v>75</v>
      </c>
      <c r="U147" s="23" t="s">
        <v>73</v>
      </c>
      <c r="V147" s="23" t="s">
        <v>75</v>
      </c>
      <c r="W147" s="23" t="s">
        <v>83</v>
      </c>
      <c r="X147" s="23" t="s">
        <v>73</v>
      </c>
      <c r="Y147" s="23" t="s">
        <v>79</v>
      </c>
    </row>
    <row r="148" spans="1:25" x14ac:dyDescent="0.25">
      <c r="A148">
        <v>145</v>
      </c>
      <c r="B148" s="5"/>
      <c r="C148" s="8" t="s">
        <v>51</v>
      </c>
      <c r="D148" s="8"/>
      <c r="E148" s="8"/>
      <c r="F148" s="57"/>
      <c r="G148" s="8"/>
      <c r="H148" s="8"/>
      <c r="I148" s="9">
        <f>I4+I35+I138</f>
        <v>147057.42475000001</v>
      </c>
      <c r="J148" s="9" t="s">
        <v>57</v>
      </c>
      <c r="K148" s="12" t="s">
        <v>57</v>
      </c>
      <c r="L148" s="12" t="s">
        <v>57</v>
      </c>
      <c r="M148" s="12" t="s">
        <v>57</v>
      </c>
      <c r="N148" s="12" t="s">
        <v>57</v>
      </c>
      <c r="O148" s="12" t="s">
        <v>57</v>
      </c>
      <c r="P148" s="12" t="s">
        <v>57</v>
      </c>
      <c r="Q148" s="12" t="s">
        <v>57</v>
      </c>
      <c r="R148" s="12" t="s">
        <v>57</v>
      </c>
      <c r="S148" s="12" t="s">
        <v>57</v>
      </c>
      <c r="T148" s="12" t="s">
        <v>57</v>
      </c>
      <c r="U148" s="12" t="s">
        <v>57</v>
      </c>
      <c r="V148" s="12" t="s">
        <v>57</v>
      </c>
      <c r="W148" s="12" t="s">
        <v>57</v>
      </c>
      <c r="X148" s="12" t="s">
        <v>57</v>
      </c>
      <c r="Y148" s="12" t="s">
        <v>57</v>
      </c>
    </row>
  </sheetData>
  <autoFilter ref="A1:Y148">
    <sortState ref="A2:O52">
      <sortCondition ref="A1:A52"/>
    </sortState>
  </autoFilter>
  <mergeCells count="372">
    <mergeCell ref="E126:E128"/>
    <mergeCell ref="F126:F128"/>
    <mergeCell ref="E129:E131"/>
    <mergeCell ref="F129:F131"/>
    <mergeCell ref="E139:E141"/>
    <mergeCell ref="F139:F141"/>
    <mergeCell ref="E142:E144"/>
    <mergeCell ref="F142:F144"/>
    <mergeCell ref="E145:E147"/>
    <mergeCell ref="F145:F147"/>
    <mergeCell ref="E111:E113"/>
    <mergeCell ref="F111:F113"/>
    <mergeCell ref="E114:E116"/>
    <mergeCell ref="F114:F116"/>
    <mergeCell ref="E117:E119"/>
    <mergeCell ref="F117:F119"/>
    <mergeCell ref="E120:E122"/>
    <mergeCell ref="F120:F122"/>
    <mergeCell ref="E123:E125"/>
    <mergeCell ref="F123:F125"/>
    <mergeCell ref="E96:E98"/>
    <mergeCell ref="F96:F98"/>
    <mergeCell ref="E99:E101"/>
    <mergeCell ref="F99:F101"/>
    <mergeCell ref="E102:E104"/>
    <mergeCell ref="F102:F104"/>
    <mergeCell ref="E105:E107"/>
    <mergeCell ref="F105:F107"/>
    <mergeCell ref="E108:E110"/>
    <mergeCell ref="F108:F110"/>
    <mergeCell ref="E81:E83"/>
    <mergeCell ref="F81:F83"/>
    <mergeCell ref="E84:E86"/>
    <mergeCell ref="F84:F86"/>
    <mergeCell ref="E87:E89"/>
    <mergeCell ref="F87:F89"/>
    <mergeCell ref="E90:E92"/>
    <mergeCell ref="F90:F92"/>
    <mergeCell ref="E93:E95"/>
    <mergeCell ref="F93:F95"/>
    <mergeCell ref="E66:E68"/>
    <mergeCell ref="F66:F68"/>
    <mergeCell ref="E69:E71"/>
    <mergeCell ref="F69:F71"/>
    <mergeCell ref="E72:E74"/>
    <mergeCell ref="F72:F74"/>
    <mergeCell ref="E75:E77"/>
    <mergeCell ref="F75:F77"/>
    <mergeCell ref="E78:E80"/>
    <mergeCell ref="F78:F80"/>
    <mergeCell ref="E51:E53"/>
    <mergeCell ref="F51:F53"/>
    <mergeCell ref="E54:E56"/>
    <mergeCell ref="F54:F56"/>
    <mergeCell ref="E57:E59"/>
    <mergeCell ref="F57:F59"/>
    <mergeCell ref="E60:E62"/>
    <mergeCell ref="F60:F62"/>
    <mergeCell ref="E63:E65"/>
    <mergeCell ref="F63:F65"/>
    <mergeCell ref="E36:E38"/>
    <mergeCell ref="F36:F38"/>
    <mergeCell ref="E39:E41"/>
    <mergeCell ref="F39:F41"/>
    <mergeCell ref="E42:E44"/>
    <mergeCell ref="F42:F44"/>
    <mergeCell ref="E45:E47"/>
    <mergeCell ref="F45:F47"/>
    <mergeCell ref="E48:E50"/>
    <mergeCell ref="F48:F50"/>
    <mergeCell ref="E14:E16"/>
    <mergeCell ref="F14:F16"/>
    <mergeCell ref="E17:E19"/>
    <mergeCell ref="F17:F19"/>
    <mergeCell ref="E20:E22"/>
    <mergeCell ref="F20:F22"/>
    <mergeCell ref="E23:E25"/>
    <mergeCell ref="F23:F25"/>
    <mergeCell ref="E26:E28"/>
    <mergeCell ref="F26:F28"/>
    <mergeCell ref="B145:B147"/>
    <mergeCell ref="C145:C147"/>
    <mergeCell ref="I145:I147"/>
    <mergeCell ref="B139:B141"/>
    <mergeCell ref="C139:C141"/>
    <mergeCell ref="I139:I141"/>
    <mergeCell ref="B142:B144"/>
    <mergeCell ref="C142:C144"/>
    <mergeCell ref="I142:I144"/>
    <mergeCell ref="D139:D141"/>
    <mergeCell ref="D142:D144"/>
    <mergeCell ref="D145:D147"/>
    <mergeCell ref="G139:G141"/>
    <mergeCell ref="G142:G144"/>
    <mergeCell ref="G145:G147"/>
    <mergeCell ref="H139:H141"/>
    <mergeCell ref="H142:H144"/>
    <mergeCell ref="H145:H147"/>
    <mergeCell ref="B132:B134"/>
    <mergeCell ref="C132:C134"/>
    <mergeCell ref="I132:I134"/>
    <mergeCell ref="B135:B137"/>
    <mergeCell ref="C135:C137"/>
    <mergeCell ref="I135:I137"/>
    <mergeCell ref="B126:B128"/>
    <mergeCell ref="C126:C128"/>
    <mergeCell ref="I126:I128"/>
    <mergeCell ref="B129:B131"/>
    <mergeCell ref="C129:C131"/>
    <mergeCell ref="I129:I131"/>
    <mergeCell ref="D126:D128"/>
    <mergeCell ref="D129:D131"/>
    <mergeCell ref="D132:D134"/>
    <mergeCell ref="D135:D137"/>
    <mergeCell ref="G126:G128"/>
    <mergeCell ref="G129:G131"/>
    <mergeCell ref="G132:G134"/>
    <mergeCell ref="G135:G137"/>
    <mergeCell ref="H126:H128"/>
    <mergeCell ref="H129:H131"/>
    <mergeCell ref="H132:H134"/>
    <mergeCell ref="H135:H137"/>
    <mergeCell ref="B120:B122"/>
    <mergeCell ref="C120:C122"/>
    <mergeCell ref="I120:I122"/>
    <mergeCell ref="B123:B125"/>
    <mergeCell ref="C123:C125"/>
    <mergeCell ref="I123:I125"/>
    <mergeCell ref="B114:B116"/>
    <mergeCell ref="C114:C116"/>
    <mergeCell ref="I114:I116"/>
    <mergeCell ref="B117:B119"/>
    <mergeCell ref="C117:C119"/>
    <mergeCell ref="I117:I119"/>
    <mergeCell ref="D114:D116"/>
    <mergeCell ref="D117:D119"/>
    <mergeCell ref="D120:D122"/>
    <mergeCell ref="D123:D125"/>
    <mergeCell ref="G114:G116"/>
    <mergeCell ref="G117:G119"/>
    <mergeCell ref="G120:G122"/>
    <mergeCell ref="G123:G125"/>
    <mergeCell ref="H114:H116"/>
    <mergeCell ref="H117:H119"/>
    <mergeCell ref="H120:H122"/>
    <mergeCell ref="H123:H125"/>
    <mergeCell ref="B108:B110"/>
    <mergeCell ref="C108:C110"/>
    <mergeCell ref="I108:I110"/>
    <mergeCell ref="B111:B113"/>
    <mergeCell ref="C111:C113"/>
    <mergeCell ref="I111:I113"/>
    <mergeCell ref="B102:B104"/>
    <mergeCell ref="C102:C104"/>
    <mergeCell ref="I102:I104"/>
    <mergeCell ref="B105:B107"/>
    <mergeCell ref="C105:C107"/>
    <mergeCell ref="I105:I107"/>
    <mergeCell ref="D102:D104"/>
    <mergeCell ref="D105:D107"/>
    <mergeCell ref="D108:D110"/>
    <mergeCell ref="D111:D113"/>
    <mergeCell ref="G102:G104"/>
    <mergeCell ref="G105:G107"/>
    <mergeCell ref="G108:G110"/>
    <mergeCell ref="G111:G113"/>
    <mergeCell ref="H102:H104"/>
    <mergeCell ref="H105:H107"/>
    <mergeCell ref="H108:H110"/>
    <mergeCell ref="H111:H113"/>
    <mergeCell ref="B96:B98"/>
    <mergeCell ref="C96:C98"/>
    <mergeCell ref="I96:I98"/>
    <mergeCell ref="B99:B101"/>
    <mergeCell ref="C99:C101"/>
    <mergeCell ref="I99:I101"/>
    <mergeCell ref="B90:B92"/>
    <mergeCell ref="C90:C92"/>
    <mergeCell ref="I90:I92"/>
    <mergeCell ref="B93:B95"/>
    <mergeCell ref="C93:C95"/>
    <mergeCell ref="I93:I95"/>
    <mergeCell ref="D90:D92"/>
    <mergeCell ref="D93:D95"/>
    <mergeCell ref="D96:D98"/>
    <mergeCell ref="D99:D101"/>
    <mergeCell ref="G90:G92"/>
    <mergeCell ref="G93:G95"/>
    <mergeCell ref="G96:G98"/>
    <mergeCell ref="G99:G101"/>
    <mergeCell ref="H90:H92"/>
    <mergeCell ref="H93:H95"/>
    <mergeCell ref="H96:H98"/>
    <mergeCell ref="H99:H101"/>
    <mergeCell ref="B84:B86"/>
    <mergeCell ref="C84:C86"/>
    <mergeCell ref="I84:I86"/>
    <mergeCell ref="B87:B89"/>
    <mergeCell ref="C87:C89"/>
    <mergeCell ref="I87:I89"/>
    <mergeCell ref="B78:B80"/>
    <mergeCell ref="C78:C80"/>
    <mergeCell ref="I78:I80"/>
    <mergeCell ref="B81:B83"/>
    <mergeCell ref="C81:C83"/>
    <mergeCell ref="I81:I83"/>
    <mergeCell ref="D78:D80"/>
    <mergeCell ref="D81:D83"/>
    <mergeCell ref="D84:D86"/>
    <mergeCell ref="D87:D89"/>
    <mergeCell ref="G78:G80"/>
    <mergeCell ref="G81:G83"/>
    <mergeCell ref="G84:G86"/>
    <mergeCell ref="G87:G89"/>
    <mergeCell ref="H78:H80"/>
    <mergeCell ref="H81:H83"/>
    <mergeCell ref="H84:H86"/>
    <mergeCell ref="H87:H89"/>
    <mergeCell ref="B72:B74"/>
    <mergeCell ref="C72:C74"/>
    <mergeCell ref="I72:I74"/>
    <mergeCell ref="B75:B77"/>
    <mergeCell ref="C75:C77"/>
    <mergeCell ref="I75:I77"/>
    <mergeCell ref="B66:B68"/>
    <mergeCell ref="C66:C68"/>
    <mergeCell ref="I66:I68"/>
    <mergeCell ref="B69:B71"/>
    <mergeCell ref="C69:C71"/>
    <mergeCell ref="I69:I71"/>
    <mergeCell ref="D66:D68"/>
    <mergeCell ref="D69:D71"/>
    <mergeCell ref="D72:D74"/>
    <mergeCell ref="D75:D77"/>
    <mergeCell ref="G66:G68"/>
    <mergeCell ref="G69:G71"/>
    <mergeCell ref="G72:G74"/>
    <mergeCell ref="G75:G77"/>
    <mergeCell ref="H66:H68"/>
    <mergeCell ref="H69:H71"/>
    <mergeCell ref="H72:H74"/>
    <mergeCell ref="H75:H77"/>
    <mergeCell ref="B60:B62"/>
    <mergeCell ref="C60:C62"/>
    <mergeCell ref="I60:I62"/>
    <mergeCell ref="B63:B65"/>
    <mergeCell ref="C63:C65"/>
    <mergeCell ref="I63:I65"/>
    <mergeCell ref="B54:B56"/>
    <mergeCell ref="C54:C56"/>
    <mergeCell ref="I54:I56"/>
    <mergeCell ref="B57:B59"/>
    <mergeCell ref="C57:C59"/>
    <mergeCell ref="I57:I59"/>
    <mergeCell ref="D54:D56"/>
    <mergeCell ref="D57:D59"/>
    <mergeCell ref="D60:D62"/>
    <mergeCell ref="D63:D65"/>
    <mergeCell ref="G54:G56"/>
    <mergeCell ref="G57:G59"/>
    <mergeCell ref="G60:G62"/>
    <mergeCell ref="G63:G65"/>
    <mergeCell ref="H54:H56"/>
    <mergeCell ref="H57:H59"/>
    <mergeCell ref="H60:H62"/>
    <mergeCell ref="H63:H65"/>
    <mergeCell ref="B48:B50"/>
    <mergeCell ref="C48:C50"/>
    <mergeCell ref="I48:I50"/>
    <mergeCell ref="B51:B53"/>
    <mergeCell ref="C51:C53"/>
    <mergeCell ref="I51:I53"/>
    <mergeCell ref="B42:B44"/>
    <mergeCell ref="C42:C44"/>
    <mergeCell ref="I42:I44"/>
    <mergeCell ref="B45:B47"/>
    <mergeCell ref="C45:C47"/>
    <mergeCell ref="I45:I47"/>
    <mergeCell ref="D42:D44"/>
    <mergeCell ref="D45:D47"/>
    <mergeCell ref="D48:D50"/>
    <mergeCell ref="D51:D53"/>
    <mergeCell ref="G42:G44"/>
    <mergeCell ref="G45:G47"/>
    <mergeCell ref="G48:G50"/>
    <mergeCell ref="G51:G53"/>
    <mergeCell ref="H42:H44"/>
    <mergeCell ref="H45:H47"/>
    <mergeCell ref="H48:H50"/>
    <mergeCell ref="H51:H53"/>
    <mergeCell ref="B36:B38"/>
    <mergeCell ref="C36:C38"/>
    <mergeCell ref="I36:I38"/>
    <mergeCell ref="B39:B41"/>
    <mergeCell ref="C39:C41"/>
    <mergeCell ref="I39:I41"/>
    <mergeCell ref="B29:B31"/>
    <mergeCell ref="C29:C31"/>
    <mergeCell ref="I29:I31"/>
    <mergeCell ref="B32:B34"/>
    <mergeCell ref="C32:C34"/>
    <mergeCell ref="I32:I34"/>
    <mergeCell ref="D29:D31"/>
    <mergeCell ref="D32:D34"/>
    <mergeCell ref="D36:D38"/>
    <mergeCell ref="D39:D41"/>
    <mergeCell ref="G36:G38"/>
    <mergeCell ref="G39:G41"/>
    <mergeCell ref="H29:H31"/>
    <mergeCell ref="H32:H34"/>
    <mergeCell ref="H36:H38"/>
    <mergeCell ref="H39:H41"/>
    <mergeCell ref="E29:E31"/>
    <mergeCell ref="F29:F31"/>
    <mergeCell ref="G26:G28"/>
    <mergeCell ref="G29:G31"/>
    <mergeCell ref="G32:G34"/>
    <mergeCell ref="B23:B25"/>
    <mergeCell ref="C23:C25"/>
    <mergeCell ref="I23:I25"/>
    <mergeCell ref="B26:B28"/>
    <mergeCell ref="C26:C28"/>
    <mergeCell ref="I26:I28"/>
    <mergeCell ref="D26:D28"/>
    <mergeCell ref="H23:H25"/>
    <mergeCell ref="H26:H28"/>
    <mergeCell ref="E32:E34"/>
    <mergeCell ref="F32:F34"/>
    <mergeCell ref="G14:G16"/>
    <mergeCell ref="G17:G19"/>
    <mergeCell ref="G20:G22"/>
    <mergeCell ref="G23:G25"/>
    <mergeCell ref="B11:B13"/>
    <mergeCell ref="C11:C13"/>
    <mergeCell ref="I11:I13"/>
    <mergeCell ref="B14:B16"/>
    <mergeCell ref="C14:C16"/>
    <mergeCell ref="I14:I16"/>
    <mergeCell ref="D14:D16"/>
    <mergeCell ref="B17:B19"/>
    <mergeCell ref="C17:C19"/>
    <mergeCell ref="I17:I19"/>
    <mergeCell ref="B20:B22"/>
    <mergeCell ref="C20:C22"/>
    <mergeCell ref="I20:I22"/>
    <mergeCell ref="D17:D19"/>
    <mergeCell ref="D20:D22"/>
    <mergeCell ref="D23:D25"/>
    <mergeCell ref="H14:H16"/>
    <mergeCell ref="H17:H19"/>
    <mergeCell ref="H20:H22"/>
    <mergeCell ref="E11:E13"/>
    <mergeCell ref="B5:B7"/>
    <mergeCell ref="C5:C7"/>
    <mergeCell ref="I5:I7"/>
    <mergeCell ref="B8:B10"/>
    <mergeCell ref="C8:C10"/>
    <mergeCell ref="I8:I10"/>
    <mergeCell ref="D5:D7"/>
    <mergeCell ref="D8:D10"/>
    <mergeCell ref="D11:D13"/>
    <mergeCell ref="G5:G7"/>
    <mergeCell ref="G8:G10"/>
    <mergeCell ref="G11:G13"/>
    <mergeCell ref="H5:H7"/>
    <mergeCell ref="H8:H10"/>
    <mergeCell ref="H11:H13"/>
    <mergeCell ref="E5:E7"/>
    <mergeCell ref="F5:F7"/>
    <mergeCell ref="E8:E10"/>
    <mergeCell ref="F8:F10"/>
    <mergeCell ref="F11:F1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2</vt:i4>
      </vt:variant>
    </vt:vector>
  </HeadingPairs>
  <TitlesOfParts>
    <vt:vector size="4" baseType="lpstr">
      <vt:lpstr>Лист4</vt:lpstr>
      <vt:lpstr>Лист1</vt:lpstr>
      <vt:lpstr>БД</vt:lpstr>
      <vt:lpstr>Данные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Мальков Алексей Витальевич</dc:creator>
  <cp:lastModifiedBy>Мальков Алексей Витальевич</cp:lastModifiedBy>
  <dcterms:created xsi:type="dcterms:W3CDTF">2022-12-24T12:01:47Z</dcterms:created>
  <dcterms:modified xsi:type="dcterms:W3CDTF">2023-01-11T13:55:06Z</dcterms:modified>
</cp:coreProperties>
</file>