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h" sheetId="1" r:id="rId3"/>
    <sheet state="visible" name="Fished Items" sheetId="2" r:id="rId4"/>
    <sheet state="visible" name="Fishing Poles" sheetId="3" r:id="rId5"/>
    <sheet state="hidden" name="Lures" sheetId="4" r:id="rId6"/>
    <sheet state="visible" name="Fishing Times" sheetId="5" r:id="rId7"/>
    <sheet state="visible" name="Crafted Items" sheetId="6" r:id="rId8"/>
  </sheets>
  <definedNames/>
  <calcPr/>
</workbook>
</file>

<file path=xl/sharedStrings.xml><?xml version="1.0" encoding="utf-8"?>
<sst xmlns="http://schemas.openxmlformats.org/spreadsheetml/2006/main" count="708" uniqueCount="244">
  <si>
    <t>Image</t>
  </si>
  <si>
    <t>Name</t>
  </si>
  <si>
    <t>Rarity</t>
  </si>
  <si>
    <t>Obtainable From</t>
  </si>
  <si>
    <t>Liquid Source</t>
  </si>
  <si>
    <t>Glim Reward</t>
  </si>
  <si>
    <t>Additional Reward</t>
  </si>
  <si>
    <t>Time of Day Requirement</t>
  </si>
  <si>
    <t>Bobber Height</t>
  </si>
  <si>
    <t>Notes</t>
  </si>
  <si>
    <t>Jumping Jadefin</t>
  </si>
  <si>
    <t>Common</t>
  </si>
  <si>
    <t>Anywhere</t>
  </si>
  <si>
    <t>Water</t>
  </si>
  <si>
    <t>n/a</t>
  </si>
  <si>
    <t>Blue Balladine</t>
  </si>
  <si>
    <t>Violet Verseskimmer</t>
  </si>
  <si>
    <t>Genteel Goldfish</t>
  </si>
  <si>
    <t>Crimson Siltdancer</t>
  </si>
  <si>
    <t>Thalasstian Princess</t>
  </si>
  <si>
    <t>Abyssal Gazer</t>
  </si>
  <si>
    <t>Balefire Frenzyfang</t>
  </si>
  <si>
    <t>Lava</t>
  </si>
  <si>
    <t>Fiery Finflapper</t>
  </si>
  <si>
    <t>Igneous Isopod</t>
  </si>
  <si>
    <t>Conflagrating Clam</t>
  </si>
  <si>
    <t>Dancing Dragonfish</t>
  </si>
  <si>
    <t>Rainbow-Shelled Turtleling</t>
  </si>
  <si>
    <t>Shadowspawned Trilobiter</t>
  </si>
  <si>
    <t>Mint Choctacoise</t>
  </si>
  <si>
    <t>Chocolate</t>
  </si>
  <si>
    <t>Blueberry Pie-ranha</t>
  </si>
  <si>
    <t>Pygmy Plum Pike</t>
  </si>
  <si>
    <t>Orange Marlingue</t>
  </si>
  <si>
    <t>Cherry Jellyfish</t>
  </si>
  <si>
    <t>Sour Skate</t>
  </si>
  <si>
    <t>Reef Liquoral</t>
  </si>
  <si>
    <t>Jade Neon Darter</t>
  </si>
  <si>
    <t>Plasma</t>
  </si>
  <si>
    <t>Coldsteel Exofish</t>
  </si>
  <si>
    <t>Ultraviolet Neon Ray</t>
  </si>
  <si>
    <t>Bronze Neon Drumfish</t>
  </si>
  <si>
    <t>Carmintine Crab</t>
  </si>
  <si>
    <t>Paragon Prismopod</t>
  </si>
  <si>
    <t>Shadow Angler</t>
  </si>
  <si>
    <t>Fat Catfish</t>
  </si>
  <si>
    <t>Uncommon</t>
  </si>
  <si>
    <t>50 Glim</t>
  </si>
  <si>
    <t>Enchanting Faefish</t>
  </si>
  <si>
    <t>2 Faerie Dust</t>
  </si>
  <si>
    <t>Frozen Orefish</t>
  </si>
  <si>
    <t>10 Glacial Shard</t>
  </si>
  <si>
    <t>Radiant Shardine</t>
  </si>
  <si>
    <t>10 Radiant Shard</t>
  </si>
  <si>
    <t>Saltwater Swordfish</t>
  </si>
  <si>
    <t>10 Flux</t>
  </si>
  <si>
    <t>School of Fish</t>
  </si>
  <si>
    <t>1 Blank Scroll</t>
  </si>
  <si>
    <t>Formicite Orefish</t>
  </si>
  <si>
    <t>5 Formicite Ore</t>
  </si>
  <si>
    <t>Lava Lancefish</t>
  </si>
  <si>
    <t>Pressurized Coalfish</t>
  </si>
  <si>
    <t>1 Diamond</t>
  </si>
  <si>
    <t>Shapestone Orefish</t>
  </si>
  <si>
    <t>10 Shapestone</t>
  </si>
  <si>
    <t>Infinium Orefish</t>
  </si>
  <si>
    <t>5 Infinium</t>
  </si>
  <si>
    <t>Flamesnout Orefish</t>
  </si>
  <si>
    <t>5 Primordial Flame</t>
  </si>
  <si>
    <t>Glass Gazer</t>
  </si>
  <si>
    <t>3 Bottle</t>
  </si>
  <si>
    <t>Crawling Cupcake</t>
  </si>
  <si>
    <t>3 Cupcake</t>
  </si>
  <si>
    <t>Fudgsicle Fish</t>
  </si>
  <si>
    <t>3 Enchanted Wood</t>
  </si>
  <si>
    <t>Candycap Mushfish</t>
  </si>
  <si>
    <t>3 Mushroom</t>
  </si>
  <si>
    <t>Candied Cutterfish</t>
  </si>
  <si>
    <t>Rich Browniemone</t>
  </si>
  <si>
    <t>Neon Infinewtie</t>
  </si>
  <si>
    <t>3 Crystallized cloud</t>
  </si>
  <si>
    <t>Sophisticated Catphish</t>
  </si>
  <si>
    <t>3 Robotic Salvage</t>
  </si>
  <si>
    <t>Bug-Infested Alphafish</t>
  </si>
  <si>
    <t>Closed Betafish</t>
  </si>
  <si>
    <t>10 Golden Seashell</t>
  </si>
  <si>
    <t>Terabyte Turtle</t>
  </si>
  <si>
    <t>3 Cinnebar</t>
  </si>
  <si>
    <t>Hub Hugger</t>
  </si>
  <si>
    <t>Rare</t>
  </si>
  <si>
    <t>Hub</t>
  </si>
  <si>
    <t>1 Ancient Scale</t>
  </si>
  <si>
    <t xml:space="preserve">Dry Bones </t>
  </si>
  <si>
    <t>Desert Frontier</t>
  </si>
  <si>
    <t>Ancient Seafish</t>
  </si>
  <si>
    <t>See Notes</t>
  </si>
  <si>
    <t>Anywhere that has not a specific rare fish; Peaceful Hills, Medieval Highlands, Fae Wilds, Thundra, Dragonfire Peaks, Neon, Candoria, Treasure Isles and Club Worlds.</t>
  </si>
  <si>
    <t>Wide-Eyed Noobfish</t>
  </si>
  <si>
    <t>Tutorial World</t>
  </si>
  <si>
    <t>Use the command /tutorial to go to the tutorial world.</t>
  </si>
  <si>
    <t>Radiant Dawnfish</t>
  </si>
  <si>
    <t>Sky Realm</t>
  </si>
  <si>
    <t>Day</t>
  </si>
  <si>
    <t>Radiant Moonfish</t>
  </si>
  <si>
    <t>Night</t>
  </si>
  <si>
    <t>Weird Fisheye</t>
  </si>
  <si>
    <t>Shadow Arena/Dungeon</t>
  </si>
  <si>
    <t>The Shadow Tower Lobby does not count.</t>
  </si>
  <si>
    <t>Gloamfish</t>
  </si>
  <si>
    <t>Cursed Vale</t>
  </si>
  <si>
    <t>Do not have "Lady of the Lake" Equipped, else you get Witchly Anemone.</t>
  </si>
  <si>
    <t>Charred Hub Hugger</t>
  </si>
  <si>
    <t>A lava biome can be found south-east of the hub, past the sea of tranquility.</t>
  </si>
  <si>
    <t>FlameRoasted NoobFish</t>
  </si>
  <si>
    <t>Frigid Firefish</t>
  </si>
  <si>
    <t>Permafrost</t>
  </si>
  <si>
    <t>Tropical Volcanofish</t>
  </si>
  <si>
    <t>Treasure Isles</t>
  </si>
  <si>
    <t>Soaring Flamefish</t>
  </si>
  <si>
    <t>Ancient Lavarider</t>
  </si>
  <si>
    <t>Anywhere that has not a specific rare fish; Peaceful Hills, Medieval Highlands, Fae Wilds, Dragonfire Peaks, Desert Frontier, Cursed Vale, Neon, Candoria and Club Worlds.</t>
  </si>
  <si>
    <t>Ancient Chocolurker</t>
  </si>
  <si>
    <t>21 - 199</t>
  </si>
  <si>
    <t>Anywhere that has not a specific rare fish; Anywhere except Candoria and Club Worlds. Also in Hub you can catch it lower than 20 in height due to the abcense of the Gobfish.</t>
  </si>
  <si>
    <t>Blue High Flying Cotton Candish</t>
  </si>
  <si>
    <t>200 - 255</t>
  </si>
  <si>
    <t>Random color, you get either a blue or pink.</t>
  </si>
  <si>
    <t>Pink High Flying Cotton Candish</t>
  </si>
  <si>
    <t>Pressurized Gobfish</t>
  </si>
  <si>
    <t>1 - 20</t>
  </si>
  <si>
    <t>Anywhere except Hub and Club Worlds.</t>
  </si>
  <si>
    <t>Popular Poptopus</t>
  </si>
  <si>
    <t>Club World</t>
  </si>
  <si>
    <t>1 - 199</t>
  </si>
  <si>
    <t>Can be anywhere that has chocolate, does not specificly have to be in Candoria. The amount of props that a club world has does not matter.</t>
  </si>
  <si>
    <t>Chocodile</t>
  </si>
  <si>
    <t>Candoria</t>
  </si>
  <si>
    <t>Neon Knightfish</t>
  </si>
  <si>
    <t>56 - 109</t>
  </si>
  <si>
    <t>Anywhere that has not a specific rare fish; Anywhere except Neon City, and Forbidden Spires</t>
  </si>
  <si>
    <t>Petrified Pufferfish</t>
  </si>
  <si>
    <t>110 - 255</t>
  </si>
  <si>
    <t>Zapparapa Eel</t>
  </si>
  <si>
    <t>1 - 55</t>
  </si>
  <si>
    <t>Including in a Shadow Arena/Dungeon</t>
  </si>
  <si>
    <t xml:space="preserve">Protonic Piranhite </t>
  </si>
  <si>
    <t>Neon City</t>
  </si>
  <si>
    <t>Need to verify the maximum height</t>
  </si>
  <si>
    <t>Octo-BUS Drone</t>
  </si>
  <si>
    <t>The Shadow Tower lobby does not count. Need to verify the maximum height</t>
  </si>
  <si>
    <t>LED-Lit Lionfish</t>
  </si>
  <si>
    <t>Forbidden Spires</t>
  </si>
  <si>
    <t>1 - 255</t>
  </si>
  <si>
    <t>Frog Prince</t>
  </si>
  <si>
    <t>Fae Wilds</t>
  </si>
  <si>
    <t>1 Enchanted Scale</t>
  </si>
  <si>
    <t>"Lady of the Lake" must be equipped.</t>
  </si>
  <si>
    <t>Phoenix Fish</t>
  </si>
  <si>
    <t>Dragonfire Peaks</t>
  </si>
  <si>
    <t>Witchly Anemone</t>
  </si>
  <si>
    <t>Gryphish</t>
  </si>
  <si>
    <t>See notes</t>
  </si>
  <si>
    <t>"Lady of the Lake" must be equipped. Anywhere except Fae Wilds and Dragonfire</t>
  </si>
  <si>
    <t>Deep Sea Merthing</t>
  </si>
  <si>
    <t>It has been determined that the BOBBER/FLOATER height matters and NOT the PLAYER height.</t>
  </si>
  <si>
    <t>Fishing in water or choclate in your cornerstone while that is standing in the correct biome counts.</t>
  </si>
  <si>
    <t>Griphish and Deep Sea Merthing cannot be caught in Fae Wilds, instead only Frog Prince can be caught</t>
  </si>
  <si>
    <t>Learning the Molten Magma Sifter 'unlocks' the ability to fish in Lava with every other fishing pole.</t>
  </si>
  <si>
    <t>Griphish and Deep Sea Merthing cannot be caught in Dragonfire Peaks, instead only Phoenix Fish can be caught</t>
  </si>
  <si>
    <t>Learning the Candied Fishing Cane 'unlocks' the ability to fish in Chocolate with every other fishing pole.</t>
  </si>
  <si>
    <t>Learning the N-0 Depth Scoper 'unlocks' the ability to fish in Plasma with every other fishing pole.</t>
  </si>
  <si>
    <t>Night time last for 4 minutes, while daytime lasts for ??? minutes.</t>
  </si>
  <si>
    <t>The presurized Gobfish cannot be caught in the clubworld, instead you will get the Popular Poptopus.</t>
  </si>
  <si>
    <t>Fishing lures are consumed immediately upon casting.</t>
  </si>
  <si>
    <t>The presurized Gobfish cannot be caught in the hub, instead you will get the Ancient Chocolurker.</t>
  </si>
  <si>
    <t>Club world counts as an own 'biome'. Terraformed areas in clubs do not count towards the actual fishing biome.</t>
  </si>
  <si>
    <t>Type</t>
  </si>
  <si>
    <t>Fishing Rod
Requirements</t>
  </si>
  <si>
    <t>Height Requirement</t>
  </si>
  <si>
    <t>Old Boot</t>
  </si>
  <si>
    <t>Garbage</t>
  </si>
  <si>
    <t>N/A</t>
  </si>
  <si>
    <t>Used in crafting Boot Allies</t>
  </si>
  <si>
    <t>Wish Fisher</t>
  </si>
  <si>
    <t>Fishing Pole</t>
  </si>
  <si>
    <t>Received rarely from fishing</t>
  </si>
  <si>
    <t>Price</t>
  </si>
  <si>
    <t>Location to obtain</t>
  </si>
  <si>
    <t>NPC</t>
  </si>
  <si>
    <t>Basic Fishing Pole</t>
  </si>
  <si>
    <t>200 glim</t>
  </si>
  <si>
    <t>Saltwater Sam</t>
  </si>
  <si>
    <t>Molten Magma Sifter</t>
  </si>
  <si>
    <t>3 ancient scales, 50 primordial flames, 100 shapestone</t>
  </si>
  <si>
    <t>Nuatical Assembler</t>
  </si>
  <si>
    <t>Unlocks Lava Fishing</t>
  </si>
  <si>
    <t>Lady of the Lake</t>
  </si>
  <si>
    <t>5 ancient scales, 50 infinium, 500 flux</t>
  </si>
  <si>
    <t>Unlocks Enchanted Fishing</t>
  </si>
  <si>
    <t>Candied Fishing Cane</t>
  </si>
  <si>
    <t>5 ancient scales, 50 shapestone, 100 cupcakes</t>
  </si>
  <si>
    <t>Unlocks Chocolate Fishing</t>
  </si>
  <si>
    <t>N-0 Depth Scoper</t>
  </si>
  <si>
    <t>4 ancient scales, 200 shapestone, 100 robotic salvage</t>
  </si>
  <si>
    <t>Unlocks Plasma Fishing</t>
  </si>
  <si>
    <t>Master Angler's Rod</t>
  </si>
  <si>
    <t>Unlocked via Mastery</t>
  </si>
  <si>
    <t>Chaos Rod</t>
  </si>
  <si>
    <t>1 Heart of Darkness</t>
  </si>
  <si>
    <t>Shadow Arena Hub</t>
  </si>
  <si>
    <t>Water Pole</t>
  </si>
  <si>
    <t>Not currently available</t>
  </si>
  <si>
    <t>Test Pole</t>
  </si>
  <si>
    <t>Lava Pole</t>
  </si>
  <si>
    <t>Fishing Times Based on Tries</t>
  </si>
  <si>
    <t>It may be wrong between -1s and +1s.</t>
  </si>
  <si>
    <t>(I will be updating every time i fish)</t>
  </si>
  <si>
    <t>Number of Tries = 80</t>
  </si>
  <si>
    <t>Times in Seconds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</si>
  <si>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</si>
  <si>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</si>
  <si>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</si>
  <si>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</si>
  <si>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</si>
  <si>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</si>
  <si>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</si>
  <si>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</si>
  <si>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</si>
  <si>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</si>
  <si>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</si>
  <si>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</si>
  <si>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</si>
  <si>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</si>
  <si>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Occurrence Numbers</t>
  </si>
  <si>
    <t>Required Materials</t>
  </si>
  <si>
    <t>Bounding Boot</t>
  </si>
  <si>
    <t>Normal</t>
  </si>
  <si>
    <t>Ally</t>
  </si>
  <si>
    <t>Crafted at the Nauctical Assmebler</t>
  </si>
  <si>
    <t>Steely Sabaton</t>
  </si>
  <si>
    <t>Sorcerous Shoe</t>
  </si>
  <si>
    <t>Cardio Companion</t>
  </si>
  <si>
    <t>Foreman Footwear</t>
  </si>
  <si>
    <t>Radiant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</si>
</sst>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0.0"/>
      <color rgb="FFFFFFFF"/>
    </font>
    <font>
      <sz val="10.0"/>
    </font>
    <font>
      <sz val="11.0"/>
    </font>
    <font>
      <b/>
      <i/>
      <sz val="11.0"/>
      <color rgb="FF674EA7"/>
    </font>
    <font>
      <b/>
      <sz val="11.0"/>
      <color rgb="FF0B5394"/>
    </font>
    <font>
      <i/>
      <sz val="11.0"/>
    </font>
    <font>
      <b/>
      <sz val="11.0"/>
      <color rgb="FF990000"/>
    </font>
    <font>
      <b/>
      <sz val="11.0"/>
      <color rgb="FF5B0F00"/>
    </font>
    <font>
      <sz val="11.0"/>
      <color rgb="FF000000"/>
      <name val="Inconsolata"/>
    </font>
    <font>
      <b/>
      <sz val="11.0"/>
      <color rgb="FF00FFFF"/>
    </font>
    <font>
      <b/>
      <i/>
      <sz val="11.0"/>
      <color rgb="FF3C78D8"/>
    </font>
    <font>
      <b/>
      <i/>
      <sz val="11.0"/>
    </font>
    <font>
      <i/>
      <u/>
      <sz val="10.0"/>
    </font>
    <font>
      <sz val="10.0"/>
      <color rgb="FF274E13"/>
    </font>
    <font>
      <sz val="11.0"/>
      <color rgb="FF000000"/>
    </font>
    <font/>
    <font>
      <b/>
      <i/>
    </font>
    <font>
      <b/>
      <i/>
      <sz val="10.0"/>
      <color rgb="FF674EA7"/>
    </font>
    <font>
      <sz val="12.0"/>
    </font>
    <font>
      <b/>
      <sz val="10.0"/>
      <color rgb="FF0B5394"/>
    </font>
    <font>
      <i/>
      <sz val="10.0"/>
    </font>
    <font>
      <sz val="10.0"/>
      <color rgb="FF333333"/>
    </font>
    <font>
      <b/>
      <i/>
      <sz val="10.0"/>
      <color rgb="FFBF9000"/>
    </font>
    <font>
      <b/>
    </font>
    <font>
      <b/>
      <sz val="12.0"/>
      <color rgb="FF000000"/>
    </font>
    <font>
      <b/>
      <i/>
      <sz val="10.0"/>
      <color rgb="FF000000"/>
    </font>
    <font>
      <b/>
      <i/>
      <sz val="10.0"/>
      <color rgb="FFCCCCCC"/>
    </font>
  </fonts>
  <fills count="2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readingOrder="0" vertical="center"/>
    </xf>
    <xf borderId="2" fillId="3" fontId="2" numFmtId="0" xfId="0" applyAlignment="1" applyBorder="1" applyFill="1" applyFont="1">
      <alignment vertical="center"/>
    </xf>
    <xf borderId="3" fillId="4" fontId="3" numFmtId="0" xfId="0" applyAlignment="1" applyBorder="1" applyFill="1" applyFont="1">
      <alignment vertical="center"/>
    </xf>
    <xf borderId="3" fillId="4" fontId="4" numFmtId="0" xfId="0" applyAlignment="1" applyBorder="1" applyFont="1">
      <alignment horizontal="center" vertical="center"/>
    </xf>
    <xf borderId="3" fillId="4" fontId="5" numFmtId="0" xfId="0" applyAlignment="1" applyBorder="1" applyFont="1">
      <alignment vertical="center"/>
    </xf>
    <xf borderId="3" fillId="4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vertical="center"/>
    </xf>
    <xf borderId="3" fillId="4" fontId="6" numFmtId="0" xfId="0" applyAlignment="1" applyBorder="1" applyFont="1">
      <alignment horizontal="center" readingOrder="0" vertical="center"/>
    </xf>
    <xf borderId="3" fillId="4" fontId="3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5" fillId="5" fontId="3" numFmtId="0" xfId="0" applyAlignment="1" applyBorder="1" applyFill="1" applyFont="1">
      <alignment vertical="center"/>
    </xf>
    <xf borderId="5" fillId="5" fontId="4" numFmtId="0" xfId="0" applyAlignment="1" applyBorder="1" applyFont="1">
      <alignment horizontal="center" vertical="center"/>
    </xf>
    <xf borderId="5" fillId="5" fontId="5" numFmtId="0" xfId="0" applyAlignment="1" applyBorder="1" applyFont="1">
      <alignment vertical="center"/>
    </xf>
    <xf borderId="5" fillId="5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vertical="center"/>
    </xf>
    <xf borderId="3" fillId="5" fontId="6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vertical="center"/>
    </xf>
    <xf borderId="5" fillId="4" fontId="3" numFmtId="0" xfId="0" applyAlignment="1" applyBorder="1" applyFont="1">
      <alignment vertical="center"/>
    </xf>
    <xf borderId="5" fillId="4" fontId="4" numFmtId="0" xfId="0" applyAlignment="1" applyBorder="1" applyFont="1">
      <alignment horizontal="center" vertical="center"/>
    </xf>
    <xf borderId="5" fillId="4" fontId="5" numFmtId="0" xfId="0" applyAlignment="1" applyBorder="1" applyFont="1">
      <alignment vertical="center"/>
    </xf>
    <xf borderId="5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vertical="center"/>
    </xf>
    <xf borderId="5" fillId="4" fontId="2" numFmtId="0" xfId="0" applyAlignment="1" applyBorder="1" applyFont="1">
      <alignment vertical="center"/>
    </xf>
    <xf borderId="5" fillId="6" fontId="3" numFmtId="0" xfId="0" applyAlignment="1" applyBorder="1" applyFill="1" applyFont="1">
      <alignment vertical="center"/>
    </xf>
    <xf borderId="5" fillId="6" fontId="4" numFmtId="0" xfId="0" applyAlignment="1" applyBorder="1" applyFont="1">
      <alignment horizontal="center" vertical="center"/>
    </xf>
    <xf borderId="5" fillId="6" fontId="7" numFmtId="0" xfId="0" applyAlignment="1" applyBorder="1" applyFont="1">
      <alignment vertical="center"/>
    </xf>
    <xf borderId="5" fillId="6" fontId="3" numFmtId="0" xfId="0" applyAlignment="1" applyBorder="1" applyFont="1">
      <alignment horizontal="center" vertical="center"/>
    </xf>
    <xf borderId="3" fillId="6" fontId="6" numFmtId="0" xfId="0" applyAlignment="1" applyBorder="1" applyFont="1">
      <alignment horizontal="center" readingOrder="0" vertical="center"/>
    </xf>
    <xf borderId="3" fillId="6" fontId="3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vertical="center"/>
    </xf>
    <xf borderId="5" fillId="7" fontId="3" numFmtId="0" xfId="0" applyAlignment="1" applyBorder="1" applyFill="1" applyFont="1">
      <alignment vertical="center"/>
    </xf>
    <xf borderId="5" fillId="7" fontId="4" numFmtId="0" xfId="0" applyAlignment="1" applyBorder="1" applyFont="1">
      <alignment horizontal="center" vertical="center"/>
    </xf>
    <xf borderId="5" fillId="7" fontId="7" numFmtId="0" xfId="0" applyAlignment="1" applyBorder="1" applyFont="1">
      <alignment vertical="center"/>
    </xf>
    <xf borderId="5" fillId="7" fontId="3" numFmtId="0" xfId="0" applyAlignment="1" applyBorder="1" applyFont="1">
      <alignment horizontal="center" vertical="center"/>
    </xf>
    <xf borderId="3" fillId="7" fontId="6" numFmtId="0" xfId="0" applyAlignment="1" applyBorder="1" applyFont="1">
      <alignment horizontal="center" readingOrder="0" vertical="center"/>
    </xf>
    <xf borderId="3" fillId="7" fontId="3" numFmtId="0" xfId="0" applyAlignment="1" applyBorder="1" applyFont="1">
      <alignment horizontal="center" readingOrder="0" vertical="center"/>
    </xf>
    <xf borderId="5" fillId="7" fontId="2" numFmtId="0" xfId="0" applyAlignment="1" applyBorder="1" applyFont="1">
      <alignment vertical="center"/>
    </xf>
    <xf borderId="5" fillId="8" fontId="3" numFmtId="0" xfId="0" applyAlignment="1" applyBorder="1" applyFill="1" applyFont="1">
      <alignment vertical="center"/>
    </xf>
    <xf borderId="5" fillId="8" fontId="4" numFmtId="0" xfId="0" applyAlignment="1" applyBorder="1" applyFont="1">
      <alignment horizontal="center" vertical="center"/>
    </xf>
    <xf borderId="5" fillId="8" fontId="8" numFmtId="0" xfId="0" applyAlignment="1" applyBorder="1" applyFont="1">
      <alignment vertical="center"/>
    </xf>
    <xf borderId="5" fillId="8" fontId="3" numFmtId="0" xfId="0" applyAlignment="1" applyBorder="1" applyFont="1">
      <alignment horizontal="center" vertical="center"/>
    </xf>
    <xf borderId="3" fillId="8" fontId="6" numFmtId="0" xfId="0" applyAlignment="1" applyBorder="1" applyFont="1">
      <alignment horizontal="center" readingOrder="0" vertical="center"/>
    </xf>
    <xf borderId="3" fillId="8" fontId="3" numFmtId="0" xfId="0" applyAlignment="1" applyBorder="1" applyFont="1">
      <alignment horizontal="center" readingOrder="0" vertical="center"/>
    </xf>
    <xf borderId="5" fillId="8" fontId="2" numFmtId="0" xfId="0" applyAlignment="1" applyBorder="1" applyFont="1">
      <alignment vertical="center"/>
    </xf>
    <xf borderId="5" fillId="9" fontId="3" numFmtId="0" xfId="0" applyAlignment="1" applyBorder="1" applyFill="1" applyFont="1">
      <alignment vertical="center"/>
    </xf>
    <xf borderId="5" fillId="9" fontId="4" numFmtId="0" xfId="0" applyAlignment="1" applyBorder="1" applyFont="1">
      <alignment horizontal="center" vertical="center"/>
    </xf>
    <xf borderId="5" fillId="9" fontId="8" numFmtId="0" xfId="0" applyAlignment="1" applyBorder="1" applyFont="1">
      <alignment vertical="center"/>
    </xf>
    <xf borderId="5" fillId="9" fontId="3" numFmtId="0" xfId="0" applyAlignment="1" applyBorder="1" applyFont="1">
      <alignment horizontal="center" vertical="center"/>
    </xf>
    <xf borderId="5" fillId="9" fontId="6" numFmtId="0" xfId="0" applyAlignment="1" applyBorder="1" applyFont="1">
      <alignment horizontal="center" readingOrder="0" vertical="center"/>
    </xf>
    <xf borderId="5" fillId="9" fontId="3" numFmtId="0" xfId="0" applyAlignment="1" applyBorder="1" applyFont="1">
      <alignment horizontal="center" readingOrder="0" vertical="center"/>
    </xf>
    <xf borderId="5" fillId="9" fontId="2" numFmtId="0" xfId="0" applyAlignment="1" applyBorder="1" applyFont="1">
      <alignment vertical="center"/>
    </xf>
    <xf borderId="5" fillId="10" fontId="3" numFmtId="0" xfId="0" applyAlignment="1" applyBorder="1" applyFill="1" applyFont="1">
      <alignment vertical="center"/>
    </xf>
    <xf borderId="5" fillId="10" fontId="4" numFmtId="0" xfId="0" applyAlignment="1" applyBorder="1" applyFont="1">
      <alignment horizontal="center" vertical="center"/>
    </xf>
    <xf borderId="5" fillId="10" fontId="8" numFmtId="0" xfId="0" applyAlignment="1" applyBorder="1" applyFont="1">
      <alignment vertical="center"/>
    </xf>
    <xf borderId="5" fillId="10" fontId="3" numFmtId="0" xfId="0" applyAlignment="1" applyBorder="1" applyFont="1">
      <alignment horizontal="center" vertical="center"/>
    </xf>
    <xf borderId="3" fillId="10" fontId="6" numFmtId="0" xfId="0" applyAlignment="1" applyBorder="1" applyFont="1">
      <alignment horizontal="center" readingOrder="0" vertical="center"/>
    </xf>
    <xf borderId="3" fillId="10" fontId="3" numFmtId="0" xfId="0" applyAlignment="1" applyBorder="1" applyFont="1">
      <alignment horizontal="center" readingOrder="0" vertical="center"/>
    </xf>
    <xf borderId="5" fillId="10" fontId="2" numFmtId="0" xfId="0" applyAlignment="1" applyBorder="1" applyFont="1">
      <alignment vertical="center"/>
    </xf>
    <xf borderId="0" fillId="11" fontId="9" numFmtId="0" xfId="0" applyFill="1" applyFont="1"/>
    <xf borderId="5" fillId="12" fontId="3" numFmtId="0" xfId="0" applyAlignment="1" applyBorder="1" applyFill="1" applyFont="1">
      <alignment readingOrder="0" vertical="center"/>
    </xf>
    <xf borderId="5" fillId="12" fontId="4" numFmtId="0" xfId="0" applyAlignment="1" applyBorder="1" applyFont="1">
      <alignment horizontal="center" readingOrder="0" vertical="center"/>
    </xf>
    <xf borderId="5" fillId="12" fontId="10" numFmtId="0" xfId="0" applyAlignment="1" applyBorder="1" applyFont="1">
      <alignment readingOrder="0" vertical="center"/>
    </xf>
    <xf borderId="5" fillId="12" fontId="3" numFmtId="0" xfId="0" applyAlignment="1" applyBorder="1" applyFont="1">
      <alignment horizontal="center" readingOrder="0" vertical="center"/>
    </xf>
    <xf borderId="5" fillId="12" fontId="3" numFmtId="0" xfId="0" applyAlignment="1" applyBorder="1" applyFont="1">
      <alignment horizontal="center" vertical="center"/>
    </xf>
    <xf borderId="3" fillId="12" fontId="6" numFmtId="0" xfId="0" applyAlignment="1" applyBorder="1" applyFont="1">
      <alignment horizontal="center" readingOrder="0" vertical="center"/>
    </xf>
    <xf borderId="3" fillId="12" fontId="3" numFmtId="0" xfId="0" applyAlignment="1" applyBorder="1" applyFont="1">
      <alignment horizontal="center" readingOrder="0" vertical="center"/>
    </xf>
    <xf borderId="5" fillId="12" fontId="2" numFmtId="0" xfId="0" applyAlignment="1" applyBorder="1" applyFont="1">
      <alignment vertical="center"/>
    </xf>
    <xf borderId="5" fillId="13" fontId="3" numFmtId="0" xfId="0" applyAlignment="1" applyBorder="1" applyFill="1" applyFont="1">
      <alignment readingOrder="0" vertical="center"/>
    </xf>
    <xf borderId="5" fillId="13" fontId="4" numFmtId="0" xfId="0" applyAlignment="1" applyBorder="1" applyFont="1">
      <alignment horizontal="center" readingOrder="0" vertical="center"/>
    </xf>
    <xf borderId="5" fillId="13" fontId="10" numFmtId="0" xfId="0" applyAlignment="1" applyBorder="1" applyFont="1">
      <alignment readingOrder="0" vertical="center"/>
    </xf>
    <xf borderId="5" fillId="13" fontId="3" numFmtId="0" xfId="0" applyAlignment="1" applyBorder="1" applyFont="1">
      <alignment horizontal="center" readingOrder="0" vertical="center"/>
    </xf>
    <xf borderId="5" fillId="13" fontId="3" numFmtId="0" xfId="0" applyAlignment="1" applyBorder="1" applyFont="1">
      <alignment horizontal="center" vertical="center"/>
    </xf>
    <xf borderId="3" fillId="13" fontId="6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horizontal="center" readingOrder="0" vertical="center"/>
    </xf>
    <xf borderId="5" fillId="13" fontId="2" numFmtId="0" xfId="0" applyAlignment="1" applyBorder="1" applyFont="1">
      <alignment vertical="center"/>
    </xf>
    <xf borderId="0" fillId="14" fontId="9" numFmtId="0" xfId="0" applyFill="1" applyFont="1"/>
    <xf borderId="5" fillId="4" fontId="11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readingOrder="0" vertical="center"/>
    </xf>
    <xf borderId="5" fillId="5" fontId="11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readingOrder="0" vertical="center"/>
    </xf>
    <xf borderId="5" fillId="7" fontId="11" numFmtId="0" xfId="0" applyAlignment="1" applyBorder="1" applyFont="1">
      <alignment horizontal="center" vertical="center"/>
    </xf>
    <xf borderId="5" fillId="6" fontId="11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horizontal="center" readingOrder="0" vertical="center"/>
    </xf>
    <xf borderId="5" fillId="9" fontId="11" numFmtId="0" xfId="0" applyAlignment="1" applyBorder="1" applyFont="1">
      <alignment horizontal="center" vertical="center"/>
    </xf>
    <xf borderId="3" fillId="9" fontId="6" numFmtId="0" xfId="0" applyAlignment="1" applyBorder="1" applyFont="1">
      <alignment horizontal="center" readingOrder="0" vertical="center"/>
    </xf>
    <xf borderId="3" fillId="9" fontId="3" numFmtId="0" xfId="0" applyAlignment="1" applyBorder="1" applyFont="1">
      <alignment horizontal="center" readingOrder="0" vertical="center"/>
    </xf>
    <xf borderId="5" fillId="8" fontId="11" numFmtId="0" xfId="0" applyAlignment="1" applyBorder="1" applyFont="1">
      <alignment horizontal="center" vertical="center"/>
    </xf>
    <xf borderId="5" fillId="8" fontId="6" numFmtId="0" xfId="0" applyAlignment="1" applyBorder="1" applyFont="1">
      <alignment horizontal="center" readingOrder="0" vertical="center"/>
    </xf>
    <xf borderId="5" fillId="8" fontId="3" numFmtId="0" xfId="0" applyAlignment="1" applyBorder="1" applyFont="1">
      <alignment horizontal="center" readingOrder="0" vertical="center"/>
    </xf>
    <xf borderId="5" fillId="13" fontId="11" numFmtId="0" xfId="0" applyAlignment="1" applyBorder="1" applyFont="1">
      <alignment horizontal="center" vertical="center"/>
    </xf>
    <xf borderId="5" fillId="12" fontId="11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 vertical="center"/>
    </xf>
    <xf borderId="5" fillId="5" fontId="12" numFmtId="0" xfId="0" applyAlignment="1" applyBorder="1" applyFont="1">
      <alignment horizontal="center" vertical="center"/>
    </xf>
    <xf borderId="5" fillId="5" fontId="3" numFmtId="0" xfId="0" applyAlignment="1" applyBorder="1" applyFont="1">
      <alignment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readingOrder="0" vertical="center"/>
    </xf>
    <xf borderId="5" fillId="4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readingOrder="0" vertical="center"/>
    </xf>
    <xf borderId="5" fillId="4" fontId="2" numFmtId="0" xfId="0" applyAlignment="1" applyBorder="1" applyFont="1">
      <alignment readingOrder="0" vertical="center"/>
    </xf>
    <xf borderId="5" fillId="7" fontId="12" numFmtId="0" xfId="0" applyAlignment="1" applyBorder="1" applyFont="1">
      <alignment horizontal="center" vertical="center"/>
    </xf>
    <xf borderId="5" fillId="7" fontId="7" numFmtId="0" xfId="0" applyAlignment="1" applyBorder="1" applyFont="1">
      <alignment horizontal="left" vertical="center"/>
    </xf>
    <xf borderId="5" fillId="7" fontId="2" numFmtId="0" xfId="0" applyAlignment="1" applyBorder="1" applyFont="1">
      <alignment readingOrder="0" vertical="center"/>
    </xf>
    <xf borderId="5" fillId="6" fontId="12" numFmtId="0" xfId="0" applyAlignment="1" applyBorder="1" applyFont="1">
      <alignment horizontal="center" vertical="center"/>
    </xf>
    <xf borderId="5" fillId="6" fontId="2" numFmtId="0" xfId="0" applyAlignment="1" applyBorder="1" applyFont="1">
      <alignment readingOrder="0" vertical="center"/>
    </xf>
    <xf borderId="5" fillId="7" fontId="3" numFmtId="0" xfId="0" applyAlignment="1" applyBorder="1" applyFont="1">
      <alignment readingOrder="0" vertical="center"/>
    </xf>
    <xf borderId="5" fillId="7" fontId="2" numFmtId="0" xfId="0" applyAlignment="1" applyBorder="1" applyFont="1">
      <alignment vertical="center"/>
    </xf>
    <xf borderId="5" fillId="6" fontId="3" numFmtId="0" xfId="0" applyAlignment="1" applyBorder="1" applyFont="1">
      <alignment horizontal="center" vertical="center"/>
    </xf>
    <xf borderId="5" fillId="7" fontId="3" numFmtId="0" xfId="0" applyAlignment="1" applyBorder="1" applyFont="1">
      <alignment horizontal="center" vertical="center"/>
    </xf>
    <xf borderId="5" fillId="7" fontId="13" numFmtId="0" xfId="0" applyAlignment="1" applyBorder="1" applyFont="1">
      <alignment readingOrder="0" vertical="center"/>
    </xf>
    <xf borderId="5" fillId="6" fontId="2" numFmtId="0" xfId="0" applyAlignment="1" applyBorder="1" applyFont="1">
      <alignment readingOrder="0" shrinkToFit="0" vertical="center" wrapText="1"/>
    </xf>
    <xf borderId="5" fillId="10" fontId="12" numFmtId="0" xfId="0" applyAlignment="1" applyBorder="1" applyFont="1">
      <alignment horizontal="center" vertical="center"/>
    </xf>
    <xf borderId="5" fillId="10" fontId="2" numFmtId="0" xfId="0" applyAlignment="1" applyBorder="1" applyFont="1">
      <alignment readingOrder="0" shrinkToFit="0" vertical="center" wrapText="1"/>
    </xf>
    <xf borderId="5" fillId="8" fontId="12" numFmtId="0" xfId="0" applyAlignment="1" applyBorder="1" applyFont="1">
      <alignment horizontal="center" vertical="center"/>
    </xf>
    <xf borderId="5" fillId="8" fontId="3" numFmtId="0" xfId="0" applyAlignment="1" applyBorder="1" applyFont="1">
      <alignment readingOrder="0" vertical="center"/>
    </xf>
    <xf borderId="5" fillId="8" fontId="2" numFmtId="0" xfId="0" applyAlignment="1" applyBorder="1" applyFont="1">
      <alignment readingOrder="0" vertical="center"/>
    </xf>
    <xf borderId="5" fillId="10" fontId="3" numFmtId="0" xfId="0" applyAlignment="1" applyBorder="1" applyFont="1">
      <alignment readingOrder="0" vertical="center"/>
    </xf>
    <xf borderId="5" fillId="10" fontId="3" numFmtId="0" xfId="0" applyAlignment="1" applyBorder="1" applyFont="1">
      <alignment horizontal="center" readingOrder="0" vertical="center"/>
    </xf>
    <xf borderId="5" fillId="10" fontId="2" numFmtId="0" xfId="0" applyAlignment="1" applyBorder="1" applyFont="1">
      <alignment readingOrder="0" vertical="center"/>
    </xf>
    <xf borderId="5" fillId="8" fontId="3" numFmtId="0" xfId="0" applyAlignment="1" applyBorder="1" applyFont="1">
      <alignment readingOrder="0" shrinkToFit="0" vertical="center" wrapText="1"/>
    </xf>
    <xf borderId="5" fillId="8" fontId="2" numFmtId="0" xfId="0" applyAlignment="1" applyBorder="1" applyFont="1">
      <alignment readingOrder="0" shrinkToFit="0" vertical="center" wrapText="1"/>
    </xf>
    <xf borderId="5" fillId="13" fontId="12" numFmtId="0" xfId="0" applyAlignment="1" applyBorder="1" applyFont="1">
      <alignment horizontal="center" readingOrder="0" vertical="center"/>
    </xf>
    <xf borderId="5" fillId="13" fontId="2" numFmtId="0" xfId="0" applyAlignment="1" applyBorder="1" applyFont="1">
      <alignment readingOrder="0" shrinkToFit="0" vertical="center" wrapText="1"/>
    </xf>
    <xf borderId="5" fillId="12" fontId="12" numFmtId="0" xfId="0" applyAlignment="1" applyBorder="1" applyFont="1">
      <alignment horizontal="center" readingOrder="0" vertical="center"/>
    </xf>
    <xf borderId="5" fillId="12" fontId="2" numFmtId="0" xfId="0" applyAlignment="1" applyBorder="1" applyFont="1">
      <alignment readingOrder="0" shrinkToFit="0" vertical="center" wrapText="1"/>
    </xf>
    <xf borderId="4" fillId="3" fontId="2" numFmtId="0" xfId="0" applyAlignment="1" applyBorder="1" applyFont="1">
      <alignment readingOrder="0" vertical="center"/>
    </xf>
    <xf borderId="5" fillId="12" fontId="14" numFmtId="0" xfId="0" applyAlignment="1" applyBorder="1" applyFont="1">
      <alignment readingOrder="0" shrinkToFit="0" vertical="center" wrapText="1"/>
    </xf>
    <xf borderId="5" fillId="13" fontId="14" numFmtId="0" xfId="0" applyAlignment="1" applyBorder="1" applyFont="1">
      <alignment readingOrder="0" shrinkToFit="0" vertical="center" wrapText="1"/>
    </xf>
    <xf borderId="5" fillId="12" fontId="15" numFmtId="0" xfId="0" applyAlignment="1" applyBorder="1" applyFont="1">
      <alignment readingOrder="0" vertical="center"/>
    </xf>
    <xf borderId="5" fillId="4" fontId="3" numFmtId="0" xfId="0" applyAlignment="1" applyBorder="1" applyFont="1">
      <alignment readingOrder="0" shrinkToFit="0" vertical="center" wrapText="1"/>
    </xf>
    <xf borderId="5" fillId="5" fontId="3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2" numFmtId="0" xfId="0" applyFont="1"/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horizontal="left" readingOrder="0" vertical="center"/>
    </xf>
    <xf borderId="0" fillId="17" fontId="3" numFmtId="0" xfId="0" applyAlignment="1" applyFill="1" applyFont="1">
      <alignment readingOrder="0"/>
    </xf>
    <xf borderId="0" fillId="16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17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5" fillId="18" fontId="3" numFmtId="0" xfId="0" applyAlignment="1" applyBorder="1" applyFill="1" applyFont="1">
      <alignment readingOrder="0" vertical="center"/>
    </xf>
    <xf borderId="5" fillId="18" fontId="18" numFmtId="0" xfId="0" applyAlignment="1" applyBorder="1" applyFont="1">
      <alignment horizontal="center" vertical="center"/>
    </xf>
    <xf borderId="5" fillId="18" fontId="19" numFmtId="0" xfId="0" applyAlignment="1" applyBorder="1" applyFont="1">
      <alignment horizontal="center" readingOrder="0" vertical="center"/>
    </xf>
    <xf borderId="5" fillId="18" fontId="3" numFmtId="0" xfId="0" applyAlignment="1" applyBorder="1" applyFont="1">
      <alignment vertical="center"/>
    </xf>
    <xf borderId="5" fillId="18" fontId="20" numFmtId="0" xfId="0" applyAlignment="1" applyBorder="1" applyFont="1">
      <alignment vertical="center"/>
    </xf>
    <xf borderId="3" fillId="18" fontId="21" numFmtId="0" xfId="0" applyAlignment="1" applyBorder="1" applyFont="1">
      <alignment horizontal="center" readingOrder="0" vertical="center"/>
    </xf>
    <xf borderId="5" fillId="18" fontId="2" numFmtId="0" xfId="0" applyAlignment="1" applyBorder="1" applyFont="1">
      <alignment readingOrder="0" vertical="center"/>
    </xf>
    <xf borderId="1" fillId="3" fontId="22" numFmtId="0" xfId="0" applyAlignment="1" applyBorder="1" applyFont="1">
      <alignment horizontal="center"/>
    </xf>
    <xf borderId="3" fillId="3" fontId="2" numFmtId="0" xfId="0" applyAlignment="1" applyBorder="1" applyFont="1">
      <alignment readingOrder="0" shrinkToFit="0" vertical="center" wrapText="1"/>
    </xf>
    <xf borderId="3" fillId="3" fontId="23" numFmtId="0" xfId="0" applyAlignment="1" applyBorder="1" applyFont="1">
      <alignment horizontal="center" readingOrder="0" vertical="center"/>
    </xf>
    <xf borderId="3" fillId="3" fontId="21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readingOrder="0" vertical="center"/>
    </xf>
    <xf borderId="5" fillId="3" fontId="2" numFmtId="0" xfId="0" applyAlignment="1" applyBorder="1" applyFont="1">
      <alignment readingOrder="0" shrinkToFit="0" vertical="center" wrapText="1"/>
    </xf>
    <xf borderId="0" fillId="0" fontId="19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9" numFmtId="0" xfId="0" applyAlignment="1" applyFont="1">
      <alignment horizontal="left" readingOrder="0" vertical="center"/>
    </xf>
    <xf borderId="0" fillId="19" fontId="16" numFmtId="0" xfId="0" applyAlignment="1" applyFill="1" applyFont="1">
      <alignment readingOrder="0"/>
    </xf>
    <xf borderId="1" fillId="19" fontId="24" numFmtId="0" xfId="0" applyAlignment="1" applyBorder="1" applyFont="1">
      <alignment horizontal="center" readingOrder="0"/>
    </xf>
    <xf borderId="1" fillId="14" fontId="16" numFmtId="0" xfId="0" applyAlignment="1" applyBorder="1" applyFont="1">
      <alignment readingOrder="0"/>
    </xf>
    <xf borderId="1" fillId="14" fontId="21" numFmtId="0" xfId="0" applyAlignment="1" applyBorder="1" applyFont="1">
      <alignment horizontal="center" readingOrder="0" vertical="center"/>
    </xf>
    <xf borderId="1" fillId="18" fontId="16" numFmtId="0" xfId="0" applyAlignment="1" applyBorder="1" applyFont="1">
      <alignment readingOrder="0"/>
    </xf>
    <xf borderId="1" fillId="18" fontId="21" numFmtId="0" xfId="0" applyAlignment="1" applyBorder="1" applyFont="1">
      <alignment horizontal="center" readingOrder="0" vertical="center"/>
    </xf>
    <xf borderId="1" fillId="0" fontId="16" numFmtId="0" xfId="0" applyBorder="1" applyFont="1"/>
    <xf borderId="0" fillId="0" fontId="25" numFmtId="0" xfId="0" applyAlignment="1" applyFont="1">
      <alignment horizontal="left" readingOrder="0"/>
    </xf>
    <xf borderId="0" fillId="0" fontId="25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1" fillId="0" fontId="16" numFmtId="0" xfId="0" applyAlignment="1" applyBorder="1" applyFont="1">
      <alignment horizontal="center" readingOrder="0"/>
    </xf>
    <xf borderId="3" fillId="3" fontId="3" numFmtId="0" xfId="0" applyAlignment="1" applyBorder="1" applyFont="1">
      <alignment readingOrder="0" vertical="center"/>
    </xf>
    <xf borderId="3" fillId="3" fontId="26" numFmtId="0" xfId="0" applyAlignment="1" applyBorder="1" applyFont="1">
      <alignment horizontal="center" readingOrder="0" vertical="center"/>
    </xf>
    <xf borderId="3" fillId="3" fontId="19" numFmtId="0" xfId="0" applyAlignment="1" applyBorder="1" applyFont="1">
      <alignment horizontal="center" readingOrder="0" vertical="center"/>
    </xf>
    <xf borderId="3" fillId="3" fontId="2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3D85C6"/>
                </a:solidFill>
                <a:latin typeface="Comic Sans MS"/>
              </a:defRPr>
            </a:pPr>
            <a:r>
              <a:rPr b="1" sz="1600">
                <a:solidFill>
                  <a:srgbClr val="3D85C6"/>
                </a:solidFill>
                <a:latin typeface="Comic Sans MS"/>
              </a:rPr>
              <a:t>          Time in Seconds vs. Occurrence Numbers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'Fishing Times'!$B$6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Times'!$B$7</c:f>
              <c:numCache/>
            </c:numRef>
          </c:val>
        </c:ser>
        <c:ser>
          <c:idx val="1"/>
          <c:order val="1"/>
          <c:tx>
            <c:strRef>
              <c:f>'Fishing Times'!$C$6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Times'!$C$7</c:f>
              <c:numCache/>
            </c:numRef>
          </c:val>
        </c:ser>
        <c:ser>
          <c:idx val="2"/>
          <c:order val="2"/>
          <c:tx>
            <c:strRef>
              <c:f>'Fishing Times'!$D$6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Times'!$D$7</c:f>
              <c:numCache/>
            </c:numRef>
          </c:val>
        </c:ser>
        <c:ser>
          <c:idx val="3"/>
          <c:order val="3"/>
          <c:tx>
            <c:strRef>
              <c:f>'Fishing Times'!$E$6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Times'!$E$7</c:f>
              <c:numCache/>
            </c:numRef>
          </c:val>
        </c:ser>
        <c:ser>
          <c:idx val="4"/>
          <c:order val="4"/>
          <c:tx>
            <c:strRef>
              <c:f>'Fishing Times'!$F$6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Times'!$F$7</c:f>
              <c:numCache/>
            </c:numRef>
          </c:val>
        </c:ser>
        <c:ser>
          <c:idx val="5"/>
          <c:order val="5"/>
          <c:tx>
            <c:strRef>
              <c:f>'Fishing Times'!$G$6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Times'!$G$7</c:f>
              <c:numCache/>
            </c:numRef>
          </c:val>
        </c:ser>
        <c:ser>
          <c:idx val="6"/>
          <c:order val="6"/>
          <c:tx>
            <c:strRef>
              <c:f>'Fishing Times'!$H$6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Times'!$H$7</c:f>
              <c:numCache/>
            </c:numRef>
          </c:val>
        </c:ser>
        <c:ser>
          <c:idx val="7"/>
          <c:order val="7"/>
          <c:tx>
            <c:strRef>
              <c:f>'Fishing Times'!$I$6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Times'!$I$7</c:f>
              <c:numCache/>
            </c:numRef>
          </c:val>
        </c:ser>
        <c:ser>
          <c:idx val="8"/>
          <c:order val="8"/>
          <c:tx>
            <c:strRef>
              <c:f>'Fishing Times'!$J$6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Times'!$J$7</c:f>
              <c:numCache/>
            </c:numRef>
          </c:val>
        </c:ser>
        <c:ser>
          <c:idx val="9"/>
          <c:order val="9"/>
          <c:tx>
            <c:strRef>
              <c:f>'Fishing Times'!$K$6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Times'!$K$7</c:f>
              <c:numCache/>
            </c:numRef>
          </c:val>
        </c:ser>
        <c:ser>
          <c:idx val="10"/>
          <c:order val="10"/>
          <c:tx>
            <c:strRef>
              <c:f>'Fishing Times'!$L$6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Times'!$L$7</c:f>
              <c:numCache/>
            </c:numRef>
          </c:val>
        </c:ser>
        <c:ser>
          <c:idx val="11"/>
          <c:order val="11"/>
          <c:tx>
            <c:strRef>
              <c:f>'Fishing Times'!$M$6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Times'!$M$7</c:f>
              <c:numCache/>
            </c:numRef>
          </c:val>
        </c:ser>
        <c:ser>
          <c:idx val="12"/>
          <c:order val="12"/>
          <c:tx>
            <c:strRef>
              <c:f>'Fishing Times'!$N$6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Times'!$N$7</c:f>
              <c:numCache/>
            </c:numRef>
          </c:val>
        </c:ser>
        <c:ser>
          <c:idx val="13"/>
          <c:order val="13"/>
          <c:tx>
            <c:strRef>
              <c:f>'Fishing Times'!$O$6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'Fishing Times'!$A$7</c:f>
            </c:strRef>
          </c:cat>
          <c:val>
            <c:numRef>
              <c:f>'Fishing Times'!$O$7</c:f>
              <c:numCache/>
            </c:numRef>
          </c:val>
        </c:ser>
        <c:axId val="363957252"/>
        <c:axId val="1053937260"/>
      </c:barChart>
      <c:catAx>
        <c:axId val="363957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053937260"/>
      </c:catAx>
      <c:valAx>
        <c:axId val="105393726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363957252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Comic Sans MS"/>
            </a:defRPr>
          </a:pPr>
        </a:p>
      </c:txPr>
    </c:legend>
  </c:chart>
  <c:spPr>
    <a:solidFill>
      <a:srgbClr val="EFEFE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7</xdr:row>
      <xdr:rowOff>352425</xdr:rowOff>
    </xdr:from>
    <xdr:ext cx="7439025" cy="4876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29.88"/>
    <col customWidth="1" min="4" max="4" width="21.75"/>
    <col customWidth="1" min="7" max="7" width="17.75"/>
    <col customWidth="1" min="8" max="8" width="22.0"/>
    <col customWidth="1" min="9" max="9" width="19.38"/>
    <col customWidth="1" min="10" max="10" width="77.38"/>
  </cols>
  <sheetData>
    <row r="1" ht="22.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33.0" customHeight="1">
      <c r="A2" s="3" t="str">
        <f>IMAGE("http://www.trovesaurus.com/data/catalog/fish_water_uncommon.png",4,50,50)</f>
        <v/>
      </c>
      <c r="B2" s="4" t="s">
        <v>10</v>
      </c>
      <c r="C2" s="5" t="s">
        <v>11</v>
      </c>
      <c r="D2" s="4" t="s">
        <v>12</v>
      </c>
      <c r="E2" s="6" t="s">
        <v>13</v>
      </c>
      <c r="F2" s="7">
        <v>3.0</v>
      </c>
      <c r="G2" s="8"/>
      <c r="H2" s="9" t="s">
        <v>14</v>
      </c>
      <c r="I2" s="10" t="s">
        <v>14</v>
      </c>
      <c r="J2" s="11"/>
    </row>
    <row r="3" ht="33.0" customHeight="1">
      <c r="A3" s="12" t="str">
        <f>IMAGE("http://www.trovesaurus.com/data/catalog/fish_water_rare.png",4,50,50)</f>
        <v/>
      </c>
      <c r="B3" s="13" t="s">
        <v>15</v>
      </c>
      <c r="C3" s="14" t="s">
        <v>11</v>
      </c>
      <c r="D3" s="13" t="s">
        <v>12</v>
      </c>
      <c r="E3" s="15" t="s">
        <v>13</v>
      </c>
      <c r="F3" s="16">
        <v>5.0</v>
      </c>
      <c r="G3" s="17"/>
      <c r="H3" s="18" t="s">
        <v>14</v>
      </c>
      <c r="I3" s="19" t="s">
        <v>14</v>
      </c>
      <c r="J3" s="20"/>
    </row>
    <row r="4" ht="33.0" customHeight="1">
      <c r="A4" s="12" t="str">
        <f>IMAGE("http://www.trovesaurus.com/data/catalog/fish_water_epic.png",4,50,50)</f>
        <v/>
      </c>
      <c r="B4" s="21" t="s">
        <v>16</v>
      </c>
      <c r="C4" s="22" t="s">
        <v>11</v>
      </c>
      <c r="D4" s="21" t="s">
        <v>12</v>
      </c>
      <c r="E4" s="23" t="s">
        <v>13</v>
      </c>
      <c r="F4" s="24">
        <v>10.0</v>
      </c>
      <c r="G4" s="25"/>
      <c r="H4" s="9" t="s">
        <v>14</v>
      </c>
      <c r="I4" s="10" t="s">
        <v>14</v>
      </c>
      <c r="J4" s="26"/>
    </row>
    <row r="5" ht="33.0" customHeight="1">
      <c r="A5" s="12" t="str">
        <f>IMAGE("http://www.trovesaurus.com/data/catalog/fish_water_legendary.png",4,50,50)</f>
        <v/>
      </c>
      <c r="B5" s="13" t="s">
        <v>17</v>
      </c>
      <c r="C5" s="14" t="s">
        <v>11</v>
      </c>
      <c r="D5" s="13" t="s">
        <v>12</v>
      </c>
      <c r="E5" s="15" t="s">
        <v>13</v>
      </c>
      <c r="F5" s="16">
        <v>20.0</v>
      </c>
      <c r="G5" s="17"/>
      <c r="H5" s="18" t="s">
        <v>14</v>
      </c>
      <c r="I5" s="19" t="s">
        <v>14</v>
      </c>
      <c r="J5" s="20"/>
    </row>
    <row r="6" ht="33.0" customHeight="1">
      <c r="A6" s="12" t="str">
        <f>IMAGE("http://www.trovesaurus.com/data/catalog/fish_water_relic.png",4,50,50)</f>
        <v/>
      </c>
      <c r="B6" s="21" t="s">
        <v>18</v>
      </c>
      <c r="C6" s="22" t="s">
        <v>11</v>
      </c>
      <c r="D6" s="21" t="s">
        <v>12</v>
      </c>
      <c r="E6" s="23" t="s">
        <v>13</v>
      </c>
      <c r="F6" s="24">
        <v>40.0</v>
      </c>
      <c r="G6" s="25"/>
      <c r="H6" s="9" t="s">
        <v>14</v>
      </c>
      <c r="I6" s="10" t="s">
        <v>14</v>
      </c>
      <c r="J6" s="26"/>
    </row>
    <row r="7" ht="33.0" customHeight="1">
      <c r="A7" s="12" t="str">
        <f>IMAGE("http://www.trovesaurus.com/data/catalog/fish_water_resplendent.png",4,50,50)</f>
        <v/>
      </c>
      <c r="B7" s="13" t="s">
        <v>19</v>
      </c>
      <c r="C7" s="14" t="s">
        <v>11</v>
      </c>
      <c r="D7" s="13" t="s">
        <v>12</v>
      </c>
      <c r="E7" s="15" t="s">
        <v>13</v>
      </c>
      <c r="F7" s="16">
        <v>60.0</v>
      </c>
      <c r="G7" s="17"/>
      <c r="H7" s="18" t="s">
        <v>14</v>
      </c>
      <c r="I7" s="19" t="s">
        <v>14</v>
      </c>
      <c r="J7" s="20"/>
    </row>
    <row r="8" ht="33.0" customHeight="1">
      <c r="A8" s="12" t="str">
        <f>IMAGE("http://www.trovesaurus.com/data/catalog/fish_water_shadow.png",4,50,50)</f>
        <v/>
      </c>
      <c r="B8" s="21" t="s">
        <v>20</v>
      </c>
      <c r="C8" s="22" t="s">
        <v>11</v>
      </c>
      <c r="D8" s="21" t="s">
        <v>12</v>
      </c>
      <c r="E8" s="23" t="s">
        <v>13</v>
      </c>
      <c r="F8" s="24">
        <v>80.0</v>
      </c>
      <c r="G8" s="21"/>
      <c r="H8" s="9" t="s">
        <v>14</v>
      </c>
      <c r="I8" s="10" t="s">
        <v>14</v>
      </c>
      <c r="J8" s="26"/>
    </row>
    <row r="9" ht="33.0" customHeight="1">
      <c r="A9" s="12" t="str">
        <f>IMAGE("http://www.trovesaurus.com/data/catalog/fish_lava_uncommon.png",4,50,50)</f>
        <v/>
      </c>
      <c r="B9" s="27" t="s">
        <v>21</v>
      </c>
      <c r="C9" s="28" t="s">
        <v>11</v>
      </c>
      <c r="D9" s="27" t="s">
        <v>12</v>
      </c>
      <c r="E9" s="29" t="s">
        <v>22</v>
      </c>
      <c r="F9" s="30">
        <v>3.0</v>
      </c>
      <c r="G9" s="27"/>
      <c r="H9" s="31" t="s">
        <v>14</v>
      </c>
      <c r="I9" s="32" t="s">
        <v>14</v>
      </c>
      <c r="J9" s="33"/>
    </row>
    <row r="10" ht="33.0" customHeight="1">
      <c r="A10" s="12" t="str">
        <f>IMAGE("http://www.trovesaurus.com/data/catalog/fish_lava_rare.png",4,50,50)</f>
        <v/>
      </c>
      <c r="B10" s="34" t="s">
        <v>23</v>
      </c>
      <c r="C10" s="35" t="s">
        <v>11</v>
      </c>
      <c r="D10" s="34" t="s">
        <v>12</v>
      </c>
      <c r="E10" s="36" t="s">
        <v>22</v>
      </c>
      <c r="F10" s="37">
        <v>5.0</v>
      </c>
      <c r="G10" s="34"/>
      <c r="H10" s="38" t="s">
        <v>14</v>
      </c>
      <c r="I10" s="39" t="s">
        <v>14</v>
      </c>
      <c r="J10" s="40"/>
    </row>
    <row r="11" ht="33.0" customHeight="1">
      <c r="A11" s="12" t="str">
        <f>IMAGE("http://www.trovesaurus.com/data/catalog/fish_lava_epic.png",4,50,50)</f>
        <v/>
      </c>
      <c r="B11" s="27" t="s">
        <v>24</v>
      </c>
      <c r="C11" s="28" t="s">
        <v>11</v>
      </c>
      <c r="D11" s="27" t="s">
        <v>12</v>
      </c>
      <c r="E11" s="29" t="s">
        <v>22</v>
      </c>
      <c r="F11" s="30">
        <v>10.0</v>
      </c>
      <c r="G11" s="27"/>
      <c r="H11" s="31" t="s">
        <v>14</v>
      </c>
      <c r="I11" s="32" t="s">
        <v>14</v>
      </c>
      <c r="J11" s="33"/>
    </row>
    <row r="12" ht="33.0" customHeight="1">
      <c r="A12" s="12" t="str">
        <f>IMAGE("http://www.trovesaurus.com/data/catalog/fish_lava_legendary.png",4,50,50)</f>
        <v/>
      </c>
      <c r="B12" s="34" t="s">
        <v>25</v>
      </c>
      <c r="C12" s="35" t="s">
        <v>11</v>
      </c>
      <c r="D12" s="34" t="s">
        <v>12</v>
      </c>
      <c r="E12" s="36" t="s">
        <v>22</v>
      </c>
      <c r="F12" s="37">
        <v>20.0</v>
      </c>
      <c r="G12" s="34"/>
      <c r="H12" s="38" t="s">
        <v>14</v>
      </c>
      <c r="I12" s="39" t="s">
        <v>14</v>
      </c>
      <c r="J12" s="40"/>
    </row>
    <row r="13" ht="33.0" customHeight="1">
      <c r="A13" s="12" t="str">
        <f>IMAGE("http://www.trovesaurus.com/data/catalog/fish_lava_relic.png",4,50,50)</f>
        <v/>
      </c>
      <c r="B13" s="27" t="s">
        <v>26</v>
      </c>
      <c r="C13" s="28" t="s">
        <v>11</v>
      </c>
      <c r="D13" s="27" t="s">
        <v>12</v>
      </c>
      <c r="E13" s="29" t="s">
        <v>22</v>
      </c>
      <c r="F13" s="30">
        <v>40.0</v>
      </c>
      <c r="G13" s="27"/>
      <c r="H13" s="31" t="s">
        <v>14</v>
      </c>
      <c r="I13" s="32" t="s">
        <v>14</v>
      </c>
      <c r="J13" s="33"/>
    </row>
    <row r="14" ht="33.0" customHeight="1">
      <c r="A14" s="12" t="str">
        <f>IMAGE("http://www.trovesaurus.com/data/catalog/fish_lava_resplendent.png",4,50,50)</f>
        <v/>
      </c>
      <c r="B14" s="34" t="s">
        <v>27</v>
      </c>
      <c r="C14" s="35" t="s">
        <v>11</v>
      </c>
      <c r="D14" s="34" t="s">
        <v>12</v>
      </c>
      <c r="E14" s="36" t="s">
        <v>22</v>
      </c>
      <c r="F14" s="37">
        <v>60.0</v>
      </c>
      <c r="G14" s="34"/>
      <c r="H14" s="38" t="s">
        <v>14</v>
      </c>
      <c r="I14" s="39" t="s">
        <v>14</v>
      </c>
      <c r="J14" s="40"/>
    </row>
    <row r="15" ht="33.0" customHeight="1">
      <c r="A15" s="12" t="str">
        <f>IMAGE("http://www.trovesaurus.com/data/catalog/fish_lava_shadow.png",4,50,50)</f>
        <v/>
      </c>
      <c r="B15" s="27" t="s">
        <v>28</v>
      </c>
      <c r="C15" s="28" t="s">
        <v>11</v>
      </c>
      <c r="D15" s="27" t="s">
        <v>12</v>
      </c>
      <c r="E15" s="29" t="s">
        <v>22</v>
      </c>
      <c r="F15" s="30">
        <v>80.0</v>
      </c>
      <c r="G15" s="27"/>
      <c r="H15" s="31" t="s">
        <v>14</v>
      </c>
      <c r="I15" s="32" t="s">
        <v>14</v>
      </c>
      <c r="J15" s="33"/>
    </row>
    <row r="16" ht="33.0" customHeight="1">
      <c r="A16" s="12" t="str">
        <f>IMAGE("http://www.trovesaurus.com/data/catalog/fish_choc_uncommon.png",4,50,50)</f>
        <v/>
      </c>
      <c r="B16" s="41" t="s">
        <v>29</v>
      </c>
      <c r="C16" s="42" t="s">
        <v>11</v>
      </c>
      <c r="D16" s="41" t="s">
        <v>12</v>
      </c>
      <c r="E16" s="43" t="s">
        <v>30</v>
      </c>
      <c r="F16" s="44">
        <v>3.0</v>
      </c>
      <c r="G16" s="41"/>
      <c r="H16" s="45" t="s">
        <v>14</v>
      </c>
      <c r="I16" s="46" t="s">
        <v>14</v>
      </c>
      <c r="J16" s="47"/>
    </row>
    <row r="17" ht="33.0" customHeight="1">
      <c r="A17" s="12" t="str">
        <f>IMAGE("http://www.trovesaurus.com/data/catalog/fish_choc_rare.png",4,50,50)</f>
        <v/>
      </c>
      <c r="B17" s="48" t="s">
        <v>31</v>
      </c>
      <c r="C17" s="49" t="s">
        <v>11</v>
      </c>
      <c r="D17" s="48" t="s">
        <v>12</v>
      </c>
      <c r="E17" s="50" t="s">
        <v>30</v>
      </c>
      <c r="F17" s="51">
        <v>5.0</v>
      </c>
      <c r="G17" s="48"/>
      <c r="H17" s="52" t="s">
        <v>14</v>
      </c>
      <c r="I17" s="53" t="s">
        <v>14</v>
      </c>
      <c r="J17" s="54"/>
    </row>
    <row r="18" ht="33.0" customHeight="1">
      <c r="A18" s="12" t="str">
        <f>IMAGE("http://www.trovesaurus.com/data/catalog/fish_choc_epic.png",4,50,50)</f>
        <v/>
      </c>
      <c r="B18" s="41" t="s">
        <v>32</v>
      </c>
      <c r="C18" s="42" t="s">
        <v>11</v>
      </c>
      <c r="D18" s="41" t="s">
        <v>12</v>
      </c>
      <c r="E18" s="43" t="s">
        <v>30</v>
      </c>
      <c r="F18" s="44">
        <v>10.0</v>
      </c>
      <c r="G18" s="41"/>
      <c r="H18" s="45" t="s">
        <v>14</v>
      </c>
      <c r="I18" s="46" t="s">
        <v>14</v>
      </c>
      <c r="J18" s="47"/>
    </row>
    <row r="19" ht="33.0" customHeight="1">
      <c r="A19" s="12" t="str">
        <f>IMAGE("http://www.trovesaurus.com/data/catalog/fish_choc_legendary.png",4,50,50)</f>
        <v/>
      </c>
      <c r="B19" s="48" t="s">
        <v>33</v>
      </c>
      <c r="C19" s="49" t="s">
        <v>11</v>
      </c>
      <c r="D19" s="48" t="s">
        <v>12</v>
      </c>
      <c r="E19" s="50" t="s">
        <v>30</v>
      </c>
      <c r="F19" s="51">
        <v>20.0</v>
      </c>
      <c r="G19" s="48"/>
      <c r="H19" s="52" t="s">
        <v>14</v>
      </c>
      <c r="I19" s="53" t="s">
        <v>14</v>
      </c>
      <c r="J19" s="54"/>
    </row>
    <row r="20" ht="33.0" customHeight="1">
      <c r="A20" s="12" t="str">
        <f>IMAGE("http://www.trovesaurus.com/data/catalog/fish_choc_relic.png",4,50,50)</f>
        <v/>
      </c>
      <c r="B20" s="55" t="s">
        <v>34</v>
      </c>
      <c r="C20" s="56" t="s">
        <v>11</v>
      </c>
      <c r="D20" s="55" t="s">
        <v>12</v>
      </c>
      <c r="E20" s="57" t="s">
        <v>30</v>
      </c>
      <c r="F20" s="58">
        <v>40.0</v>
      </c>
      <c r="G20" s="55"/>
      <c r="H20" s="59" t="s">
        <v>14</v>
      </c>
      <c r="I20" s="60" t="s">
        <v>14</v>
      </c>
      <c r="J20" s="61"/>
    </row>
    <row r="21" ht="33.0" customHeight="1">
      <c r="A21" s="12" t="str">
        <f>IMAGE("http://www.trovesaurus.com/data/catalog/fish_choc_resplendent.png",4,50,50)</f>
        <v/>
      </c>
      <c r="B21" s="48" t="s">
        <v>35</v>
      </c>
      <c r="C21" s="49" t="s">
        <v>11</v>
      </c>
      <c r="D21" s="48" t="s">
        <v>12</v>
      </c>
      <c r="E21" s="50" t="s">
        <v>30</v>
      </c>
      <c r="F21" s="51">
        <v>60.0</v>
      </c>
      <c r="G21" s="48"/>
      <c r="H21" s="52" t="s">
        <v>14</v>
      </c>
      <c r="I21" s="53" t="s">
        <v>14</v>
      </c>
      <c r="J21" s="54"/>
    </row>
    <row r="22" ht="33.0" customHeight="1">
      <c r="A22" s="12" t="str">
        <f>IMAGE("http://www.trovesaurus.com/data/catalog/fish_choc_shadow.png",4,50,50)</f>
        <v/>
      </c>
      <c r="B22" s="55" t="s">
        <v>36</v>
      </c>
      <c r="C22" s="56" t="s">
        <v>11</v>
      </c>
      <c r="D22" s="55" t="s">
        <v>12</v>
      </c>
      <c r="E22" s="57" t="s">
        <v>30</v>
      </c>
      <c r="F22" s="58">
        <v>80.0</v>
      </c>
      <c r="G22" s="55"/>
      <c r="H22" s="59" t="s">
        <v>14</v>
      </c>
      <c r="I22" s="60" t="s">
        <v>14</v>
      </c>
      <c r="J22" s="61"/>
    </row>
    <row r="23" ht="33.0" customHeight="1">
      <c r="A23" s="62" t="str">
        <f>IMAGE("https://trovesaurus.com/data/catalog/fish_plasma_uncommon.png",4,50,50)</f>
        <v/>
      </c>
      <c r="B23" s="63" t="s">
        <v>37</v>
      </c>
      <c r="C23" s="64" t="s">
        <v>11</v>
      </c>
      <c r="D23" s="63" t="s">
        <v>12</v>
      </c>
      <c r="E23" s="65" t="s">
        <v>38</v>
      </c>
      <c r="F23" s="66">
        <v>3.0</v>
      </c>
      <c r="G23" s="67"/>
      <c r="H23" s="68" t="s">
        <v>14</v>
      </c>
      <c r="I23" s="69" t="s">
        <v>14</v>
      </c>
      <c r="J23" s="70"/>
    </row>
    <row r="24" ht="33.0" customHeight="1">
      <c r="A24" s="62" t="str">
        <f>IMAGE("https://trovesaurus.com/data/catalog/fish_plasma_rare.png",4,50,50)</f>
        <v/>
      </c>
      <c r="B24" s="71" t="s">
        <v>39</v>
      </c>
      <c r="C24" s="72" t="s">
        <v>11</v>
      </c>
      <c r="D24" s="71" t="s">
        <v>12</v>
      </c>
      <c r="E24" s="73" t="s">
        <v>38</v>
      </c>
      <c r="F24" s="74">
        <v>5.0</v>
      </c>
      <c r="G24" s="75"/>
      <c r="H24" s="76" t="s">
        <v>14</v>
      </c>
      <c r="I24" s="77" t="s">
        <v>14</v>
      </c>
      <c r="J24" s="78"/>
    </row>
    <row r="25" ht="33.0" customHeight="1">
      <c r="A25" s="62" t="str">
        <f>IMAGE("https://trovesaurus.com/data/catalog/fish_plasma_epic.png",4,50,50)</f>
        <v/>
      </c>
      <c r="B25" s="63" t="s">
        <v>40</v>
      </c>
      <c r="C25" s="64" t="s">
        <v>11</v>
      </c>
      <c r="D25" s="63" t="s">
        <v>12</v>
      </c>
      <c r="E25" s="65" t="s">
        <v>38</v>
      </c>
      <c r="F25" s="66">
        <v>10.0</v>
      </c>
      <c r="G25" s="67"/>
      <c r="H25" s="68" t="s">
        <v>14</v>
      </c>
      <c r="I25" s="69" t="s">
        <v>14</v>
      </c>
      <c r="J25" s="70"/>
    </row>
    <row r="26" ht="33.0" customHeight="1">
      <c r="A26" s="62" t="str">
        <f>IMAGE("https://trovesaurus.com/data/catalog/fish_plasma_legendary.png",4,50,50)</f>
        <v/>
      </c>
      <c r="B26" s="71" t="s">
        <v>41</v>
      </c>
      <c r="C26" s="72" t="s">
        <v>11</v>
      </c>
      <c r="D26" s="71" t="s">
        <v>12</v>
      </c>
      <c r="E26" s="73" t="s">
        <v>38</v>
      </c>
      <c r="F26" s="74">
        <v>20.0</v>
      </c>
      <c r="G26" s="75"/>
      <c r="H26" s="76" t="s">
        <v>14</v>
      </c>
      <c r="I26" s="77" t="s">
        <v>14</v>
      </c>
      <c r="J26" s="78"/>
    </row>
    <row r="27" ht="33.0" customHeight="1">
      <c r="A27" s="62" t="str">
        <f>IMAGE("https://trovesaurus.com/data/catalog/fish_plasma_relic.png",4,50,50)</f>
        <v/>
      </c>
      <c r="B27" s="63" t="s">
        <v>42</v>
      </c>
      <c r="C27" s="64" t="s">
        <v>11</v>
      </c>
      <c r="D27" s="63" t="s">
        <v>12</v>
      </c>
      <c r="E27" s="65" t="s">
        <v>38</v>
      </c>
      <c r="F27" s="66">
        <v>40.0</v>
      </c>
      <c r="G27" s="67"/>
      <c r="H27" s="68" t="s">
        <v>14</v>
      </c>
      <c r="I27" s="69" t="s">
        <v>14</v>
      </c>
      <c r="J27" s="70"/>
    </row>
    <row r="28" ht="33.0" customHeight="1">
      <c r="A28" s="62" t="str">
        <f>IMAGE("https://trovesaurus.com/data/catalog/fish_plasma_resplendent.png",4,50,50)</f>
        <v/>
      </c>
      <c r="B28" s="71" t="s">
        <v>43</v>
      </c>
      <c r="C28" s="72" t="s">
        <v>11</v>
      </c>
      <c r="D28" s="71" t="s">
        <v>12</v>
      </c>
      <c r="E28" s="73" t="s">
        <v>38</v>
      </c>
      <c r="F28" s="74">
        <v>60.0</v>
      </c>
      <c r="G28" s="75"/>
      <c r="H28" s="76" t="s">
        <v>14</v>
      </c>
      <c r="I28" s="77" t="s">
        <v>14</v>
      </c>
      <c r="J28" s="78"/>
    </row>
    <row r="29" ht="33.0" customHeight="1">
      <c r="A29" s="79" t="str">
        <f>IMAGE("http://www.trovesaurus.com/data/catalog/fish_plasma_shadow.png",4,50,50)</f>
        <v/>
      </c>
      <c r="B29" s="63" t="s">
        <v>44</v>
      </c>
      <c r="C29" s="64" t="s">
        <v>11</v>
      </c>
      <c r="D29" s="63" t="s">
        <v>12</v>
      </c>
      <c r="E29" s="65" t="s">
        <v>38</v>
      </c>
      <c r="F29" s="66">
        <v>80.0</v>
      </c>
      <c r="G29" s="67"/>
      <c r="H29" s="68" t="s">
        <v>14</v>
      </c>
      <c r="I29" s="69" t="s">
        <v>14</v>
      </c>
      <c r="J29" s="70"/>
    </row>
    <row r="30" ht="33.0" customHeight="1">
      <c r="A30" s="12" t="str">
        <f>IMAGE("http://www.trovesaurus.com/data/catalog/fish_fatcat.png",4,50,50)</f>
        <v/>
      </c>
      <c r="B30" s="21" t="s">
        <v>45</v>
      </c>
      <c r="C30" s="80" t="s">
        <v>46</v>
      </c>
      <c r="D30" s="21" t="s">
        <v>12</v>
      </c>
      <c r="E30" s="23" t="s">
        <v>13</v>
      </c>
      <c r="F30" s="24">
        <v>50.0</v>
      </c>
      <c r="G30" s="81" t="s">
        <v>47</v>
      </c>
      <c r="H30" s="9" t="s">
        <v>14</v>
      </c>
      <c r="I30" s="10" t="s">
        <v>14</v>
      </c>
      <c r="J30" s="26"/>
    </row>
    <row r="31" ht="33.0" customHeight="1">
      <c r="A31" s="12" t="str">
        <f>IMAGE("http://www.trovesaurus.com/data/catalog/fish_water_fae.png",4,50,50)</f>
        <v/>
      </c>
      <c r="B31" s="13" t="s">
        <v>48</v>
      </c>
      <c r="C31" s="82" t="s">
        <v>46</v>
      </c>
      <c r="D31" s="13" t="s">
        <v>12</v>
      </c>
      <c r="E31" s="15" t="s">
        <v>13</v>
      </c>
      <c r="F31" s="16">
        <v>50.0</v>
      </c>
      <c r="G31" s="16" t="s">
        <v>49</v>
      </c>
      <c r="H31" s="18" t="s">
        <v>14</v>
      </c>
      <c r="I31" s="19" t="s">
        <v>14</v>
      </c>
      <c r="J31" s="20"/>
    </row>
    <row r="32" ht="33.0" customHeight="1">
      <c r="A32" s="12" t="str">
        <f>IMAGE("http://www.trovesaurus.com/data/catalog/fish_water_iceore.png",4,50,50)</f>
        <v/>
      </c>
      <c r="B32" s="21" t="s">
        <v>50</v>
      </c>
      <c r="C32" s="80" t="s">
        <v>46</v>
      </c>
      <c r="D32" s="21" t="s">
        <v>12</v>
      </c>
      <c r="E32" s="23" t="s">
        <v>13</v>
      </c>
      <c r="F32" s="24">
        <v>50.0</v>
      </c>
      <c r="G32" s="81" t="s">
        <v>51</v>
      </c>
      <c r="H32" s="9" t="s">
        <v>14</v>
      </c>
      <c r="I32" s="10" t="s">
        <v>14</v>
      </c>
      <c r="J32" s="26"/>
    </row>
    <row r="33" ht="33.0" customHeight="1">
      <c r="A33" s="12" t="str">
        <f>IMAGE("http://www.trovesaurus.com/data/catalog/fish_shardine_radiant.png",4,50,50)</f>
        <v/>
      </c>
      <c r="B33" s="13" t="s">
        <v>52</v>
      </c>
      <c r="C33" s="82" t="s">
        <v>46</v>
      </c>
      <c r="D33" s="13" t="s">
        <v>12</v>
      </c>
      <c r="E33" s="15" t="s">
        <v>13</v>
      </c>
      <c r="F33" s="16">
        <v>50.0</v>
      </c>
      <c r="G33" s="83" t="s">
        <v>53</v>
      </c>
      <c r="H33" s="18" t="s">
        <v>14</v>
      </c>
      <c r="I33" s="19" t="s">
        <v>14</v>
      </c>
      <c r="J33" s="20"/>
    </row>
    <row r="34" ht="33.0" customHeight="1">
      <c r="A34" s="12" t="str">
        <f>IMAGE("http://www.trovesaurus.com/data/catalog/fish_swordfish.png",4,50,50)</f>
        <v/>
      </c>
      <c r="B34" s="21" t="s">
        <v>54</v>
      </c>
      <c r="C34" s="80" t="s">
        <v>46</v>
      </c>
      <c r="D34" s="21" t="s">
        <v>12</v>
      </c>
      <c r="E34" s="23" t="s">
        <v>13</v>
      </c>
      <c r="F34" s="24">
        <v>50.0</v>
      </c>
      <c r="G34" s="24" t="s">
        <v>55</v>
      </c>
      <c r="H34" s="9" t="s">
        <v>14</v>
      </c>
      <c r="I34" s="10" t="s">
        <v>14</v>
      </c>
      <c r="J34" s="26"/>
    </row>
    <row r="35" ht="33.0" customHeight="1">
      <c r="A35" s="12" t="str">
        <f>IMAGE("http://www.trovesaurus.com/data/catalog/fish_water_school.png",4,50,50)</f>
        <v/>
      </c>
      <c r="B35" s="13" t="s">
        <v>56</v>
      </c>
      <c r="C35" s="82" t="s">
        <v>46</v>
      </c>
      <c r="D35" s="13" t="s">
        <v>12</v>
      </c>
      <c r="E35" s="15" t="s">
        <v>13</v>
      </c>
      <c r="F35" s="16">
        <v>50.0</v>
      </c>
      <c r="G35" s="16" t="s">
        <v>57</v>
      </c>
      <c r="H35" s="18" t="s">
        <v>14</v>
      </c>
      <c r="I35" s="19" t="s">
        <v>14</v>
      </c>
      <c r="J35" s="20"/>
    </row>
    <row r="36" ht="33.0" customHeight="1">
      <c r="A36" s="12" t="str">
        <f>IMAGE("http://www.trovesaurus.com/data/catalog/fish_orefish_formicite.png",4,50,50)</f>
        <v/>
      </c>
      <c r="B36" s="34" t="s">
        <v>58</v>
      </c>
      <c r="C36" s="84" t="s">
        <v>46</v>
      </c>
      <c r="D36" s="34" t="s">
        <v>12</v>
      </c>
      <c r="E36" s="36" t="s">
        <v>22</v>
      </c>
      <c r="F36" s="37">
        <v>50.0</v>
      </c>
      <c r="G36" s="37" t="s">
        <v>59</v>
      </c>
      <c r="H36" s="38" t="s">
        <v>14</v>
      </c>
      <c r="I36" s="39" t="s">
        <v>14</v>
      </c>
      <c r="J36" s="40"/>
    </row>
    <row r="37" ht="33.0" customHeight="1">
      <c r="A37" s="12" t="str">
        <f>IMAGE("http://www.trovesaurus.com/data/catalog/fish_lava_swordfish.png",4,50,50)</f>
        <v/>
      </c>
      <c r="B37" s="27" t="s">
        <v>60</v>
      </c>
      <c r="C37" s="85" t="s">
        <v>46</v>
      </c>
      <c r="D37" s="27" t="s">
        <v>12</v>
      </c>
      <c r="E37" s="29" t="s">
        <v>22</v>
      </c>
      <c r="F37" s="30">
        <v>50.0</v>
      </c>
      <c r="G37" s="30" t="s">
        <v>55</v>
      </c>
      <c r="H37" s="31" t="s">
        <v>14</v>
      </c>
      <c r="I37" s="32" t="s">
        <v>14</v>
      </c>
      <c r="J37" s="33"/>
    </row>
    <row r="38" ht="33.0" customHeight="1">
      <c r="A38" s="12" t="str">
        <f>IMAGE("http://www.trovesaurus.com/data/catalog/fish_lava_diamond.png",4,50,50)</f>
        <v/>
      </c>
      <c r="B38" s="34" t="s">
        <v>61</v>
      </c>
      <c r="C38" s="84" t="s">
        <v>46</v>
      </c>
      <c r="D38" s="34" t="s">
        <v>12</v>
      </c>
      <c r="E38" s="36" t="s">
        <v>22</v>
      </c>
      <c r="F38" s="37">
        <v>50.0</v>
      </c>
      <c r="G38" s="37" t="s">
        <v>62</v>
      </c>
      <c r="H38" s="38" t="s">
        <v>14</v>
      </c>
      <c r="I38" s="39" t="s">
        <v>14</v>
      </c>
      <c r="J38" s="40"/>
    </row>
    <row r="39" ht="33.0" customHeight="1">
      <c r="A39" s="12" t="str">
        <f>IMAGE("http://www.trovesaurus.com/data/catalog/fish_orefish_shapestone.png",4,50,50)</f>
        <v/>
      </c>
      <c r="B39" s="27" t="s">
        <v>63</v>
      </c>
      <c r="C39" s="85" t="s">
        <v>46</v>
      </c>
      <c r="D39" s="27" t="s">
        <v>12</v>
      </c>
      <c r="E39" s="29" t="s">
        <v>22</v>
      </c>
      <c r="F39" s="30">
        <v>50.0</v>
      </c>
      <c r="G39" s="30" t="s">
        <v>64</v>
      </c>
      <c r="H39" s="31" t="s">
        <v>14</v>
      </c>
      <c r="I39" s="32" t="s">
        <v>14</v>
      </c>
      <c r="J39" s="33"/>
    </row>
    <row r="40" ht="33.0" customHeight="1">
      <c r="A40" s="12" t="str">
        <f>IMAGE("http://www.trovesaurus.com/data/catalog/fish_orefish_infinium.png",4,50,50)</f>
        <v/>
      </c>
      <c r="B40" s="34" t="s">
        <v>65</v>
      </c>
      <c r="C40" s="84" t="s">
        <v>46</v>
      </c>
      <c r="D40" s="34" t="s">
        <v>12</v>
      </c>
      <c r="E40" s="36" t="s">
        <v>22</v>
      </c>
      <c r="F40" s="37">
        <v>50.0</v>
      </c>
      <c r="G40" s="37" t="s">
        <v>66</v>
      </c>
      <c r="H40" s="38" t="s">
        <v>14</v>
      </c>
      <c r="I40" s="39" t="s">
        <v>14</v>
      </c>
      <c r="J40" s="40"/>
    </row>
    <row r="41" ht="33.0" customHeight="1">
      <c r="A41" s="12" t="str">
        <f>IMAGE("http://www.trovesaurus.com/data/catalog/fish_lava_fireore.png",4,50,50)</f>
        <v/>
      </c>
      <c r="B41" s="27" t="s">
        <v>67</v>
      </c>
      <c r="C41" s="85" t="s">
        <v>46</v>
      </c>
      <c r="D41" s="27" t="s">
        <v>12</v>
      </c>
      <c r="E41" s="29" t="s">
        <v>22</v>
      </c>
      <c r="F41" s="30">
        <v>50.0</v>
      </c>
      <c r="G41" s="86" t="s">
        <v>68</v>
      </c>
      <c r="H41" s="31" t="s">
        <v>14</v>
      </c>
      <c r="I41" s="32" t="s">
        <v>14</v>
      </c>
      <c r="J41" s="33"/>
    </row>
    <row r="42" ht="33.0" customHeight="1">
      <c r="A42" s="12" t="str">
        <f>IMAGE("http://www.trovesaurus.com/data/catalog/fish_lava_glass.png",4,50,50)</f>
        <v/>
      </c>
      <c r="B42" s="34" t="s">
        <v>69</v>
      </c>
      <c r="C42" s="84" t="s">
        <v>46</v>
      </c>
      <c r="D42" s="34" t="s">
        <v>12</v>
      </c>
      <c r="E42" s="36" t="s">
        <v>22</v>
      </c>
      <c r="F42" s="37">
        <v>50.0</v>
      </c>
      <c r="G42" s="87" t="s">
        <v>70</v>
      </c>
      <c r="H42" s="38" t="s">
        <v>14</v>
      </c>
      <c r="I42" s="39" t="s">
        <v>14</v>
      </c>
      <c r="J42" s="40"/>
    </row>
    <row r="43" ht="33.0" customHeight="1">
      <c r="A43" s="12" t="str">
        <f>IMAGE("http://www.trovesaurus.com/data/catalog/fish_choc_cupcake.png",4,50,50)</f>
        <v/>
      </c>
      <c r="B43" s="48" t="s">
        <v>71</v>
      </c>
      <c r="C43" s="88" t="s">
        <v>46</v>
      </c>
      <c r="D43" s="48" t="s">
        <v>12</v>
      </c>
      <c r="E43" s="50" t="s">
        <v>30</v>
      </c>
      <c r="F43" s="51">
        <v>50.0</v>
      </c>
      <c r="G43" s="53" t="s">
        <v>72</v>
      </c>
      <c r="H43" s="89" t="s">
        <v>14</v>
      </c>
      <c r="I43" s="90" t="s">
        <v>14</v>
      </c>
      <c r="J43" s="54"/>
    </row>
    <row r="44" ht="33.0" customHeight="1">
      <c r="A44" s="12" t="str">
        <f>IMAGE("http://www.trovesaurus.com/data/catalog/fish_choc_frozenfudge.png",4,50,50)</f>
        <v/>
      </c>
      <c r="B44" s="41" t="s">
        <v>73</v>
      </c>
      <c r="C44" s="91" t="s">
        <v>46</v>
      </c>
      <c r="D44" s="41" t="s">
        <v>12</v>
      </c>
      <c r="E44" s="43" t="s">
        <v>30</v>
      </c>
      <c r="F44" s="44">
        <v>50.0</v>
      </c>
      <c r="G44" s="44" t="s">
        <v>74</v>
      </c>
      <c r="H44" s="92" t="s">
        <v>14</v>
      </c>
      <c r="I44" s="93" t="s">
        <v>14</v>
      </c>
      <c r="J44" s="47"/>
    </row>
    <row r="45" ht="33.0" customHeight="1">
      <c r="A45" s="12" t="str">
        <f>IMAGE("http://www.trovesaurus.com/data/catalog/fish_water_mushroom.png",4,50,50)</f>
        <v/>
      </c>
      <c r="B45" s="48" t="s">
        <v>75</v>
      </c>
      <c r="C45" s="88" t="s">
        <v>46</v>
      </c>
      <c r="D45" s="48" t="s">
        <v>12</v>
      </c>
      <c r="E45" s="50" t="s">
        <v>30</v>
      </c>
      <c r="F45" s="51">
        <v>50.0</v>
      </c>
      <c r="G45" s="53" t="s">
        <v>76</v>
      </c>
      <c r="H45" s="89" t="s">
        <v>14</v>
      </c>
      <c r="I45" s="90" t="s">
        <v>14</v>
      </c>
      <c r="J45" s="54"/>
    </row>
    <row r="46" ht="33.0" customHeight="1">
      <c r="A46" s="12" t="str">
        <f>IMAGE("http://www.trovesaurus.com/data/catalog/fish_choc_swordfish.png",4,50,50)</f>
        <v/>
      </c>
      <c r="B46" s="41" t="s">
        <v>77</v>
      </c>
      <c r="C46" s="91" t="s">
        <v>46</v>
      </c>
      <c r="D46" s="41" t="s">
        <v>12</v>
      </c>
      <c r="E46" s="43" t="s">
        <v>30</v>
      </c>
      <c r="F46" s="44">
        <v>50.0</v>
      </c>
      <c r="G46" s="44" t="s">
        <v>55</v>
      </c>
      <c r="H46" s="92" t="s">
        <v>14</v>
      </c>
      <c r="I46" s="93" t="s">
        <v>14</v>
      </c>
      <c r="J46" s="47"/>
    </row>
    <row r="47" ht="33.0" customHeight="1">
      <c r="A47" s="12" t="str">
        <f>IMAGE("http://www.trovesaurus.com/data/catalog/fish_choc_browniemone.png",4,50,50)</f>
        <v/>
      </c>
      <c r="B47" s="48" t="s">
        <v>78</v>
      </c>
      <c r="C47" s="88" t="s">
        <v>46</v>
      </c>
      <c r="D47" s="48" t="s">
        <v>12</v>
      </c>
      <c r="E47" s="50" t="s">
        <v>30</v>
      </c>
      <c r="F47" s="51">
        <v>50.0</v>
      </c>
      <c r="G47" s="53" t="s">
        <v>47</v>
      </c>
      <c r="H47" s="89" t="s">
        <v>14</v>
      </c>
      <c r="I47" s="90" t="s">
        <v>14</v>
      </c>
      <c r="J47" s="54"/>
    </row>
    <row r="48" ht="33.0" customHeight="1">
      <c r="A48" s="12" t="str">
        <f>IMAGE("https://trovesaurus.com/data/catalog/fish_plasma_uncommon_05.png",4,50,50)</f>
        <v/>
      </c>
      <c r="B48" s="71" t="s">
        <v>79</v>
      </c>
      <c r="C48" s="94" t="s">
        <v>46</v>
      </c>
      <c r="D48" s="71" t="s">
        <v>12</v>
      </c>
      <c r="E48" s="73" t="s">
        <v>38</v>
      </c>
      <c r="F48" s="74">
        <v>50.0</v>
      </c>
      <c r="G48" s="74" t="s">
        <v>80</v>
      </c>
      <c r="H48" s="76" t="s">
        <v>14</v>
      </c>
      <c r="I48" s="77" t="s">
        <v>14</v>
      </c>
      <c r="J48" s="78"/>
    </row>
    <row r="49" ht="33.0" customHeight="1">
      <c r="A49" s="12" t="str">
        <f>IMAGE("https://trovesaurus.com/data/catalog/fish_plasma_uncommon_02.png",4,50,50)</f>
        <v/>
      </c>
      <c r="B49" s="63" t="s">
        <v>81</v>
      </c>
      <c r="C49" s="95" t="s">
        <v>46</v>
      </c>
      <c r="D49" s="63" t="s">
        <v>12</v>
      </c>
      <c r="E49" s="65" t="s">
        <v>38</v>
      </c>
      <c r="F49" s="66">
        <v>50.0</v>
      </c>
      <c r="G49" s="66" t="s">
        <v>82</v>
      </c>
      <c r="H49" s="68" t="s">
        <v>14</v>
      </c>
      <c r="I49" s="69" t="s">
        <v>14</v>
      </c>
      <c r="J49" s="70"/>
    </row>
    <row r="50" ht="33.0" customHeight="1">
      <c r="A50" s="12" t="str">
        <f>IMAGE("https://trovesaurus.com/data/catalog/fish_plasma_uncommon_03.png",4,50,50)</f>
        <v/>
      </c>
      <c r="B50" s="71" t="s">
        <v>83</v>
      </c>
      <c r="C50" s="94" t="s">
        <v>46</v>
      </c>
      <c r="D50" s="71" t="s">
        <v>12</v>
      </c>
      <c r="E50" s="73" t="s">
        <v>38</v>
      </c>
      <c r="F50" s="74">
        <v>50.0</v>
      </c>
      <c r="G50" s="74" t="s">
        <v>57</v>
      </c>
      <c r="H50" s="76" t="s">
        <v>14</v>
      </c>
      <c r="I50" s="77" t="s">
        <v>14</v>
      </c>
      <c r="J50" s="78"/>
    </row>
    <row r="51" ht="33.0" customHeight="1">
      <c r="A51" s="12" t="str">
        <f>IMAGE("https://trovesaurus.com/data/catalog/fish_plasma_uncommon_01.png",4,50,50)</f>
        <v/>
      </c>
      <c r="B51" s="63" t="s">
        <v>84</v>
      </c>
      <c r="C51" s="95" t="s">
        <v>46</v>
      </c>
      <c r="D51" s="63" t="s">
        <v>12</v>
      </c>
      <c r="E51" s="65" t="s">
        <v>38</v>
      </c>
      <c r="F51" s="66">
        <v>50.0</v>
      </c>
      <c r="G51" s="66" t="s">
        <v>85</v>
      </c>
      <c r="H51" s="68" t="s">
        <v>14</v>
      </c>
      <c r="I51" s="69" t="s">
        <v>14</v>
      </c>
      <c r="J51" s="70"/>
    </row>
    <row r="52" ht="33.0" customHeight="1">
      <c r="A52" s="12" t="str">
        <f>IMAGE("https://trovesaurus.com/data/catalog/fish_plasma_uncommon_04.png",4,50,50)</f>
        <v/>
      </c>
      <c r="B52" s="71" t="s">
        <v>86</v>
      </c>
      <c r="C52" s="94" t="s">
        <v>46</v>
      </c>
      <c r="D52" s="71" t="s">
        <v>12</v>
      </c>
      <c r="E52" s="73" t="s">
        <v>38</v>
      </c>
      <c r="F52" s="74">
        <v>50.0</v>
      </c>
      <c r="G52" s="74" t="s">
        <v>87</v>
      </c>
      <c r="H52" s="76" t="s">
        <v>14</v>
      </c>
      <c r="I52" s="77" t="s">
        <v>14</v>
      </c>
      <c r="J52" s="78"/>
    </row>
    <row r="53" ht="33.0" customHeight="1">
      <c r="A53" s="12" t="str">
        <f>IMAGE("http://www.trovesaurus.com/data/catalog/fish_hubhugger.png",4,50,50)</f>
        <v/>
      </c>
      <c r="B53" s="21" t="s">
        <v>88</v>
      </c>
      <c r="C53" s="96" t="s">
        <v>89</v>
      </c>
      <c r="D53" s="21" t="s">
        <v>90</v>
      </c>
      <c r="E53" s="23" t="s">
        <v>13</v>
      </c>
      <c r="F53" s="24">
        <v>1000.0</v>
      </c>
      <c r="G53" s="24" t="s">
        <v>91</v>
      </c>
      <c r="H53" s="9" t="s">
        <v>14</v>
      </c>
      <c r="I53" s="10" t="s">
        <v>14</v>
      </c>
      <c r="J53" s="26"/>
    </row>
    <row r="54" ht="33.0" customHeight="1">
      <c r="A54" s="12" t="str">
        <f>IMAGE("http://www.trovesaurus.com/data/catalog/fish_bonefish.png",4,50,50)</f>
        <v/>
      </c>
      <c r="B54" s="13" t="s">
        <v>92</v>
      </c>
      <c r="C54" s="97" t="s">
        <v>89</v>
      </c>
      <c r="D54" s="98" t="s">
        <v>93</v>
      </c>
      <c r="E54" s="15" t="s">
        <v>13</v>
      </c>
      <c r="F54" s="16">
        <v>1000.0</v>
      </c>
      <c r="G54" s="16" t="s">
        <v>91</v>
      </c>
      <c r="H54" s="18" t="s">
        <v>14</v>
      </c>
      <c r="I54" s="19" t="s">
        <v>14</v>
      </c>
      <c r="J54" s="20"/>
    </row>
    <row r="55" ht="33.0" customHeight="1">
      <c r="A55" s="12" t="str">
        <f>IMAGE("http://www.trovesaurus.com/data/catalog/fish_water_ancient.png",4,50,50)</f>
        <v/>
      </c>
      <c r="B55" s="21" t="s">
        <v>94</v>
      </c>
      <c r="C55" s="96" t="s">
        <v>89</v>
      </c>
      <c r="D55" s="21" t="s">
        <v>95</v>
      </c>
      <c r="E55" s="23" t="s">
        <v>13</v>
      </c>
      <c r="F55" s="24">
        <v>1000.0</v>
      </c>
      <c r="G55" s="24" t="s">
        <v>91</v>
      </c>
      <c r="H55" s="9" t="s">
        <v>14</v>
      </c>
      <c r="I55" s="10" t="s">
        <v>14</v>
      </c>
      <c r="J55" s="99" t="s">
        <v>96</v>
      </c>
    </row>
    <row r="56" ht="33.0" customHeight="1">
      <c r="A56" s="12" t="str">
        <f>IMAGE("http://www.trovesaurus.com/data/catalog/fish_noobfish.png",4,50,50)</f>
        <v/>
      </c>
      <c r="B56" s="13" t="s">
        <v>97</v>
      </c>
      <c r="C56" s="97" t="s">
        <v>89</v>
      </c>
      <c r="D56" s="13" t="s">
        <v>98</v>
      </c>
      <c r="E56" s="15" t="s">
        <v>13</v>
      </c>
      <c r="F56" s="16">
        <v>1000.0</v>
      </c>
      <c r="G56" s="16" t="s">
        <v>91</v>
      </c>
      <c r="H56" s="18" t="s">
        <v>14</v>
      </c>
      <c r="I56" s="19" t="s">
        <v>14</v>
      </c>
      <c r="J56" s="100" t="s">
        <v>99</v>
      </c>
    </row>
    <row r="57" ht="33.0" customHeight="1">
      <c r="A57" s="12" t="str">
        <f>IMAGE("http://www.trovesaurus.com/data/catalog/fish_sunfish.png",4,50,50)</f>
        <v/>
      </c>
      <c r="B57" s="21" t="s">
        <v>100</v>
      </c>
      <c r="C57" s="96" t="s">
        <v>89</v>
      </c>
      <c r="D57" s="21" t="s">
        <v>101</v>
      </c>
      <c r="E57" s="23" t="s">
        <v>13</v>
      </c>
      <c r="F57" s="101">
        <v>1000.0</v>
      </c>
      <c r="G57" s="101" t="s">
        <v>91</v>
      </c>
      <c r="H57" s="24" t="s">
        <v>102</v>
      </c>
      <c r="I57" s="10" t="s">
        <v>14</v>
      </c>
      <c r="J57" s="26"/>
    </row>
    <row r="58" ht="33.0" customHeight="1">
      <c r="A58" s="12" t="str">
        <f>IMAGE("http://www.trovesaurus.com/data/catalog/fish_moonfish.png",4,50,50)</f>
        <v/>
      </c>
      <c r="B58" s="13" t="s">
        <v>103</v>
      </c>
      <c r="C58" s="97" t="s">
        <v>89</v>
      </c>
      <c r="D58" s="13" t="s">
        <v>101</v>
      </c>
      <c r="E58" s="15" t="s">
        <v>13</v>
      </c>
      <c r="F58" s="102">
        <v>1000.0</v>
      </c>
      <c r="G58" s="102" t="s">
        <v>91</v>
      </c>
      <c r="H58" s="16" t="s">
        <v>104</v>
      </c>
      <c r="I58" s="19" t="s">
        <v>14</v>
      </c>
      <c r="J58" s="20"/>
    </row>
    <row r="59" ht="33.0" customHeight="1">
      <c r="A59" s="12" t="str">
        <f>IMAGE("http://www.trovesaurus.com/data/catalog/fish_eyefish.png",4,50,50)</f>
        <v/>
      </c>
      <c r="B59" s="21" t="s">
        <v>105</v>
      </c>
      <c r="C59" s="96" t="s">
        <v>89</v>
      </c>
      <c r="D59" s="103" t="s">
        <v>106</v>
      </c>
      <c r="E59" s="23" t="s">
        <v>13</v>
      </c>
      <c r="F59" s="24">
        <v>1000.0</v>
      </c>
      <c r="G59" s="24" t="s">
        <v>91</v>
      </c>
      <c r="H59" s="9" t="s">
        <v>14</v>
      </c>
      <c r="I59" s="10" t="s">
        <v>14</v>
      </c>
      <c r="J59" s="104" t="s">
        <v>107</v>
      </c>
    </row>
    <row r="60" ht="33.0" customHeight="1">
      <c r="A60" s="12" t="str">
        <f>IMAGE("http://www.trovesaurus.com/data/catalog/fish_undead_ghostfish.png",4,50,50)</f>
        <v/>
      </c>
      <c r="B60" s="13" t="s">
        <v>108</v>
      </c>
      <c r="C60" s="97" t="s">
        <v>89</v>
      </c>
      <c r="D60" s="13" t="s">
        <v>109</v>
      </c>
      <c r="E60" s="15" t="s">
        <v>13</v>
      </c>
      <c r="F60" s="16">
        <v>1000.0</v>
      </c>
      <c r="G60" s="16" t="s">
        <v>91</v>
      </c>
      <c r="H60" s="18" t="s">
        <v>14</v>
      </c>
      <c r="I60" s="19" t="s">
        <v>14</v>
      </c>
      <c r="J60" s="100" t="s">
        <v>110</v>
      </c>
    </row>
    <row r="61" ht="33.0" customHeight="1">
      <c r="A61" s="12" t="str">
        <f>IMAGE("http://www.trovesaurus.com/data/catalog/fish_lava_hubhugger.png",4,50,50)</f>
        <v/>
      </c>
      <c r="B61" s="34" t="s">
        <v>111</v>
      </c>
      <c r="C61" s="105" t="s">
        <v>89</v>
      </c>
      <c r="D61" s="34" t="s">
        <v>90</v>
      </c>
      <c r="E61" s="106" t="s">
        <v>22</v>
      </c>
      <c r="F61" s="37">
        <v>1000.0</v>
      </c>
      <c r="G61" s="37" t="s">
        <v>91</v>
      </c>
      <c r="H61" s="38" t="s">
        <v>14</v>
      </c>
      <c r="I61" s="39" t="s">
        <v>14</v>
      </c>
      <c r="J61" s="107" t="s">
        <v>112</v>
      </c>
    </row>
    <row r="62" ht="33.0" customHeight="1">
      <c r="A62" s="12" t="str">
        <f>IMAGE("http://www.trovesaurus.com/data/catalog/fish_lava_noobfish.png",4,50,50)</f>
        <v/>
      </c>
      <c r="B62" s="27" t="s">
        <v>113</v>
      </c>
      <c r="C62" s="108" t="s">
        <v>89</v>
      </c>
      <c r="D62" s="27" t="s">
        <v>98</v>
      </c>
      <c r="E62" s="29" t="s">
        <v>22</v>
      </c>
      <c r="F62" s="30">
        <v>1000.0</v>
      </c>
      <c r="G62" s="30" t="s">
        <v>91</v>
      </c>
      <c r="H62" s="31" t="s">
        <v>14</v>
      </c>
      <c r="I62" s="32" t="s">
        <v>14</v>
      </c>
      <c r="J62" s="109" t="s">
        <v>99</v>
      </c>
    </row>
    <row r="63" ht="33.0" customHeight="1">
      <c r="A63" s="12" t="str">
        <f>IMAGE("http://www.trovesaurus.com/data/catalog/fish_lava_icefireore.png",4,50,50)</f>
        <v/>
      </c>
      <c r="B63" s="34" t="s">
        <v>114</v>
      </c>
      <c r="C63" s="105" t="s">
        <v>89</v>
      </c>
      <c r="D63" s="110" t="s">
        <v>115</v>
      </c>
      <c r="E63" s="36" t="s">
        <v>22</v>
      </c>
      <c r="F63" s="37">
        <v>1000.0</v>
      </c>
      <c r="G63" s="37" t="s">
        <v>91</v>
      </c>
      <c r="H63" s="38" t="s">
        <v>14</v>
      </c>
      <c r="I63" s="39" t="s">
        <v>14</v>
      </c>
      <c r="J63" s="111"/>
    </row>
    <row r="64" ht="33.0" customHeight="1">
      <c r="A64" s="12" t="str">
        <f>IMAGE("http://www.trovesaurus.com/data/catalog/fish_lava_islefireore.png",4,50,50)</f>
        <v/>
      </c>
      <c r="B64" s="27" t="s">
        <v>116</v>
      </c>
      <c r="C64" s="108" t="s">
        <v>89</v>
      </c>
      <c r="D64" s="27" t="s">
        <v>117</v>
      </c>
      <c r="E64" s="29" t="s">
        <v>22</v>
      </c>
      <c r="F64" s="112">
        <v>1000.0</v>
      </c>
      <c r="G64" s="112" t="s">
        <v>91</v>
      </c>
      <c r="H64" s="31" t="s">
        <v>14</v>
      </c>
      <c r="I64" s="32" t="s">
        <v>14</v>
      </c>
      <c r="J64" s="33"/>
    </row>
    <row r="65" ht="33.0" customHeight="1">
      <c r="A65" s="12" t="str">
        <f>IMAGE("http://www.trovesaurus.com/data/catalog/fish_lava_shardine.png",4,50,50)</f>
        <v/>
      </c>
      <c r="B65" s="34" t="s">
        <v>118</v>
      </c>
      <c r="C65" s="105" t="s">
        <v>89</v>
      </c>
      <c r="D65" s="110" t="s">
        <v>101</v>
      </c>
      <c r="E65" s="36" t="s">
        <v>22</v>
      </c>
      <c r="F65" s="113">
        <v>1000.0</v>
      </c>
      <c r="G65" s="113" t="s">
        <v>91</v>
      </c>
      <c r="H65" s="38" t="s">
        <v>14</v>
      </c>
      <c r="I65" s="39" t="s">
        <v>14</v>
      </c>
      <c r="J65" s="114"/>
    </row>
    <row r="66" ht="33.0" customHeight="1">
      <c r="A66" s="12" t="str">
        <f>IMAGE("http://www.trovesaurus.com/data/catalog/fish_lava_ancient.png",4,50,50)</f>
        <v/>
      </c>
      <c r="B66" s="27" t="s">
        <v>119</v>
      </c>
      <c r="C66" s="108" t="s">
        <v>89</v>
      </c>
      <c r="D66" s="27" t="s">
        <v>95</v>
      </c>
      <c r="E66" s="29" t="s">
        <v>22</v>
      </c>
      <c r="F66" s="30">
        <v>1000.0</v>
      </c>
      <c r="G66" s="30" t="s">
        <v>91</v>
      </c>
      <c r="H66" s="31" t="s">
        <v>14</v>
      </c>
      <c r="I66" s="32" t="s">
        <v>14</v>
      </c>
      <c r="J66" s="115" t="s">
        <v>120</v>
      </c>
    </row>
    <row r="67" ht="33.0" customHeight="1">
      <c r="A67" s="12" t="str">
        <f>IMAGE("http://www.trovesaurus.com/data/catalog/fish_choc_ancient.png",4,50,50)</f>
        <v/>
      </c>
      <c r="B67" s="55" t="s">
        <v>121</v>
      </c>
      <c r="C67" s="116" t="s">
        <v>89</v>
      </c>
      <c r="D67" s="55" t="s">
        <v>95</v>
      </c>
      <c r="E67" s="57" t="s">
        <v>30</v>
      </c>
      <c r="F67" s="58">
        <v>1000.0</v>
      </c>
      <c r="G67" s="58" t="s">
        <v>91</v>
      </c>
      <c r="H67" s="59" t="s">
        <v>14</v>
      </c>
      <c r="I67" s="60" t="s">
        <v>122</v>
      </c>
      <c r="J67" s="117" t="s">
        <v>123</v>
      </c>
    </row>
    <row r="68" ht="33.0" customHeight="1">
      <c r="A68" s="12" t="str">
        <f>IMAGE("http://www.trovesaurus.com/data/catalog/fish_choc_cotcandy_blue.png",4,50,50)</f>
        <v/>
      </c>
      <c r="B68" s="41" t="s">
        <v>124</v>
      </c>
      <c r="C68" s="118" t="s">
        <v>89</v>
      </c>
      <c r="D68" s="119" t="s">
        <v>12</v>
      </c>
      <c r="E68" s="43" t="s">
        <v>30</v>
      </c>
      <c r="F68" s="44">
        <v>1000.0</v>
      </c>
      <c r="G68" s="44" t="s">
        <v>91</v>
      </c>
      <c r="H68" s="92" t="s">
        <v>14</v>
      </c>
      <c r="I68" s="93" t="s">
        <v>125</v>
      </c>
      <c r="J68" s="120" t="s">
        <v>126</v>
      </c>
    </row>
    <row r="69" ht="33.0" customHeight="1">
      <c r="A69" s="12" t="str">
        <f>IMAGE("http://www.trovesaurus.com/data/catalog/fish_choc_cotcandy_pink.png",4,50,50)</f>
        <v/>
      </c>
      <c r="B69" s="55" t="s">
        <v>127</v>
      </c>
      <c r="C69" s="116" t="s">
        <v>89</v>
      </c>
      <c r="D69" s="121" t="s">
        <v>12</v>
      </c>
      <c r="E69" s="57" t="s">
        <v>30</v>
      </c>
      <c r="F69" s="58">
        <v>1000.0</v>
      </c>
      <c r="G69" s="58" t="s">
        <v>91</v>
      </c>
      <c r="H69" s="59" t="s">
        <v>14</v>
      </c>
      <c r="I69" s="122" t="s">
        <v>125</v>
      </c>
      <c r="J69" s="123" t="s">
        <v>126</v>
      </c>
    </row>
    <row r="70" ht="33.0" customHeight="1">
      <c r="A70" s="12" t="str">
        <f>IMAGE("http://www.trovesaurus.com/data/catalog/fish_choc_gobstopper.png",4,50,50)</f>
        <v/>
      </c>
      <c r="B70" s="41" t="s">
        <v>128</v>
      </c>
      <c r="C70" s="118" t="s">
        <v>89</v>
      </c>
      <c r="D70" s="124" t="s">
        <v>95</v>
      </c>
      <c r="E70" s="43" t="s">
        <v>30</v>
      </c>
      <c r="F70" s="44">
        <v>1000.0</v>
      </c>
      <c r="G70" s="44" t="s">
        <v>91</v>
      </c>
      <c r="H70" s="92" t="s">
        <v>14</v>
      </c>
      <c r="I70" s="93" t="s">
        <v>129</v>
      </c>
      <c r="J70" s="120" t="s">
        <v>130</v>
      </c>
    </row>
    <row r="71" ht="33.0" customHeight="1">
      <c r="A71" s="12" t="str">
        <f>IMAGE("http://www.trovesaurus.com/data/catalog/fish_choc_poptopus.png",4,50,50)</f>
        <v/>
      </c>
      <c r="B71" s="55" t="s">
        <v>131</v>
      </c>
      <c r="C71" s="116" t="s">
        <v>89</v>
      </c>
      <c r="D71" s="55" t="s">
        <v>132</v>
      </c>
      <c r="E71" s="57" t="s">
        <v>30</v>
      </c>
      <c r="F71" s="58">
        <v>1000.0</v>
      </c>
      <c r="G71" s="58" t="s">
        <v>91</v>
      </c>
      <c r="H71" s="59" t="s">
        <v>14</v>
      </c>
      <c r="I71" s="60" t="s">
        <v>133</v>
      </c>
      <c r="J71" s="117" t="s">
        <v>134</v>
      </c>
    </row>
    <row r="72" ht="33.0" customHeight="1">
      <c r="A72" s="12" t="str">
        <f>IMAGE("http://www.trovesaurus.com/data/catalog/fish_choc_crocodile.png",4,50,50)</f>
        <v/>
      </c>
      <c r="B72" s="41" t="s">
        <v>135</v>
      </c>
      <c r="C72" s="118" t="s">
        <v>89</v>
      </c>
      <c r="D72" s="119" t="s">
        <v>136</v>
      </c>
      <c r="E72" s="43" t="s">
        <v>30</v>
      </c>
      <c r="F72" s="44">
        <v>1000.0</v>
      </c>
      <c r="G72" s="44" t="s">
        <v>91</v>
      </c>
      <c r="H72" s="92" t="s">
        <v>14</v>
      </c>
      <c r="I72" s="93" t="s">
        <v>122</v>
      </c>
      <c r="J72" s="125"/>
    </row>
    <row r="73" ht="33.0" customHeight="1">
      <c r="A73" s="12" t="str">
        <f>IMAGE("http://www.trovesaurus.com/data/catalog/fish_plasma_swordfish.png",4,50,50)</f>
        <v/>
      </c>
      <c r="B73" s="71" t="s">
        <v>137</v>
      </c>
      <c r="C73" s="126" t="s">
        <v>89</v>
      </c>
      <c r="D73" s="71" t="s">
        <v>95</v>
      </c>
      <c r="E73" s="73" t="s">
        <v>38</v>
      </c>
      <c r="F73" s="74">
        <v>1000.0</v>
      </c>
      <c r="G73" s="74" t="s">
        <v>91</v>
      </c>
      <c r="H73" s="76" t="s">
        <v>14</v>
      </c>
      <c r="I73" s="77" t="s">
        <v>138</v>
      </c>
      <c r="J73" s="127" t="s">
        <v>139</v>
      </c>
    </row>
    <row r="74" ht="33.0" customHeight="1">
      <c r="A74" s="62" t="str">
        <f>IMAGE("http://www.trovesaurus.com/data/catalog/fish_plasma_rare_03.png",4,50,50)</f>
        <v/>
      </c>
      <c r="B74" s="63" t="s">
        <v>140</v>
      </c>
      <c r="C74" s="128" t="s">
        <v>89</v>
      </c>
      <c r="D74" s="63" t="s">
        <v>12</v>
      </c>
      <c r="E74" s="65" t="s">
        <v>38</v>
      </c>
      <c r="F74" s="69">
        <v>1000.0</v>
      </c>
      <c r="G74" s="69" t="s">
        <v>91</v>
      </c>
      <c r="H74" s="68" t="s">
        <v>14</v>
      </c>
      <c r="I74" s="66" t="s">
        <v>141</v>
      </c>
      <c r="J74" s="129"/>
    </row>
    <row r="75" ht="33.0" customHeight="1">
      <c r="A75" s="12" t="str">
        <f>IMAGE("http://www.trovesaurus.com/data/catalog/fish_plasma_rare_02.png",4,50,50)</f>
        <v/>
      </c>
      <c r="B75" s="71" t="s">
        <v>142</v>
      </c>
      <c r="C75" s="126" t="s">
        <v>89</v>
      </c>
      <c r="D75" s="71" t="s">
        <v>12</v>
      </c>
      <c r="E75" s="73" t="s">
        <v>38</v>
      </c>
      <c r="F75" s="74">
        <v>1000.0</v>
      </c>
      <c r="G75" s="74" t="s">
        <v>91</v>
      </c>
      <c r="H75" s="76" t="s">
        <v>14</v>
      </c>
      <c r="I75" s="74" t="s">
        <v>143</v>
      </c>
      <c r="J75" s="127" t="s">
        <v>144</v>
      </c>
    </row>
    <row r="76" ht="33.0" customHeight="1">
      <c r="A76" s="130" t="str">
        <f>IMAGE("http://www.trovesaurus.com/data/catalog/fish_plasma_rare_04.png",4,50,50)</f>
        <v/>
      </c>
      <c r="B76" s="63" t="s">
        <v>145</v>
      </c>
      <c r="C76" s="128" t="s">
        <v>89</v>
      </c>
      <c r="D76" s="63" t="s">
        <v>146</v>
      </c>
      <c r="E76" s="65" t="s">
        <v>38</v>
      </c>
      <c r="F76" s="69">
        <v>1000.0</v>
      </c>
      <c r="G76" s="69" t="s">
        <v>91</v>
      </c>
      <c r="H76" s="68" t="s">
        <v>14</v>
      </c>
      <c r="I76" s="66" t="s">
        <v>138</v>
      </c>
      <c r="J76" s="131" t="s">
        <v>147</v>
      </c>
    </row>
    <row r="77" ht="33.0" customHeight="1">
      <c r="A77" s="12" t="str">
        <f>IMAGE("http://www.trovesaurus.com/data/catalog/fish_plasma_rare_05.png",4,50,50)</f>
        <v/>
      </c>
      <c r="B77" s="71" t="s">
        <v>148</v>
      </c>
      <c r="C77" s="126" t="s">
        <v>89</v>
      </c>
      <c r="D77" s="71" t="s">
        <v>106</v>
      </c>
      <c r="E77" s="73" t="s">
        <v>38</v>
      </c>
      <c r="F77" s="74">
        <v>1000.0</v>
      </c>
      <c r="G77" s="74" t="s">
        <v>91</v>
      </c>
      <c r="H77" s="76" t="s">
        <v>14</v>
      </c>
      <c r="I77" s="77" t="s">
        <v>138</v>
      </c>
      <c r="J77" s="132" t="s">
        <v>149</v>
      </c>
    </row>
    <row r="78" ht="33.0" customHeight="1">
      <c r="A78" s="12" t="str">
        <f>IMAGE("http://www.trovesaurus.com/data/catalog/fish_plasma_rare_01.png",4,50,50)</f>
        <v/>
      </c>
      <c r="B78" s="63" t="s">
        <v>150</v>
      </c>
      <c r="C78" s="128" t="s">
        <v>89</v>
      </c>
      <c r="D78" s="133" t="s">
        <v>151</v>
      </c>
      <c r="E78" s="65" t="s">
        <v>38</v>
      </c>
      <c r="F78" s="69">
        <v>1000.0</v>
      </c>
      <c r="G78" s="69" t="s">
        <v>91</v>
      </c>
      <c r="H78" s="68" t="s">
        <v>14</v>
      </c>
      <c r="I78" s="66" t="s">
        <v>152</v>
      </c>
      <c r="J78" s="131"/>
    </row>
    <row r="79" ht="33.0" customHeight="1">
      <c r="A79" s="12" t="str">
        <f>IMAGE("http://www.trovesaurus.com/data/catalog/fish_magic_frogprince.png",4,50,50)</f>
        <v/>
      </c>
      <c r="B79" s="21" t="s">
        <v>153</v>
      </c>
      <c r="C79" s="96" t="s">
        <v>89</v>
      </c>
      <c r="D79" s="134" t="s">
        <v>154</v>
      </c>
      <c r="E79" s="23" t="s">
        <v>13</v>
      </c>
      <c r="F79" s="24">
        <v>1000.0</v>
      </c>
      <c r="G79" s="81" t="s">
        <v>155</v>
      </c>
      <c r="H79" s="9" t="s">
        <v>14</v>
      </c>
      <c r="I79" s="10" t="s">
        <v>152</v>
      </c>
      <c r="J79" s="104" t="s">
        <v>156</v>
      </c>
    </row>
    <row r="80" ht="33.0" customHeight="1">
      <c r="A80" s="12" t="str">
        <f>IMAGE("http://www.trovesaurus.com/data/catalog/fish_magic_phoenix.png",4,50,50)</f>
        <v/>
      </c>
      <c r="B80" s="13" t="s">
        <v>157</v>
      </c>
      <c r="C80" s="97" t="s">
        <v>89</v>
      </c>
      <c r="D80" s="135" t="s">
        <v>158</v>
      </c>
      <c r="E80" s="15" t="s">
        <v>13</v>
      </c>
      <c r="F80" s="16">
        <v>1000.0</v>
      </c>
      <c r="G80" s="83" t="s">
        <v>155</v>
      </c>
      <c r="H80" s="18" t="s">
        <v>14</v>
      </c>
      <c r="I80" s="19" t="s">
        <v>152</v>
      </c>
      <c r="J80" s="100" t="s">
        <v>156</v>
      </c>
    </row>
    <row r="81" ht="33.0" customHeight="1">
      <c r="A81" s="12" t="str">
        <f>IMAGE("http://www.trovesaurus.com/data/catalog/fish_magic_witchfunnel.png",4,50,50)</f>
        <v/>
      </c>
      <c r="B81" s="21" t="s">
        <v>159</v>
      </c>
      <c r="C81" s="96" t="s">
        <v>89</v>
      </c>
      <c r="D81" s="103" t="s">
        <v>109</v>
      </c>
      <c r="E81" s="23" t="s">
        <v>13</v>
      </c>
      <c r="F81" s="24">
        <v>1000.0</v>
      </c>
      <c r="G81" s="81" t="s">
        <v>155</v>
      </c>
      <c r="H81" s="9" t="s">
        <v>14</v>
      </c>
      <c r="I81" s="10" t="s">
        <v>122</v>
      </c>
      <c r="J81" s="104" t="s">
        <v>156</v>
      </c>
    </row>
    <row r="82" ht="33.0" customHeight="1">
      <c r="A82" s="12" t="str">
        <f>IMAGE("http://www.trovesaurus.com/data/catalog/fish_magic_gryphon.png",4,50,50)</f>
        <v/>
      </c>
      <c r="B82" s="13" t="s">
        <v>160</v>
      </c>
      <c r="C82" s="97" t="s">
        <v>89</v>
      </c>
      <c r="D82" s="13" t="s">
        <v>161</v>
      </c>
      <c r="E82" s="15" t="s">
        <v>13</v>
      </c>
      <c r="F82" s="16">
        <v>1000.0</v>
      </c>
      <c r="G82" s="83" t="s">
        <v>155</v>
      </c>
      <c r="H82" s="18" t="s">
        <v>14</v>
      </c>
      <c r="I82" s="83" t="s">
        <v>125</v>
      </c>
      <c r="J82" s="100" t="s">
        <v>162</v>
      </c>
    </row>
    <row r="83" ht="33.0" customHeight="1">
      <c r="A83" s="12" t="str">
        <f>IMAGE("http://www.trovesaurus.com/data/catalog/fish_magic_merqubesly.png",4,50,50)</f>
        <v/>
      </c>
      <c r="B83" s="21" t="s">
        <v>163</v>
      </c>
      <c r="C83" s="96" t="s">
        <v>89</v>
      </c>
      <c r="D83" s="103" t="s">
        <v>161</v>
      </c>
      <c r="E83" s="23" t="s">
        <v>13</v>
      </c>
      <c r="F83" s="24">
        <v>1000.0</v>
      </c>
      <c r="G83" s="81" t="s">
        <v>155</v>
      </c>
      <c r="H83" s="9" t="s">
        <v>14</v>
      </c>
      <c r="I83" s="81" t="s">
        <v>129</v>
      </c>
      <c r="J83" s="104" t="s">
        <v>162</v>
      </c>
    </row>
    <row r="84">
      <c r="A84" s="136"/>
      <c r="C84" s="137"/>
      <c r="D84" s="138"/>
      <c r="E84" s="138"/>
      <c r="F84" s="138"/>
      <c r="G84" s="138"/>
      <c r="H84" s="137"/>
      <c r="I84" s="139"/>
      <c r="J84" s="140"/>
    </row>
    <row r="85">
      <c r="A85" s="136"/>
      <c r="B85" s="141" t="s">
        <v>164</v>
      </c>
      <c r="H85" s="137"/>
      <c r="I85" s="142"/>
      <c r="J85" s="142"/>
    </row>
    <row r="86">
      <c r="A86" s="136"/>
      <c r="B86" s="143" t="s">
        <v>165</v>
      </c>
      <c r="H86" s="137"/>
      <c r="I86" s="142" t="s">
        <v>166</v>
      </c>
    </row>
    <row r="87">
      <c r="A87" s="136"/>
      <c r="B87" s="143" t="s">
        <v>167</v>
      </c>
      <c r="H87" s="137"/>
      <c r="I87" s="144" t="s">
        <v>168</v>
      </c>
    </row>
    <row r="88">
      <c r="A88" s="136"/>
      <c r="B88" s="143" t="s">
        <v>169</v>
      </c>
      <c r="H88" s="145"/>
      <c r="I88" s="137"/>
      <c r="J88" s="146"/>
    </row>
    <row r="89">
      <c r="A89" s="136"/>
      <c r="B89" s="143" t="s">
        <v>170</v>
      </c>
      <c r="H89" s="137"/>
      <c r="I89" s="147"/>
      <c r="J89" s="148"/>
    </row>
    <row r="90">
      <c r="A90" s="136"/>
      <c r="B90" s="143" t="s">
        <v>171</v>
      </c>
      <c r="H90" s="137"/>
      <c r="I90" s="142" t="s">
        <v>172</v>
      </c>
    </row>
    <row r="91">
      <c r="A91" s="136"/>
      <c r="B91" s="149" t="s">
        <v>173</v>
      </c>
      <c r="H91" s="137"/>
      <c r="I91" s="142" t="s">
        <v>174</v>
      </c>
    </row>
    <row r="92">
      <c r="A92" s="136"/>
      <c r="B92" s="149" t="s">
        <v>175</v>
      </c>
      <c r="H92" s="137"/>
      <c r="I92" s="150"/>
      <c r="J92" s="140"/>
    </row>
    <row r="93">
      <c r="A93" s="136"/>
      <c r="B93" s="151"/>
      <c r="C93" s="137"/>
      <c r="D93" s="138"/>
      <c r="E93" s="138"/>
      <c r="F93" s="138"/>
      <c r="G93" s="138"/>
      <c r="H93" s="137"/>
      <c r="I93" s="150"/>
      <c r="J93" s="148"/>
    </row>
    <row r="94">
      <c r="A94" s="136"/>
      <c r="B94" s="151"/>
      <c r="C94" s="137"/>
      <c r="D94" s="138"/>
      <c r="E94" s="138"/>
      <c r="F94" s="138"/>
      <c r="G94" s="138"/>
      <c r="H94" s="137"/>
      <c r="I94" s="147"/>
    </row>
    <row r="95">
      <c r="A95" s="136"/>
      <c r="B95" s="152"/>
      <c r="C95" s="137"/>
      <c r="D95" s="138"/>
      <c r="E95" s="138"/>
      <c r="F95" s="138"/>
      <c r="G95" s="153"/>
      <c r="H95" s="137"/>
      <c r="I95" s="147"/>
    </row>
    <row r="96">
      <c r="A96" s="136"/>
      <c r="B96" s="151"/>
      <c r="C96" s="137"/>
      <c r="D96" s="138"/>
      <c r="E96" s="138"/>
      <c r="F96" s="138"/>
      <c r="G96" s="153"/>
      <c r="H96" s="137"/>
      <c r="I96" s="147"/>
    </row>
  </sheetData>
  <mergeCells count="15">
    <mergeCell ref="B90:G90"/>
    <mergeCell ref="B91:G91"/>
    <mergeCell ref="I90:J90"/>
    <mergeCell ref="I86:J86"/>
    <mergeCell ref="I87:J87"/>
    <mergeCell ref="I91:J91"/>
    <mergeCell ref="B92:G92"/>
    <mergeCell ref="I96:J96"/>
    <mergeCell ref="I95:J95"/>
    <mergeCell ref="I94:J94"/>
    <mergeCell ref="B88:G88"/>
    <mergeCell ref="B89:G89"/>
    <mergeCell ref="B87:G87"/>
    <mergeCell ref="B86:G86"/>
    <mergeCell ref="B85:G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29.88"/>
    <col customWidth="1" min="5" max="5" width="28.5"/>
    <col customWidth="1" min="7" max="7" width="20.25"/>
    <col customWidth="1" min="8" max="8" width="22.0"/>
    <col customWidth="1" min="9" max="9" width="19.38"/>
    <col customWidth="1" min="10" max="10" width="72.38"/>
  </cols>
  <sheetData>
    <row r="1" ht="22.5" customHeight="1">
      <c r="A1" s="1" t="s">
        <v>0</v>
      </c>
      <c r="B1" s="2" t="s">
        <v>1</v>
      </c>
      <c r="C1" s="1" t="s">
        <v>2</v>
      </c>
      <c r="D1" s="2" t="s">
        <v>176</v>
      </c>
      <c r="E1" s="2" t="s">
        <v>3</v>
      </c>
      <c r="F1" s="2" t="s">
        <v>4</v>
      </c>
      <c r="G1" s="2" t="s">
        <v>177</v>
      </c>
      <c r="H1" s="1" t="s">
        <v>7</v>
      </c>
      <c r="I1" s="1" t="s">
        <v>178</v>
      </c>
      <c r="J1" s="2" t="s">
        <v>9</v>
      </c>
    </row>
    <row r="2" ht="33.0" customHeight="1">
      <c r="A2" s="12" t="str">
        <f>IMAGE("http://www.trovesaurus.com/data/catalog/item_fishing_boot.png",4,50,50)</f>
        <v/>
      </c>
      <c r="B2" s="154" t="s">
        <v>179</v>
      </c>
      <c r="C2" s="155" t="s">
        <v>11</v>
      </c>
      <c r="D2" s="156" t="s">
        <v>180</v>
      </c>
      <c r="E2" s="157" t="s">
        <v>12</v>
      </c>
      <c r="F2" s="158" t="s">
        <v>13</v>
      </c>
      <c r="G2" s="154" t="s">
        <v>181</v>
      </c>
      <c r="H2" s="159" t="s">
        <v>14</v>
      </c>
      <c r="I2" s="159" t="s">
        <v>14</v>
      </c>
      <c r="J2" s="160" t="s">
        <v>182</v>
      </c>
    </row>
    <row r="3" ht="33.0" customHeight="1">
      <c r="A3" s="161" t="str">
        <f>IMAGE("http://www.trovesaurus.com/data/catalog/item_fishing_rainbow01_pole.png",4,50,50)</f>
        <v/>
      </c>
      <c r="B3" s="162" t="s">
        <v>183</v>
      </c>
      <c r="C3" s="163" t="s">
        <v>89</v>
      </c>
      <c r="D3" s="164" t="s">
        <v>184</v>
      </c>
      <c r="E3" s="162" t="s">
        <v>185</v>
      </c>
      <c r="F3" s="162"/>
      <c r="G3" s="165"/>
      <c r="H3" s="164"/>
      <c r="I3" s="164"/>
      <c r="J3" s="166"/>
    </row>
    <row r="4" ht="33.0" customHeight="1"/>
    <row r="5" ht="33.0" customHeight="1"/>
    <row r="6" ht="33.0" customHeight="1"/>
    <row r="7" ht="33.0" customHeight="1"/>
    <row r="8" ht="33.0" customHeight="1"/>
    <row r="9">
      <c r="A9" s="136"/>
      <c r="B9" s="151"/>
      <c r="C9" s="136"/>
      <c r="D9" s="167"/>
      <c r="E9" s="168"/>
      <c r="F9" s="168"/>
      <c r="G9" s="138"/>
      <c r="H9" s="136"/>
      <c r="I9" s="169"/>
      <c r="J9" s="169"/>
    </row>
    <row r="10">
      <c r="A10" s="136"/>
      <c r="B10" s="151"/>
      <c r="C10" s="136"/>
      <c r="D10" s="167"/>
      <c r="E10" s="168"/>
      <c r="F10" s="168"/>
      <c r="G10" s="138"/>
      <c r="H10" s="136"/>
      <c r="I10" s="169"/>
      <c r="J10" s="169"/>
    </row>
    <row r="11">
      <c r="A11" s="136"/>
      <c r="B11" s="151"/>
      <c r="C11" s="136"/>
      <c r="D11" s="167"/>
      <c r="E11" s="168"/>
      <c r="F11" s="168"/>
      <c r="G11" s="138"/>
      <c r="H11" s="136"/>
      <c r="I11" s="169"/>
      <c r="J11" s="1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0.63"/>
    <col customWidth="1" min="3" max="3" width="40.88"/>
    <col customWidth="1" min="4" max="4" width="22.5"/>
    <col customWidth="1" min="5" max="5" width="15.0"/>
    <col customWidth="1" min="6" max="6" width="20.75"/>
  </cols>
  <sheetData>
    <row r="1" ht="35.25" customHeight="1">
      <c r="A1" s="170"/>
      <c r="B1" s="171" t="s">
        <v>1</v>
      </c>
      <c r="C1" s="171" t="s">
        <v>186</v>
      </c>
      <c r="D1" s="171" t="s">
        <v>187</v>
      </c>
      <c r="E1" s="171" t="s">
        <v>188</v>
      </c>
      <c r="F1" s="171" t="s">
        <v>9</v>
      </c>
    </row>
    <row r="2" ht="35.25" customHeight="1">
      <c r="A2" s="161" t="str">
        <f>IMAGE("http://www.trovesaurus.com/data/catalog/item_fishing_basic_pole.png",4,50,50)</f>
        <v/>
      </c>
      <c r="B2" s="172" t="s">
        <v>189</v>
      </c>
      <c r="C2" s="172" t="s">
        <v>190</v>
      </c>
      <c r="D2" s="172" t="s">
        <v>90</v>
      </c>
      <c r="E2" s="172" t="s">
        <v>191</v>
      </c>
      <c r="F2" s="173" t="s">
        <v>14</v>
      </c>
    </row>
    <row r="3" ht="35.25" customHeight="1">
      <c r="A3" s="161" t="str">
        <f>IMAGE("http://www.trovesaurus.com/data/catalog/item_fishing_rainbow01_pole.png",4,50,50)</f>
        <v/>
      </c>
      <c r="B3" s="174" t="s">
        <v>183</v>
      </c>
      <c r="C3" s="159" t="s">
        <v>14</v>
      </c>
      <c r="D3" s="174" t="s">
        <v>185</v>
      </c>
      <c r="E3" s="175" t="s">
        <v>14</v>
      </c>
      <c r="F3" s="175" t="s">
        <v>14</v>
      </c>
    </row>
    <row r="4" ht="35.25" customHeight="1">
      <c r="A4" s="161" t="str">
        <f>IMAGE("http://www.trovesaurus.com/data/catalog/item_fishing_dragon01_pole.png",4,50,50)</f>
        <v/>
      </c>
      <c r="B4" s="172" t="s">
        <v>192</v>
      </c>
      <c r="C4" s="172" t="s">
        <v>193</v>
      </c>
      <c r="D4" s="172" t="s">
        <v>90</v>
      </c>
      <c r="E4" s="172" t="s">
        <v>194</v>
      </c>
      <c r="F4" s="172" t="s">
        <v>195</v>
      </c>
    </row>
    <row r="5" ht="35.25" customHeight="1">
      <c r="A5" s="161" t="str">
        <f>IMAGE("http://www.trovesaurus.com/data/catalog/item_fishing_sword01_pole.png",4,50,50)</f>
        <v/>
      </c>
      <c r="B5" s="174" t="s">
        <v>196</v>
      </c>
      <c r="C5" s="174" t="s">
        <v>197</v>
      </c>
      <c r="D5" s="174" t="s">
        <v>90</v>
      </c>
      <c r="E5" s="174" t="s">
        <v>194</v>
      </c>
      <c r="F5" s="174" t="s">
        <v>198</v>
      </c>
    </row>
    <row r="6" ht="35.25" customHeight="1">
      <c r="A6" s="161" t="str">
        <f>IMAGE("http://www.trovesaurus.com/data/catalog/item_fishing_candy01_pole.png",4,50,50)</f>
        <v/>
      </c>
      <c r="B6" s="172" t="s">
        <v>199</v>
      </c>
      <c r="C6" s="172" t="s">
        <v>200</v>
      </c>
      <c r="D6" s="172" t="s">
        <v>90</v>
      </c>
      <c r="E6" s="172" t="s">
        <v>194</v>
      </c>
      <c r="F6" s="172" t="s">
        <v>201</v>
      </c>
    </row>
    <row r="7" ht="35.25" customHeight="1">
      <c r="A7" s="161" t="str">
        <f>IMAGE("https://trovesaurus.com/data/catalog/item_fishing_neoncity01_pole.png",4,50,50)</f>
        <v/>
      </c>
      <c r="B7" s="174" t="s">
        <v>202</v>
      </c>
      <c r="C7" s="174" t="s">
        <v>203</v>
      </c>
      <c r="D7" s="174" t="s">
        <v>90</v>
      </c>
      <c r="E7" s="174" t="s">
        <v>194</v>
      </c>
      <c r="F7" s="174" t="s">
        <v>204</v>
      </c>
    </row>
    <row r="8" ht="35.25" customHeight="1">
      <c r="A8" s="161" t="str">
        <f>IMAGE("http://www.trovesaurus.com/data/catalog/item_fishing_mastery01_pole.png",4,50,50)</f>
        <v/>
      </c>
      <c r="B8" s="172" t="s">
        <v>205</v>
      </c>
      <c r="C8" s="172" t="s">
        <v>14</v>
      </c>
      <c r="D8" s="172" t="s">
        <v>14</v>
      </c>
      <c r="E8" s="172" t="s">
        <v>14</v>
      </c>
      <c r="F8" s="172" t="s">
        <v>206</v>
      </c>
    </row>
    <row r="9" ht="35.25" customHeight="1">
      <c r="A9" s="161" t="str">
        <f>IMAGE("http://www.trovesaurus.com/data/catalog/item_fishing_chaos01_pole.png",4,50,50)</f>
        <v/>
      </c>
      <c r="B9" s="174" t="s">
        <v>207</v>
      </c>
      <c r="C9" s="174" t="s">
        <v>208</v>
      </c>
      <c r="D9" s="174" t="s">
        <v>209</v>
      </c>
      <c r="E9" s="174"/>
      <c r="F9" s="174"/>
    </row>
    <row r="10" ht="35.25" customHeight="1">
      <c r="A10" s="161" t="str">
        <f>IMAGE("http://www.trovesaurus.com/data/catalog/equipment_weapon_1h_sword_spring_003.png",4,50,50)</f>
        <v/>
      </c>
      <c r="B10" s="172" t="s">
        <v>210</v>
      </c>
      <c r="C10" s="172" t="s">
        <v>211</v>
      </c>
      <c r="D10" s="172"/>
      <c r="E10" s="172"/>
      <c r="F10" s="172" t="s">
        <v>212</v>
      </c>
    </row>
    <row r="11" ht="35.25" customHeight="1">
      <c r="A11" s="161" t="str">
        <f>IMAGE("http://www.trovesaurus.com/data/catalog/equipment_weapon_1h_sword_219[fireset].png",4,50,50)</f>
        <v/>
      </c>
      <c r="B11" s="174" t="s">
        <v>213</v>
      </c>
      <c r="C11" s="174" t="s">
        <v>211</v>
      </c>
      <c r="D11" s="174"/>
      <c r="E11" s="174"/>
      <c r="F11" s="174" t="s">
        <v>212</v>
      </c>
    </row>
    <row r="13" ht="35.25" customHeight="1">
      <c r="A13" s="161"/>
      <c r="B13" s="176"/>
      <c r="C13" s="176"/>
      <c r="D13" s="176"/>
      <c r="E13" s="176"/>
      <c r="F13" s="176"/>
    </row>
    <row r="14" ht="35.25" customHeight="1">
      <c r="A14" s="161"/>
      <c r="B14" s="176"/>
      <c r="C14" s="176"/>
      <c r="D14" s="176"/>
      <c r="E14" s="176"/>
      <c r="F14" s="176"/>
    </row>
    <row r="15" ht="35.25" customHeight="1">
      <c r="A15" s="161"/>
      <c r="B15" s="176"/>
      <c r="C15" s="176"/>
      <c r="D15" s="176"/>
      <c r="E15" s="176"/>
      <c r="F15" s="176"/>
    </row>
    <row r="16" ht="35.25" customHeight="1">
      <c r="A16" s="161"/>
      <c r="B16" s="176"/>
      <c r="C16" s="176"/>
      <c r="D16" s="176"/>
      <c r="E16" s="176"/>
      <c r="F16" s="176"/>
    </row>
    <row r="17" ht="35.25" customHeight="1">
      <c r="A17" s="161"/>
      <c r="B17" s="176"/>
      <c r="C17" s="176"/>
      <c r="D17" s="176"/>
      <c r="E17" s="176"/>
      <c r="F17" s="17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77" t="s">
        <v>214</v>
      </c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>
      <c r="A2" s="180" t="s">
        <v>215</v>
      </c>
      <c r="B2" s="179"/>
      <c r="C2" s="180" t="s">
        <v>216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>
      <c r="N3" s="151"/>
      <c r="O3" s="151"/>
    </row>
    <row r="4">
      <c r="A4" s="181" t="s">
        <v>217</v>
      </c>
    </row>
    <row r="6">
      <c r="A6" s="182" t="s">
        <v>218</v>
      </c>
      <c r="B6" s="182" t="s">
        <v>219</v>
      </c>
      <c r="C6" s="182" t="s">
        <v>220</v>
      </c>
      <c r="D6" s="182" t="s">
        <v>221</v>
      </c>
      <c r="E6" s="182" t="s">
        <v>222</v>
      </c>
      <c r="F6" s="182" t="s">
        <v>223</v>
      </c>
      <c r="G6" s="182" t="s">
        <v>224</v>
      </c>
      <c r="H6" s="182" t="s">
        <v>225</v>
      </c>
      <c r="I6" s="182" t="s">
        <v>226</v>
      </c>
      <c r="J6" s="182" t="s">
        <v>227</v>
      </c>
      <c r="K6" s="182" t="s">
        <v>228</v>
      </c>
      <c r="L6" s="182" t="s">
        <v>229</v>
      </c>
      <c r="M6" s="182" t="s">
        <v>230</v>
      </c>
      <c r="N6" s="182" t="s">
        <v>231</v>
      </c>
      <c r="O6" s="182" t="s">
        <v>232</v>
      </c>
    </row>
    <row r="7">
      <c r="A7" s="182" t="s">
        <v>233</v>
      </c>
      <c r="B7" s="182">
        <v>2.0</v>
      </c>
      <c r="C7" s="182">
        <v>8.0</v>
      </c>
      <c r="D7" s="182">
        <v>3.0</v>
      </c>
      <c r="E7" s="182">
        <v>7.0</v>
      </c>
      <c r="F7" s="182">
        <v>4.0</v>
      </c>
      <c r="G7" s="182">
        <v>10.0</v>
      </c>
      <c r="H7" s="182">
        <v>4.0</v>
      </c>
      <c r="I7" s="182">
        <v>5.0</v>
      </c>
      <c r="J7" s="182">
        <v>6.0</v>
      </c>
      <c r="K7" s="182">
        <v>10.0</v>
      </c>
      <c r="L7" s="182">
        <v>4.0</v>
      </c>
      <c r="M7" s="182">
        <v>7.0</v>
      </c>
      <c r="N7" s="182">
        <v>3.0</v>
      </c>
      <c r="O7" s="182">
        <v>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6.13"/>
    <col customWidth="1" min="5" max="5" width="28.5"/>
    <col customWidth="1" min="6" max="6" width="16.88"/>
    <col customWidth="1" min="7" max="7" width="20.5"/>
    <col customWidth="1" min="8" max="8" width="16.25"/>
    <col customWidth="1" min="9" max="9" width="26.0"/>
  </cols>
  <sheetData>
    <row r="1">
      <c r="A1" s="1" t="s">
        <v>0</v>
      </c>
      <c r="B1" s="2" t="s">
        <v>1</v>
      </c>
      <c r="C1" s="1" t="s">
        <v>2</v>
      </c>
      <c r="D1" s="2" t="s">
        <v>176</v>
      </c>
      <c r="E1" s="2" t="s">
        <v>3</v>
      </c>
      <c r="F1" s="2" t="s">
        <v>234</v>
      </c>
      <c r="G1" s="1"/>
      <c r="H1" s="1"/>
      <c r="I1" s="2" t="s">
        <v>9</v>
      </c>
    </row>
    <row r="2" ht="38.25" customHeight="1">
      <c r="A2" s="3" t="str">
        <f>IMAGE("http://www.trovesaurus.com/data/catalog/C_C_boot_basic_ui.png",4,50,50)</f>
        <v/>
      </c>
      <c r="B2" s="183" t="s">
        <v>235</v>
      </c>
      <c r="C2" s="184" t="s">
        <v>236</v>
      </c>
      <c r="D2" s="185" t="s">
        <v>237</v>
      </c>
      <c r="E2" s="183" t="s">
        <v>238</v>
      </c>
      <c r="F2" s="183"/>
      <c r="G2" s="164"/>
      <c r="H2" s="164"/>
      <c r="I2" s="162"/>
    </row>
    <row r="3" ht="37.5" customHeight="1">
      <c r="A3" s="3" t="str">
        <f>IMAGE("http://www.trovesaurus.com/data/catalog/C_C_boot_melee_ui.png",4,50,50)</f>
        <v/>
      </c>
      <c r="B3" s="183" t="s">
        <v>239</v>
      </c>
      <c r="C3" s="163" t="s">
        <v>89</v>
      </c>
      <c r="D3" s="185" t="s">
        <v>237</v>
      </c>
      <c r="E3" s="183" t="s">
        <v>238</v>
      </c>
      <c r="F3" s="183"/>
      <c r="G3" s="164"/>
      <c r="H3" s="164"/>
      <c r="I3" s="162"/>
    </row>
    <row r="4" ht="41.25" customHeight="1">
      <c r="A4" s="3" t="str">
        <f>IMAGE("http://www.trovesaurus.com/data/catalog/C_C_boot_magic_ui.png",4,50,50)</f>
        <v/>
      </c>
      <c r="B4" s="183" t="s">
        <v>240</v>
      </c>
      <c r="C4" s="163" t="s">
        <v>89</v>
      </c>
      <c r="D4" s="185" t="s">
        <v>237</v>
      </c>
      <c r="E4" s="183" t="s">
        <v>238</v>
      </c>
      <c r="F4" s="183"/>
      <c r="G4" s="164"/>
      <c r="H4" s="164"/>
      <c r="I4" s="162"/>
    </row>
    <row r="5" ht="47.25" customHeight="1">
      <c r="A5" s="3" t="str">
        <f>IMAGE("http://www.trovesaurus.com/data/catalog/C_C_boot_health_ui.png",4,50,50)</f>
        <v/>
      </c>
      <c r="B5" s="183" t="s">
        <v>241</v>
      </c>
      <c r="C5" s="163" t="s">
        <v>89</v>
      </c>
      <c r="D5" s="185" t="s">
        <v>237</v>
      </c>
      <c r="E5" s="183" t="s">
        <v>238</v>
      </c>
      <c r="F5" s="183"/>
      <c r="G5" s="164"/>
      <c r="H5" s="164"/>
      <c r="I5" s="162"/>
    </row>
    <row r="6" ht="45.75" customHeight="1">
      <c r="A6" s="3" t="str">
        <f>IMAGE("http://www.trovesaurus.com/data/catalog/C_C_boot_mining_ui.png",4,50,50)</f>
        <v/>
      </c>
      <c r="B6" s="183" t="s">
        <v>242</v>
      </c>
      <c r="C6" s="186" t="s">
        <v>243</v>
      </c>
      <c r="D6" s="185" t="s">
        <v>237</v>
      </c>
      <c r="E6" s="183" t="s">
        <v>238</v>
      </c>
      <c r="F6" s="183"/>
      <c r="G6" s="164"/>
      <c r="H6" s="164"/>
      <c r="I6" s="162"/>
    </row>
  </sheetData>
  <drawing r:id="rId1"/>
</worksheet>
</file>