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5" i="1" l="1"/>
  <c r="E44" i="1" l="1"/>
  <c r="J62" i="1" l="1"/>
  <c r="E23" i="1"/>
  <c r="J39" i="1" l="1"/>
  <c r="E3" i="1" l="1"/>
  <c r="E5" i="1"/>
  <c r="E24" i="1"/>
  <c r="E8" i="1"/>
  <c r="E49" i="1" l="1"/>
  <c r="E71" i="1" l="1"/>
  <c r="E72" i="1" s="1"/>
  <c r="E74" i="1" s="1"/>
  <c r="E76" i="1" s="1"/>
  <c r="E77" i="1" s="1"/>
  <c r="J42" i="1"/>
  <c r="J43" i="1" s="1"/>
  <c r="J44" i="1" s="1"/>
  <c r="E26" i="1"/>
  <c r="E33" i="1" s="1"/>
  <c r="E34" i="1" s="1"/>
  <c r="E37" i="1" s="1"/>
  <c r="E40" i="1" s="1"/>
  <c r="J31" i="1" l="1"/>
  <c r="J32" i="1" s="1"/>
  <c r="J33" i="1" s="1"/>
  <c r="J35" i="1" s="1"/>
  <c r="J40" i="1" s="1"/>
  <c r="E25" i="1"/>
  <c r="E42" i="1" s="1"/>
  <c r="E43" i="1" l="1"/>
  <c r="E48" i="1"/>
  <c r="E51" i="1" s="1"/>
  <c r="E50" i="1" l="1"/>
</calcChain>
</file>

<file path=xl/sharedStrings.xml><?xml version="1.0" encoding="utf-8"?>
<sst xmlns="http://schemas.openxmlformats.org/spreadsheetml/2006/main" count="124" uniqueCount="80">
  <si>
    <t>Pedal force</t>
  </si>
  <si>
    <t>N</t>
  </si>
  <si>
    <t>diameter of master cylinder</t>
  </si>
  <si>
    <t>m</t>
  </si>
  <si>
    <t>area of master cylinder</t>
  </si>
  <si>
    <t>m^2</t>
  </si>
  <si>
    <t>outer radius of wheel</t>
  </si>
  <si>
    <t>mass of vehicle</t>
  </si>
  <si>
    <t>kg</t>
  </si>
  <si>
    <t>COG Y</t>
  </si>
  <si>
    <t xml:space="preserve">wheelbase </t>
  </si>
  <si>
    <t>area of calliper</t>
  </si>
  <si>
    <t>no of pistons</t>
  </si>
  <si>
    <t>coefficient of friction between brake pad and disc</t>
  </si>
  <si>
    <t>effective radius of rotor</t>
  </si>
  <si>
    <t>maximum velocity of vehicle</t>
  </si>
  <si>
    <t>km/h</t>
  </si>
  <si>
    <t>coefficient of friction between road and tire</t>
  </si>
  <si>
    <t>calculations</t>
  </si>
  <si>
    <t>weight transfer</t>
  </si>
  <si>
    <t>vertical force on rear wheel</t>
  </si>
  <si>
    <t>vertical force on front wheel</t>
  </si>
  <si>
    <t>calculation at front wheel</t>
  </si>
  <si>
    <t>pedal force</t>
  </si>
  <si>
    <t>pedal ratio</t>
  </si>
  <si>
    <t>bias ratio</t>
  </si>
  <si>
    <t>pressure in master cylinder</t>
  </si>
  <si>
    <t>Pa</t>
  </si>
  <si>
    <t>pressure at front end of master cylinder</t>
  </si>
  <si>
    <t>pressure at callliper</t>
  </si>
  <si>
    <t>force applied by brake pad to disc</t>
  </si>
  <si>
    <t>actual frictional force applied</t>
  </si>
  <si>
    <t>effective area of piston</t>
  </si>
  <si>
    <t>effective radius of disc</t>
  </si>
  <si>
    <t>Nm</t>
  </si>
  <si>
    <t>calculation at rear wheel</t>
  </si>
  <si>
    <t>pressure at rear end of master cylinder</t>
  </si>
  <si>
    <t>pressure at calliper</t>
  </si>
  <si>
    <t>torque applied at front tire</t>
  </si>
  <si>
    <t>torque applied at rear tire</t>
  </si>
  <si>
    <t>reaction force at front wheel</t>
  </si>
  <si>
    <t>reaction force at rear wheel</t>
  </si>
  <si>
    <t>reaction force at front per wheel</t>
  </si>
  <si>
    <t>reaction force at rear wheel per wheel</t>
  </si>
  <si>
    <t>effective radius of tire</t>
  </si>
  <si>
    <t>final effective torque at front per wheel</t>
  </si>
  <si>
    <t>final effective torque at rear wheel</t>
  </si>
  <si>
    <t>stopping distance</t>
  </si>
  <si>
    <t>deceleration</t>
  </si>
  <si>
    <t>m/s^2</t>
  </si>
  <si>
    <t>velocity of car</t>
  </si>
  <si>
    <t>m/s</t>
  </si>
  <si>
    <t>stopping time</t>
  </si>
  <si>
    <t>sec</t>
  </si>
  <si>
    <t>disk material</t>
  </si>
  <si>
    <r>
      <t>204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 tensile strength Mpa</t>
    </r>
  </si>
  <si>
    <t xml:space="preserve">              Yield Strength Mpa</t>
  </si>
  <si>
    <r>
      <t>Density kg/m</t>
    </r>
    <r>
      <rPr>
        <sz val="11"/>
        <color theme="1"/>
        <rFont val="Calibri"/>
        <family val="2"/>
      </rPr>
      <t>^3</t>
    </r>
  </si>
  <si>
    <t>Elastic modulus Gpa</t>
  </si>
  <si>
    <t>specific heat  J/Kg-K</t>
  </si>
  <si>
    <t>kinetic energy</t>
  </si>
  <si>
    <t>J</t>
  </si>
  <si>
    <t>heat energy(90-95% KE)</t>
  </si>
  <si>
    <t>mass of disc</t>
  </si>
  <si>
    <t>Tfinal - Tinitial</t>
  </si>
  <si>
    <t>K</t>
  </si>
  <si>
    <t>Tfinal</t>
  </si>
  <si>
    <t>C</t>
  </si>
  <si>
    <t>BRAKES CALCULATION</t>
  </si>
  <si>
    <t>why?</t>
  </si>
  <si>
    <t>Why?</t>
  </si>
  <si>
    <t>SS 314</t>
  </si>
  <si>
    <t>having good thermal resistance, higher carburization resistance</t>
  </si>
  <si>
    <t>it becomes brittle at temp higher than 650 degree celsius</t>
  </si>
  <si>
    <t>COG X1</t>
  </si>
  <si>
    <t>COG X2</t>
  </si>
  <si>
    <t>braking force</t>
  </si>
  <si>
    <t>outer dia</t>
  </si>
  <si>
    <t>inside dia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</si>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</sst>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32" workbookViewId="0">
      <selection activeCell="K47" sqref="K47"/>
    </sheetView>
  </sheetViews>
  <sheetFormatPr defaultRowHeight="15" x14ac:dyDescent="0.25"/>
  <cols>
    <col min="1" max="1" width="45.7109375" customWidth="1"/>
    <col min="3" max="3" width="3.5703125" customWidth="1"/>
    <col min="4" max="4" width="2.85546875" customWidth="1"/>
    <col min="5" max="5" width="14.140625" customWidth="1"/>
    <col min="8" max="8" width="0.5703125" customWidth="1"/>
    <col min="9" max="9" width="45.140625" customWidth="1"/>
    <col min="10" max="10" width="15.5703125" customWidth="1"/>
  </cols>
  <sheetData>
    <row r="1" spans="1:9" ht="26.25" x14ac:dyDescent="0.4">
      <c r="E1" s="10" t="s">
        <v>68</v>
      </c>
      <c r="F1" s="8"/>
      <c r="G1" s="8"/>
      <c r="H1" s="8"/>
      <c r="I1" s="8"/>
    </row>
    <row r="3" spans="1:9" x14ac:dyDescent="0.25">
      <c r="A3" t="s">
        <v>0</v>
      </c>
      <c r="E3">
        <f>E30</f>
        <v>400</v>
      </c>
      <c r="F3" t="s">
        <v>1</v>
      </c>
      <c r="I3" t="s">
        <v>69</v>
      </c>
    </row>
    <row r="4" spans="1:9" x14ac:dyDescent="0.25">
      <c r="A4" t="s">
        <v>2</v>
      </c>
      <c r="D4" s="1"/>
      <c r="E4" s="2">
        <v>1.9050000000000001E-2</v>
      </c>
      <c r="F4" t="s">
        <v>3</v>
      </c>
    </row>
    <row r="5" spans="1:9" x14ac:dyDescent="0.25">
      <c r="A5" t="s">
        <v>4</v>
      </c>
      <c r="E5">
        <f>(3.14*E4*E4)/4</f>
        <v>2.8487846250000001E-4</v>
      </c>
      <c r="F5" t="s">
        <v>5</v>
      </c>
    </row>
    <row r="6" spans="1:9" x14ac:dyDescent="0.25">
      <c r="A6" t="s">
        <v>6</v>
      </c>
      <c r="E6">
        <v>0.29210000000000003</v>
      </c>
      <c r="F6" t="s">
        <v>3</v>
      </c>
    </row>
    <row r="7" spans="1:9" x14ac:dyDescent="0.25">
      <c r="A7" t="s">
        <v>7</v>
      </c>
      <c r="E7">
        <v>330</v>
      </c>
      <c r="F7" t="s">
        <v>8</v>
      </c>
    </row>
    <row r="8" spans="1:9" x14ac:dyDescent="0.25">
      <c r="A8" t="s">
        <v>75</v>
      </c>
      <c r="E8">
        <f>E11-E9</f>
        <v>0.62229999999999996</v>
      </c>
    </row>
    <row r="9" spans="1:9" x14ac:dyDescent="0.25">
      <c r="A9" t="s">
        <v>74</v>
      </c>
      <c r="E9">
        <v>0.83819999999999995</v>
      </c>
      <c r="F9" t="s">
        <v>3</v>
      </c>
    </row>
    <row r="10" spans="1:9" x14ac:dyDescent="0.25">
      <c r="A10" t="s">
        <v>9</v>
      </c>
      <c r="E10">
        <v>0.43099999999999999</v>
      </c>
      <c r="F10" t="s">
        <v>3</v>
      </c>
    </row>
    <row r="11" spans="1:9" x14ac:dyDescent="0.25">
      <c r="A11" t="s">
        <v>10</v>
      </c>
      <c r="E11">
        <v>1.4604999999999999</v>
      </c>
      <c r="F11" t="s">
        <v>3</v>
      </c>
    </row>
    <row r="12" spans="1:9" x14ac:dyDescent="0.25">
      <c r="A12" t="s">
        <v>11</v>
      </c>
      <c r="E12">
        <v>1.2247969999999999E-3</v>
      </c>
      <c r="F12" t="s">
        <v>5</v>
      </c>
    </row>
    <row r="13" spans="1:9" x14ac:dyDescent="0.25">
      <c r="A13" t="s">
        <v>12</v>
      </c>
      <c r="E13">
        <v>2</v>
      </c>
    </row>
    <row r="14" spans="1:9" x14ac:dyDescent="0.25">
      <c r="A14" t="s">
        <v>32</v>
      </c>
      <c r="E14">
        <v>2.4495939999999998E-3</v>
      </c>
      <c r="F14" t="s">
        <v>5</v>
      </c>
    </row>
    <row r="15" spans="1:9" x14ac:dyDescent="0.25">
      <c r="A15" t="s">
        <v>13</v>
      </c>
      <c r="E15">
        <v>0.4</v>
      </c>
      <c r="I15" t="s">
        <v>70</v>
      </c>
    </row>
    <row r="16" spans="1:9" x14ac:dyDescent="0.25">
      <c r="A16" t="s">
        <v>14</v>
      </c>
      <c r="E16">
        <v>5.2499999999999998E-2</v>
      </c>
      <c r="F16" t="s">
        <v>3</v>
      </c>
    </row>
    <row r="17" spans="1:11" x14ac:dyDescent="0.25">
      <c r="A17" t="s">
        <v>15</v>
      </c>
      <c r="E17">
        <v>50</v>
      </c>
      <c r="F17" t="s">
        <v>16</v>
      </c>
    </row>
    <row r="18" spans="1:11" x14ac:dyDescent="0.25">
      <c r="A18" t="s">
        <v>17</v>
      </c>
      <c r="E18">
        <v>0.85</v>
      </c>
      <c r="I18" t="s">
        <v>70</v>
      </c>
    </row>
    <row r="19" spans="1:11" x14ac:dyDescent="0.25">
      <c r="A19" t="s">
        <v>44</v>
      </c>
      <c r="E19">
        <v>0.29210000000000003</v>
      </c>
      <c r="F19" t="s">
        <v>3</v>
      </c>
    </row>
    <row r="22" spans="1:11" x14ac:dyDescent="0.25">
      <c r="A22" s="8" t="s">
        <v>18</v>
      </c>
      <c r="B22" s="8"/>
      <c r="C22" s="8"/>
      <c r="D22" s="8"/>
    </row>
    <row r="23" spans="1:11" x14ac:dyDescent="0.25">
      <c r="A23" t="s">
        <v>19</v>
      </c>
      <c r="E23">
        <f>(E7*E18*E10*9.81)/E11</f>
        <v>812.04029784320448</v>
      </c>
      <c r="F23" t="s">
        <v>1</v>
      </c>
    </row>
    <row r="24" spans="1:11" x14ac:dyDescent="0.25">
      <c r="A24" t="s">
        <v>20</v>
      </c>
      <c r="E24">
        <f>((E7*9.81*E9)-(E7*9.81*E18*E10))/E11</f>
        <v>1045.8883978089696</v>
      </c>
      <c r="F24" t="s">
        <v>1</v>
      </c>
    </row>
    <row r="25" spans="1:11" x14ac:dyDescent="0.25">
      <c r="A25" t="s">
        <v>21</v>
      </c>
      <c r="E25">
        <f>(((E7*9.81*E8)+(E18*E7*0.431*9.81))/1.4605)+E23</f>
        <v>3003.4519000342352</v>
      </c>
      <c r="F25" t="s">
        <v>1</v>
      </c>
    </row>
    <row r="26" spans="1:11" x14ac:dyDescent="0.25">
      <c r="A26" t="s">
        <v>26</v>
      </c>
      <c r="E26">
        <f>(E30*E31)/E5</f>
        <v>9828752.8492962141</v>
      </c>
      <c r="F26" t="s">
        <v>27</v>
      </c>
    </row>
    <row r="29" spans="1:11" x14ac:dyDescent="0.25">
      <c r="A29" t="s">
        <v>22</v>
      </c>
      <c r="I29" t="s">
        <v>35</v>
      </c>
    </row>
    <row r="30" spans="1:11" x14ac:dyDescent="0.25">
      <c r="A30" t="s">
        <v>23</v>
      </c>
      <c r="E30">
        <v>400</v>
      </c>
      <c r="F30" t="s">
        <v>1</v>
      </c>
      <c r="H30" s="9"/>
      <c r="I30" t="s">
        <v>25</v>
      </c>
      <c r="J30">
        <v>0.3</v>
      </c>
    </row>
    <row r="31" spans="1:11" x14ac:dyDescent="0.25">
      <c r="A31" t="s">
        <v>24</v>
      </c>
      <c r="E31">
        <v>7</v>
      </c>
      <c r="H31" s="9"/>
      <c r="I31" t="s">
        <v>36</v>
      </c>
      <c r="J31">
        <f>E26*J30</f>
        <v>2948625.854788864</v>
      </c>
      <c r="K31" t="s">
        <v>27</v>
      </c>
    </row>
    <row r="32" spans="1:11" x14ac:dyDescent="0.25">
      <c r="A32" t="s">
        <v>25</v>
      </c>
      <c r="E32">
        <v>0.7</v>
      </c>
      <c r="H32" s="9"/>
      <c r="I32" t="s">
        <v>37</v>
      </c>
      <c r="J32">
        <f>J31</f>
        <v>2948625.854788864</v>
      </c>
      <c r="K32" t="s">
        <v>27</v>
      </c>
    </row>
    <row r="33" spans="1:11" x14ac:dyDescent="0.25">
      <c r="A33" t="s">
        <v>28</v>
      </c>
      <c r="E33">
        <f>E26*E32</f>
        <v>6880126.9945073491</v>
      </c>
      <c r="F33" t="s">
        <v>27</v>
      </c>
      <c r="H33" s="9"/>
      <c r="I33" t="s">
        <v>30</v>
      </c>
      <c r="J33">
        <f>J32*E14</f>
        <v>7222.9362021356719</v>
      </c>
      <c r="K33" t="s">
        <v>1</v>
      </c>
    </row>
    <row r="34" spans="1:11" x14ac:dyDescent="0.25">
      <c r="A34" t="s">
        <v>29</v>
      </c>
      <c r="E34">
        <f>E33</f>
        <v>6880126.9945073491</v>
      </c>
      <c r="F34" t="s">
        <v>27</v>
      </c>
      <c r="H34" s="9"/>
      <c r="I34" t="s">
        <v>13</v>
      </c>
      <c r="J34">
        <v>0.4</v>
      </c>
    </row>
    <row r="35" spans="1:11" x14ac:dyDescent="0.25">
      <c r="A35" t="s">
        <v>30</v>
      </c>
      <c r="E35">
        <f>E34*E14</f>
        <v>16853.517804983236</v>
      </c>
      <c r="F35" t="s">
        <v>1</v>
      </c>
      <c r="H35" s="9"/>
      <c r="I35" t="s">
        <v>31</v>
      </c>
      <c r="J35">
        <f>J33*J34</f>
        <v>2889.1744808542689</v>
      </c>
      <c r="K35" t="s">
        <v>1</v>
      </c>
    </row>
    <row r="36" spans="1:11" x14ac:dyDescent="0.25">
      <c r="A36" t="s">
        <v>13</v>
      </c>
      <c r="E36">
        <v>0.4</v>
      </c>
      <c r="H36" s="9"/>
    </row>
    <row r="37" spans="1:11" x14ac:dyDescent="0.25">
      <c r="A37" t="s">
        <v>31</v>
      </c>
      <c r="E37">
        <f>E35*E36</f>
        <v>6741.4071219932948</v>
      </c>
      <c r="F37" t="s">
        <v>1</v>
      </c>
      <c r="H37" s="9"/>
    </row>
    <row r="38" spans="1:11" x14ac:dyDescent="0.25">
      <c r="H38" s="9"/>
    </row>
    <row r="39" spans="1:11" x14ac:dyDescent="0.25">
      <c r="A39" t="s">
        <v>33</v>
      </c>
      <c r="E39">
        <v>4.2500000000000003E-2</v>
      </c>
      <c r="F39" t="s">
        <v>3</v>
      </c>
      <c r="H39" s="9"/>
      <c r="I39" t="s">
        <v>33</v>
      </c>
      <c r="J39">
        <f>E39</f>
        <v>4.2500000000000003E-2</v>
      </c>
      <c r="K39" t="s">
        <v>3</v>
      </c>
    </row>
    <row r="40" spans="1:11" x14ac:dyDescent="0.25">
      <c r="A40" s="7" t="s">
        <v>38</v>
      </c>
      <c r="E40">
        <f>E37*E39</f>
        <v>286.50980268471505</v>
      </c>
      <c r="F40" t="s">
        <v>34</v>
      </c>
      <c r="H40" s="9"/>
      <c r="I40" s="7" t="s">
        <v>39</v>
      </c>
      <c r="J40">
        <f>J35*J39</f>
        <v>122.78991543630644</v>
      </c>
      <c r="K40" t="s">
        <v>34</v>
      </c>
    </row>
    <row r="41" spans="1:11" x14ac:dyDescent="0.25">
      <c r="H41" s="9"/>
    </row>
    <row r="42" spans="1:11" x14ac:dyDescent="0.25">
      <c r="A42" t="s">
        <v>40</v>
      </c>
      <c r="E42">
        <f>E25</f>
        <v>3003.4519000342352</v>
      </c>
      <c r="F42" t="s">
        <v>1</v>
      </c>
      <c r="H42" s="3"/>
      <c r="I42" t="s">
        <v>41</v>
      </c>
      <c r="J42">
        <f>E24</f>
        <v>1045.8883978089696</v>
      </c>
      <c r="K42" t="s">
        <v>1</v>
      </c>
    </row>
    <row r="43" spans="1:11" x14ac:dyDescent="0.25">
      <c r="A43" t="s">
        <v>42</v>
      </c>
      <c r="E43">
        <f>E42/2</f>
        <v>1501.7259500171176</v>
      </c>
      <c r="F43" t="s">
        <v>1</v>
      </c>
      <c r="H43" s="3"/>
      <c r="I43" t="s">
        <v>43</v>
      </c>
      <c r="J43">
        <f>J42/2</f>
        <v>522.94419890448478</v>
      </c>
      <c r="K43" t="s">
        <v>1</v>
      </c>
    </row>
    <row r="44" spans="1:11" x14ac:dyDescent="0.25">
      <c r="A44" s="7" t="s">
        <v>45</v>
      </c>
      <c r="E44">
        <f>E43*E19</f>
        <v>438.65415000000007</v>
      </c>
      <c r="F44" t="s">
        <v>34</v>
      </c>
      <c r="H44" s="3"/>
      <c r="I44" s="7" t="s">
        <v>46</v>
      </c>
      <c r="J44">
        <f>J43*E19</f>
        <v>152.75200050000001</v>
      </c>
      <c r="K44" t="s">
        <v>34</v>
      </c>
    </row>
    <row r="47" spans="1:11" x14ac:dyDescent="0.25">
      <c r="A47" s="8" t="s">
        <v>47</v>
      </c>
      <c r="B47" s="8"/>
      <c r="I47" t="s">
        <v>77</v>
      </c>
      <c r="J47">
        <v>140</v>
      </c>
      <c r="K47" t="s">
        <v>79</v>
      </c>
    </row>
    <row r="48" spans="1:11" x14ac:dyDescent="0.25">
      <c r="A48" t="s">
        <v>48</v>
      </c>
      <c r="E48">
        <f>(E42+J42)/E7</f>
        <v>12.270728175282439</v>
      </c>
      <c r="F48" t="s">
        <v>49</v>
      </c>
      <c r="I48" t="s">
        <v>78</v>
      </c>
      <c r="J48">
        <v>30</v>
      </c>
      <c r="K48" t="s">
        <v>79</v>
      </c>
    </row>
    <row r="49" spans="1:11" x14ac:dyDescent="0.25">
      <c r="A49" t="s">
        <v>50</v>
      </c>
      <c r="E49">
        <f>(E17*1000)/3600</f>
        <v>13.888888888888889</v>
      </c>
      <c r="F49" t="s">
        <v>51</v>
      </c>
    </row>
    <row r="50" spans="1:11" x14ac:dyDescent="0.25">
      <c r="A50" t="s">
        <v>52</v>
      </c>
      <c r="E50">
        <f>E49/E48</f>
        <v>1.1318716127104824</v>
      </c>
      <c r="F50" t="s">
        <v>53</v>
      </c>
    </row>
    <row r="51" spans="1:11" x14ac:dyDescent="0.25">
      <c r="A51" t="s">
        <v>47</v>
      </c>
      <c r="E51">
        <f>(E49*E49)/(2*E48)</f>
        <v>7.8602195327116835</v>
      </c>
      <c r="F51" t="s">
        <v>3</v>
      </c>
    </row>
    <row r="55" spans="1:11" x14ac:dyDescent="0.25">
      <c r="A55" s="1" t="s">
        <v>54</v>
      </c>
      <c r="B55" s="1" t="s">
        <v>71</v>
      </c>
      <c r="C55" s="1"/>
      <c r="D55" s="1"/>
      <c r="E55" t="s">
        <v>69</v>
      </c>
      <c r="I55" t="s">
        <v>72</v>
      </c>
    </row>
    <row r="56" spans="1:11" x14ac:dyDescent="0.25">
      <c r="A56" s="1" t="s">
        <v>55</v>
      </c>
      <c r="B56" s="1">
        <v>689</v>
      </c>
      <c r="C56" s="1"/>
      <c r="D56" s="1"/>
      <c r="I56" t="s">
        <v>73</v>
      </c>
    </row>
    <row r="57" spans="1:11" x14ac:dyDescent="0.25">
      <c r="A57" s="1" t="s">
        <v>56</v>
      </c>
      <c r="B57" s="1">
        <v>345</v>
      </c>
      <c r="C57" s="1"/>
      <c r="D57" s="1"/>
    </row>
    <row r="58" spans="1:11" x14ac:dyDescent="0.25">
      <c r="A58" s="1" t="s">
        <v>57</v>
      </c>
      <c r="B58" s="1">
        <v>7800</v>
      </c>
      <c r="C58" s="1"/>
      <c r="D58" s="1"/>
    </row>
    <row r="59" spans="1:11" x14ac:dyDescent="0.25">
      <c r="A59" s="1" t="s">
        <v>58</v>
      </c>
      <c r="B59" s="1">
        <v>200</v>
      </c>
      <c r="C59" s="1"/>
      <c r="D59" s="1"/>
    </row>
    <row r="60" spans="1:11" x14ac:dyDescent="0.25">
      <c r="A60" s="1" t="s">
        <v>59</v>
      </c>
      <c r="B60" s="1">
        <v>500</v>
      </c>
      <c r="C60" s="1"/>
      <c r="D60" s="1"/>
    </row>
    <row r="61" spans="1:11" x14ac:dyDescent="0.25">
      <c r="A61" s="1"/>
      <c r="B61" s="1"/>
      <c r="C61" s="1"/>
      <c r="D61" s="1"/>
    </row>
    <row r="62" spans="1:11" x14ac:dyDescent="0.25">
      <c r="A62" s="1"/>
      <c r="B62" s="1"/>
      <c r="C62" s="1"/>
      <c r="D62" s="1"/>
      <c r="I62" t="s">
        <v>76</v>
      </c>
      <c r="J62">
        <f>3921.984*0.85</f>
        <v>3333.6864</v>
      </c>
      <c r="K62" t="s">
        <v>1</v>
      </c>
    </row>
    <row r="63" spans="1:11" x14ac:dyDescent="0.25">
      <c r="A63" s="1"/>
      <c r="B63" s="1"/>
      <c r="C63" s="4"/>
      <c r="D63" s="1"/>
    </row>
    <row r="64" spans="1:11" x14ac:dyDescent="0.25">
      <c r="A64" s="1"/>
      <c r="B64" s="1"/>
      <c r="C64" s="4"/>
      <c r="D64" s="1"/>
    </row>
    <row r="65" spans="1:6" x14ac:dyDescent="0.25">
      <c r="A65" s="5"/>
      <c r="B65" s="1"/>
      <c r="C65" s="1"/>
      <c r="D65" s="1"/>
    </row>
    <row r="68" spans="1:6" x14ac:dyDescent="0.25">
      <c r="A68" s="6"/>
    </row>
    <row r="71" spans="1:6" x14ac:dyDescent="0.25">
      <c r="A71" t="s">
        <v>60</v>
      </c>
      <c r="E71">
        <f>(E7*E49*E49)/2</f>
        <v>31828.703703703701</v>
      </c>
      <c r="F71" t="s">
        <v>61</v>
      </c>
    </row>
    <row r="72" spans="1:6" x14ac:dyDescent="0.25">
      <c r="A72" t="s">
        <v>62</v>
      </c>
      <c r="E72">
        <f>0.93*E71</f>
        <v>29600.694444444442</v>
      </c>
      <c r="F72" t="s">
        <v>61</v>
      </c>
    </row>
    <row r="73" spans="1:6" x14ac:dyDescent="0.25">
      <c r="A73" t="s">
        <v>63</v>
      </c>
      <c r="E73">
        <v>0.17219999999999999</v>
      </c>
      <c r="F73" t="s">
        <v>8</v>
      </c>
    </row>
    <row r="74" spans="1:6" x14ac:dyDescent="0.25">
      <c r="A74" t="s">
        <v>64</v>
      </c>
      <c r="E74">
        <f>E72/(E73*B60)</f>
        <v>343.79436056265325</v>
      </c>
      <c r="F74" t="s">
        <v>65</v>
      </c>
    </row>
    <row r="76" spans="1:6" x14ac:dyDescent="0.25">
      <c r="A76" t="s">
        <v>66</v>
      </c>
      <c r="E76">
        <f>E74+(30+273)</f>
        <v>646.79436056265331</v>
      </c>
      <c r="F76" t="s">
        <v>65</v>
      </c>
    </row>
    <row r="77" spans="1:6" x14ac:dyDescent="0.25">
      <c r="E77">
        <f>E76-273</f>
        <v>373.79436056265331</v>
      </c>
      <c r="F77" t="s">
        <v>67</v>
      </c>
    </row>
  </sheetData>
  <mergeCells count="4">
    <mergeCell ref="A22:D22"/>
    <mergeCell ref="H30:H41"/>
    <mergeCell ref="A47:B47"/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2018-04-12T11:16:13Z</dcterms:created>
  <dcterms:modified xsi:type="dcterms:W3CDTF">2018-06-10T06:33:02Z</dcterms:modified>
</cp:coreProperties>
</file>