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excel\dashboard\"/>
    </mc:Choice>
  </mc:AlternateContent>
  <bookViews>
    <workbookView showHorizontalScroll="0" showVerticalScroll="0" showSheetTabs="0" xWindow="0" yWindow="0" windowWidth="23040" windowHeight="9192" activeTab="5"/>
  </bookViews>
  <sheets>
    <sheet name="Data" sheetId="1" r:id="rId1"/>
    <sheet name="client wise sales" sheetId="9" r:id="rId2"/>
    <sheet name="Regionwise clients" sheetId="2" r:id="rId3"/>
    <sheet name="Region wise Budget and sales" sheetId="5" r:id="rId4"/>
    <sheet name="Top 5" sheetId="10" r:id="rId5"/>
    <sheet name="Dashboard" sheetId="3" r:id="rId6"/>
  </sheets>
  <definedNames>
    <definedName name="_xlchart.v1.0" hidden="1">'Region wise Budget and sales'!$J$4:$J$8</definedName>
    <definedName name="_xlchart.v1.1" hidden="1">'Region wise Budget and sales'!$K$4:$K$8</definedName>
    <definedName name="_xlchart.v1.2" hidden="1">'Region wise Budget and sales'!$J$4:$J$8</definedName>
    <definedName name="_xlchart.v1.3" hidden="1">'Region wise Budget and sales'!$K$4:$K$8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4" i="5"/>
  <c r="C5" i="10"/>
  <c r="C6" i="10"/>
  <c r="C7" i="10"/>
  <c r="C8" i="10"/>
  <c r="C9" i="10"/>
  <c r="C10" i="10"/>
  <c r="C11" i="10"/>
  <c r="C12" i="10"/>
  <c r="C4" i="10"/>
  <c r="J4" i="5" l="1"/>
  <c r="K4" i="5" s="1"/>
  <c r="G3" i="10"/>
  <c r="H3" i="10" s="1"/>
  <c r="C5" i="5"/>
  <c r="O10" i="3" s="1"/>
  <c r="C6" i="5"/>
  <c r="O11" i="3" s="1"/>
  <c r="C7" i="5"/>
  <c r="O12" i="3" s="1"/>
  <c r="C8" i="5"/>
  <c r="O6" i="3" s="1"/>
  <c r="C9" i="5"/>
  <c r="O13" i="3" s="1"/>
  <c r="C10" i="5"/>
  <c r="O7" i="3" s="1"/>
  <c r="C11" i="5"/>
  <c r="O8" i="3" s="1"/>
  <c r="C12" i="5"/>
  <c r="O14" i="3" s="1"/>
  <c r="C4" i="5"/>
  <c r="B5" i="5"/>
  <c r="N10" i="3" s="1"/>
  <c r="B6" i="5"/>
  <c r="N11" i="3" s="1"/>
  <c r="B7" i="5"/>
  <c r="N12" i="3" s="1"/>
  <c r="B8" i="5"/>
  <c r="N6" i="3" s="1"/>
  <c r="B9" i="5"/>
  <c r="N13" i="3" s="1"/>
  <c r="B10" i="5"/>
  <c r="N7" i="3" s="1"/>
  <c r="B11" i="5"/>
  <c r="N8" i="3" s="1"/>
  <c r="B12" i="5"/>
  <c r="N14" i="3" s="1"/>
  <c r="B4" i="5"/>
  <c r="B8" i="2"/>
  <c r="B9" i="2"/>
  <c r="B10" i="2"/>
  <c r="B11" i="2"/>
  <c r="B4" i="2"/>
  <c r="B7" i="2"/>
  <c r="B5" i="2"/>
  <c r="B6" i="2"/>
  <c r="B12" i="2"/>
  <c r="U2" i="3"/>
  <c r="O9" i="3" l="1"/>
  <c r="F10" i="9" s="1"/>
  <c r="C13" i="5"/>
  <c r="N9" i="3"/>
  <c r="F9" i="9" s="1"/>
  <c r="B13" i="5"/>
  <c r="J5" i="5"/>
  <c r="G4" i="10"/>
  <c r="G5" i="10" s="1"/>
  <c r="P14" i="3"/>
  <c r="P6" i="3"/>
  <c r="P8" i="3"/>
  <c r="P12" i="3"/>
  <c r="P7" i="3"/>
  <c r="P11" i="3"/>
  <c r="P13" i="3"/>
  <c r="P10" i="3"/>
  <c r="B7" i="3"/>
  <c r="B8" i="3"/>
  <c r="B9" i="3"/>
  <c r="B10" i="3"/>
  <c r="B11" i="3"/>
  <c r="B12" i="3"/>
  <c r="B13" i="3"/>
  <c r="B14" i="3"/>
  <c r="B6" i="3"/>
  <c r="A7" i="3"/>
  <c r="A8" i="3"/>
  <c r="A9" i="3"/>
  <c r="A10" i="3"/>
  <c r="A11" i="3"/>
  <c r="A12" i="3"/>
  <c r="A13" i="3"/>
  <c r="A14" i="3"/>
  <c r="A6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2" i="1"/>
  <c r="P9" i="3" l="1"/>
  <c r="N11" i="5"/>
  <c r="R18" i="3" s="1"/>
  <c r="J6" i="5"/>
  <c r="J7" i="5" s="1"/>
  <c r="K5" i="5"/>
  <c r="H4" i="10"/>
  <c r="G6" i="10"/>
  <c r="H5" i="10"/>
  <c r="C14" i="3"/>
  <c r="C10" i="3"/>
  <c r="C9" i="3"/>
  <c r="C13" i="3"/>
  <c r="C12" i="3"/>
  <c r="C8" i="3"/>
  <c r="C6" i="3"/>
  <c r="C11" i="3"/>
  <c r="C7" i="3"/>
  <c r="K7" i="5" l="1"/>
  <c r="J8" i="5"/>
  <c r="K8" i="5" s="1"/>
  <c r="K6" i="5"/>
  <c r="G7" i="10"/>
  <c r="H7" i="10" s="1"/>
  <c r="H6" i="10"/>
  <c r="J9" i="5" l="1"/>
  <c r="G8" i="10"/>
  <c r="K9" i="5" l="1"/>
  <c r="J10" i="5"/>
  <c r="J11" i="5" s="1"/>
  <c r="K11" i="5" s="1"/>
  <c r="G9" i="10"/>
  <c r="H9" i="10" s="1"/>
  <c r="H8" i="10"/>
  <c r="J12" i="5" l="1"/>
  <c r="K12" i="5" s="1"/>
  <c r="K10" i="5"/>
  <c r="G10" i="10"/>
  <c r="J13" i="5" l="1"/>
  <c r="K13" i="5" s="1"/>
  <c r="G11" i="10"/>
  <c r="H11" i="10" s="1"/>
  <c r="H10" i="10"/>
</calcChain>
</file>

<file path=xl/sharedStrings.xml><?xml version="1.0" encoding="utf-8"?>
<sst xmlns="http://schemas.openxmlformats.org/spreadsheetml/2006/main" count="723" uniqueCount="89">
  <si>
    <t>Month</t>
  </si>
  <si>
    <t>Quarter</t>
  </si>
  <si>
    <t>Region</t>
  </si>
  <si>
    <t>Clients</t>
  </si>
  <si>
    <t>Budget</t>
  </si>
  <si>
    <t>Sales Mth</t>
  </si>
  <si>
    <t>Q1</t>
  </si>
  <si>
    <t>England</t>
  </si>
  <si>
    <t>Pin Rouge</t>
  </si>
  <si>
    <t>France</t>
  </si>
  <si>
    <t>Keepers Court</t>
  </si>
  <si>
    <t>Germany</t>
  </si>
  <si>
    <t>Ten Aces</t>
  </si>
  <si>
    <t>Italy</t>
  </si>
  <si>
    <t>Disco Bling</t>
  </si>
  <si>
    <t>Sweeden</t>
  </si>
  <si>
    <t>Ringmeister</t>
  </si>
  <si>
    <t>Norway</t>
  </si>
  <si>
    <t>Guest Wing</t>
  </si>
  <si>
    <t>Spain</t>
  </si>
  <si>
    <t>Brandy Lane</t>
  </si>
  <si>
    <t>Dempsey</t>
  </si>
  <si>
    <t>Switzerland</t>
  </si>
  <si>
    <t>Trustee Brown</t>
  </si>
  <si>
    <t>The Corporation</t>
  </si>
  <si>
    <t>Born To Excel</t>
  </si>
  <si>
    <t>Beltane</t>
  </si>
  <si>
    <t>Greece</t>
  </si>
  <si>
    <t>My Bonny Lad</t>
  </si>
  <si>
    <t>Ultimate Fighter</t>
  </si>
  <si>
    <t>Lets Lighten Up</t>
  </si>
  <si>
    <t>Hey Blondie</t>
  </si>
  <si>
    <t>The Blues</t>
  </si>
  <si>
    <t>Festival Star</t>
  </si>
  <si>
    <t>Arctic Ocean</t>
  </si>
  <si>
    <t>Redhage</t>
  </si>
  <si>
    <t>Catlantic</t>
  </si>
  <si>
    <t>Coolism</t>
  </si>
  <si>
    <t>Love You Like That</t>
  </si>
  <si>
    <t>Teen Idol</t>
  </si>
  <si>
    <t>Honest Lies</t>
  </si>
  <si>
    <t>Kalahaar</t>
  </si>
  <si>
    <t>Babieca Noire</t>
  </si>
  <si>
    <t>Acorns</t>
  </si>
  <si>
    <t>Geiger Rio</t>
  </si>
  <si>
    <t>Megems Boy</t>
  </si>
  <si>
    <t>Metal Talk</t>
  </si>
  <si>
    <t>Even Astar</t>
  </si>
  <si>
    <t>Q2</t>
  </si>
  <si>
    <t>Q3</t>
  </si>
  <si>
    <t>Q4</t>
  </si>
  <si>
    <t>CLIENTS</t>
  </si>
  <si>
    <t>REGION</t>
  </si>
  <si>
    <t>CAPSTONE PROJECT</t>
  </si>
  <si>
    <t>CHART OF CLIENTS</t>
  </si>
  <si>
    <t>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</si>
  <si>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</si>
  <si>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</si>
  <si>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</si>
  <si>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</si>
  <si>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</si>
  <si>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</si>
  <si>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</si>
  <si>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</si>
  <si>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</si>
  <si>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</si>
  <si>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</si>
  <si>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</si>
  <si>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</si>
  <si>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</si>
  <si>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Sales Mth</t>
  </si>
  <si>
    <t>BUDGET</t>
  </si>
  <si>
    <t>SALES</t>
  </si>
  <si>
    <t>REGION WISE BUDGET AND SALES</t>
  </si>
  <si>
    <t>Column1</t>
  </si>
  <si>
    <t>PROFIT</t>
  </si>
  <si>
    <t>BUDGET TOTAL</t>
  </si>
  <si>
    <t>SALES TOTAL</t>
  </si>
  <si>
    <t>Rank</t>
  </si>
  <si>
    <t>sno</t>
  </si>
  <si>
    <t>sorted region</t>
  </si>
  <si>
    <t>clients</t>
  </si>
  <si>
    <t>TOP 5 COUNTRIES CLIENTWISE</t>
  </si>
  <si>
    <t>Sales</t>
  </si>
  <si>
    <t>(All)</t>
  </si>
  <si>
    <t>Made By: Ameesha</t>
  </si>
  <si>
    <t>TOTAL PROFIT</t>
  </si>
  <si>
    <t>profit</t>
  </si>
  <si>
    <t>TOP 5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</si>
</sst>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28"/>
      <color theme="3" tint="-0.499984740745262"/>
      <name val="Britannic Bold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Bahnschrift SemiLight"/>
      <family val="2"/>
    </font>
    <font>
      <sz val="12"/>
      <color theme="4" tint="-0.499984740745262"/>
      <name val="Bahnschrift SemiLight"/>
      <family val="2"/>
    </font>
    <font>
      <sz val="11"/>
      <color theme="1"/>
      <name val="Webdings"/>
      <family val="1"/>
      <charset val="2"/>
    </font>
    <font>
      <sz val="8"/>
      <color rgb="FF000000"/>
      <name val="Segoe UI"/>
      <family val="2"/>
    </font>
    <font>
      <sz val="11"/>
      <color theme="1" tint="4.9989318521683403E-2"/>
      <name val="Calibri"/>
      <family val="2"/>
      <scheme val="minor"/>
    </font>
    <font>
      <sz val="11"/>
      <color rgb="FF01BCFF"/>
      <name val="Playbill"/>
      <family val="5"/>
    </font>
    <font>
      <b/>
      <sz val="11"/>
      <color theme="8" tint="-0.249977111117893"/>
      <name val="Calibri"/>
      <family val="2"/>
      <scheme val="minor"/>
    </font>
    <font>
      <sz val="48"/>
      <color rgb="FF002060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0" borderId="0" xfId="0" applyFont="1"/>
    <xf numFmtId="164" fontId="2" fillId="0" borderId="0" xfId="1" applyNumberFormat="1" applyFont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165" fontId="3" fillId="0" borderId="0" xfId="1" applyNumberFormat="1" applyFont="1"/>
    <xf numFmtId="0" fontId="3" fillId="0" borderId="0" xfId="0" applyFont="1" applyFill="1"/>
    <xf numFmtId="165" fontId="3" fillId="0" borderId="0" xfId="1" applyNumberFormat="1" applyFont="1" applyFill="1"/>
    <xf numFmtId="165" fontId="3" fillId="0" borderId="0" xfId="1" applyNumberFormat="1" applyFont="1" applyBorder="1"/>
    <xf numFmtId="165" fontId="3" fillId="0" borderId="0" xfId="1" applyNumberFormat="1" applyFont="1" applyFill="1" applyBorder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6" fillId="4" borderId="0" xfId="0" applyFont="1" applyFill="1"/>
    <xf numFmtId="0" fontId="0" fillId="6" borderId="0" xfId="0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5" borderId="0" xfId="0" applyFont="1" applyFill="1"/>
    <xf numFmtId="0" fontId="6" fillId="4" borderId="0" xfId="0" applyFont="1" applyFill="1" applyAlignment="1">
      <alignment horizontal="center"/>
    </xf>
    <xf numFmtId="0" fontId="9" fillId="0" borderId="0" xfId="0" applyFont="1"/>
    <xf numFmtId="0" fontId="6" fillId="5" borderId="0" xfId="0" applyFont="1" applyFill="1" applyAlignment="1"/>
    <xf numFmtId="0" fontId="0" fillId="7" borderId="0" xfId="0" applyFill="1"/>
    <xf numFmtId="10" fontId="0" fillId="7" borderId="0" xfId="2" applyNumberFormat="1" applyFont="1" applyFill="1" applyAlignment="1">
      <alignment horizontal="right"/>
    </xf>
    <xf numFmtId="0" fontId="0" fillId="8" borderId="0" xfId="0" applyFill="1"/>
    <xf numFmtId="10" fontId="0" fillId="8" borderId="0" xfId="2" applyNumberFormat="1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2" fillId="9" borderId="1" xfId="0" applyFont="1" applyFill="1" applyBorder="1"/>
    <xf numFmtId="0" fontId="3" fillId="10" borderId="1" xfId="0" applyFont="1" applyFill="1" applyBorder="1"/>
    <xf numFmtId="0" fontId="3" fillId="0" borderId="1" xfId="0" applyFont="1" applyBorder="1"/>
    <xf numFmtId="0" fontId="11" fillId="8" borderId="0" xfId="0" applyFont="1" applyFill="1"/>
    <xf numFmtId="10" fontId="11" fillId="8" borderId="0" xfId="2" applyNumberFormat="1" applyFont="1" applyFill="1" applyAlignment="1">
      <alignment horizontal="right"/>
    </xf>
    <xf numFmtId="0" fontId="0" fillId="11" borderId="2" xfId="0" applyFont="1" applyFill="1" applyBorder="1"/>
    <xf numFmtId="0" fontId="0" fillId="11" borderId="3" xfId="0" applyFont="1" applyFill="1" applyBorder="1"/>
    <xf numFmtId="0" fontId="6" fillId="12" borderId="0" xfId="0" applyFont="1" applyFill="1" applyAlignment="1">
      <alignment horizontal="center"/>
    </xf>
    <xf numFmtId="0" fontId="0" fillId="5" borderId="0" xfId="0" applyFill="1" applyAlignment="1"/>
    <xf numFmtId="0" fontId="2" fillId="9" borderId="0" xfId="0" applyFont="1" applyFill="1" applyBorder="1"/>
    <xf numFmtId="0" fontId="12" fillId="5" borderId="0" xfId="0" applyFont="1" applyFill="1"/>
    <xf numFmtId="2" fontId="0" fillId="0" borderId="0" xfId="0" applyNumberFormat="1"/>
    <xf numFmtId="0" fontId="0" fillId="12" borderId="0" xfId="0" applyFill="1"/>
    <xf numFmtId="0" fontId="0" fillId="13" borderId="0" xfId="0" applyFill="1"/>
    <xf numFmtId="0" fontId="0" fillId="13" borderId="0" xfId="0" applyFill="1" applyProtection="1"/>
    <xf numFmtId="0" fontId="6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3" fillId="5" borderId="0" xfId="0" applyFont="1" applyFill="1" applyAlignment="1"/>
    <xf numFmtId="9" fontId="0" fillId="0" borderId="0" xfId="2" applyFont="1"/>
    <xf numFmtId="10" fontId="0" fillId="0" borderId="0" xfId="2" applyNumberFormat="1" applyFont="1"/>
    <xf numFmtId="0" fontId="0" fillId="5" borderId="0" xfId="0" applyFill="1" applyAlignment="1">
      <alignment horizontal="center"/>
    </xf>
    <xf numFmtId="10" fontId="14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</dxfs>
  <tableStyles count="0" defaultTableStyle="TableStyleMedium2" defaultPivotStyle="PivotStyleLight16"/>
  <colors>
    <mruColors>
      <color rgb="FF01B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0756687328977"/>
          <c:y val="7.4829931972789115E-2"/>
          <c:w val="0.82748534092812864"/>
          <c:h val="0.51005945685360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 wise Budget and sales'!$B$3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>
              <a:bevelT w="165100" prst="coolSlant"/>
              <a:bevelB/>
            </a:sp3d>
          </c:spPr>
          <c:invertIfNegative val="0"/>
          <c:cat>
            <c:strRef>
              <c:f>'Region wise Budget and sales'!$A$4:$A$12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Sweeden</c:v>
                </c:pt>
                <c:pt idx="5">
                  <c:v>Norway</c:v>
                </c:pt>
                <c:pt idx="6">
                  <c:v>Spain</c:v>
                </c:pt>
                <c:pt idx="7">
                  <c:v>Switzerland</c:v>
                </c:pt>
                <c:pt idx="8">
                  <c:v>Greece</c:v>
                </c:pt>
              </c:strCache>
            </c:strRef>
          </c:cat>
          <c:val>
            <c:numRef>
              <c:f>'Region wise Budget and sales'!$B$4:$B$12</c:f>
              <c:numCache>
                <c:formatCode>General</c:formatCode>
                <c:ptCount val="9"/>
                <c:pt idx="0">
                  <c:v>199.63137670704461</c:v>
                </c:pt>
                <c:pt idx="1">
                  <c:v>78.205038065073921</c:v>
                </c:pt>
                <c:pt idx="2">
                  <c:v>17.888130705656518</c:v>
                </c:pt>
                <c:pt idx="3">
                  <c:v>1373.001965930222</c:v>
                </c:pt>
                <c:pt idx="4">
                  <c:v>254.34590886051785</c:v>
                </c:pt>
                <c:pt idx="5">
                  <c:v>1224.6400263460525</c:v>
                </c:pt>
                <c:pt idx="6">
                  <c:v>484.4393968842669</c:v>
                </c:pt>
                <c:pt idx="7">
                  <c:v>495.02967111912079</c:v>
                </c:pt>
                <c:pt idx="8">
                  <c:v>225.59280092509979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18C-A36D-8ACB3C7A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435395023"/>
        <c:axId val="435411247"/>
      </c:barChart>
      <c:lineChart>
        <c:grouping val="standard"/>
        <c:varyColors val="0"/>
        <c:ser>
          <c:idx val="1"/>
          <c:order val="1"/>
          <c:tx>
            <c:strRef>
              <c:f>'Region wise Budget and sales'!$C$3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'Region wise Budget and sales'!$A$4:$A$12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Sweeden</c:v>
                </c:pt>
                <c:pt idx="5">
                  <c:v>Norway</c:v>
                </c:pt>
                <c:pt idx="6">
                  <c:v>Spain</c:v>
                </c:pt>
                <c:pt idx="7">
                  <c:v>Switzerland</c:v>
                </c:pt>
                <c:pt idx="8">
                  <c:v>Greece</c:v>
                </c:pt>
              </c:strCache>
            </c:strRef>
          </c:cat>
          <c:val>
            <c:numRef>
              <c:f>'Region wise Budget and sales'!$C$4:$C$12</c:f>
              <c:numCache>
                <c:formatCode>General</c:formatCode>
                <c:ptCount val="9"/>
                <c:pt idx="0">
                  <c:v>210.13829127057329</c:v>
                </c:pt>
                <c:pt idx="1">
                  <c:v>82.321092700077813</c:v>
                </c:pt>
                <c:pt idx="2">
                  <c:v>18.829611269112124</c:v>
                </c:pt>
                <c:pt idx="3">
                  <c:v>1445.2652272949706</c:v>
                </c:pt>
                <c:pt idx="4">
                  <c:v>267.73253564265042</c:v>
                </c:pt>
                <c:pt idx="5">
                  <c:v>1289.0947645747922</c:v>
                </c:pt>
                <c:pt idx="6">
                  <c:v>509.93620724659684</c:v>
                </c:pt>
                <c:pt idx="7">
                  <c:v>521.0838643359167</c:v>
                </c:pt>
                <c:pt idx="8">
                  <c:v>237.46610623694716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B-418C-A36D-8ACB3C7A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95023"/>
        <c:axId val="435411247"/>
      </c:lineChart>
      <c:catAx>
        <c:axId val="4353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1247"/>
        <c:crosses val="autoZero"/>
        <c:auto val="1"/>
        <c:lblAlgn val="ctr"/>
        <c:lblOffset val="100"/>
        <c:noMultiLvlLbl val="0"/>
      </c:catAx>
      <c:valAx>
        <c:axId val="43541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54185514044789"/>
          <c:y val="0.876100454403552"/>
          <c:w val="0.42691628971910428"/>
          <c:h val="0.12389954559644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40000">
                  <a:schemeClr val="accent1">
                    <a:lumMod val="50000"/>
                  </a:schemeClr>
                </a:gs>
                <a:gs pos="94500">
                  <a:srgbClr val="C2DAEF"/>
                </a:gs>
                <a:gs pos="89000">
                  <a:schemeClr val="accent1">
                    <a:lumMod val="45000"/>
                    <a:lumOff val="55000"/>
                  </a:schemeClr>
                </a:gs>
                <a:gs pos="5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'client wise sales'!$E$9:$E$10</c:f>
              <c:strCache>
                <c:ptCount val="2"/>
                <c:pt idx="0">
                  <c:v>BUDGET TOTAL</c:v>
                </c:pt>
                <c:pt idx="1">
                  <c:v>SALES TOTAL</c:v>
                </c:pt>
              </c:strCache>
            </c:strRef>
          </c:cat>
          <c:val>
            <c:numRef>
              <c:f>'client wise sales'!$F$9:$F$10</c:f>
              <c:numCache>
                <c:formatCode>General</c:formatCode>
                <c:ptCount val="2"/>
                <c:pt idx="0">
                  <c:v>4352.7743155430553</c:v>
                </c:pt>
                <c:pt idx="1">
                  <c:v>4581.8677005716363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4C75-966C-46E5AE39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435417903"/>
        <c:axId val="435413743"/>
      </c:barChart>
      <c:catAx>
        <c:axId val="43541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3743"/>
        <c:crosses val="autoZero"/>
        <c:auto val="1"/>
        <c:lblAlgn val="ctr"/>
        <c:lblOffset val="100"/>
        <c:noMultiLvlLbl val="0"/>
      </c:catAx>
      <c:valAx>
        <c:axId val="4354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E400-47A4-953A-DD0F15EA0A7C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E400-47A4-953A-DD0F15EA0A7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E400-47A4-953A-DD0F15EA0A7C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E400-47A4-953A-DD0F15EA0A7C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E400-47A4-953A-DD0F15EA0A7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8A76F71-B057-4D2B-A482-C2DEFF3D73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2B6A7F-3AF4-41FD-AF2A-C51294F386D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400-47A4-953A-DD0F15EA0A7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5ADCD12-2AD8-427C-AE24-E070C956CA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3D0DFA-651F-45AE-B5BE-11DB5EFE9FA8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400-47A4-953A-DD0F15EA0A7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FEA650B-4917-43BA-B90A-4611D8ECEA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6DD5A7-F4EC-4E11-81B1-8F1C8C6ADBB0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00-47A4-953A-DD0F15EA0A7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0069EE0-E583-451F-AFC6-2E5192D8B6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9121B4-DBB1-490F-A10C-11858D10C145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00-47A4-953A-DD0F15EA0A7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AF25AB6-9CC6-4E28-B9B4-AC2E9ACC8A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5B35F7-A9A7-4A18-A348-68E41C1B0179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00-47A4-953A-DD0F15EA0A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</c:ext>
            </c:extLst>
          </c:dLbls>
          <c:cat>
            <c:strRef>
              <c:f>'Top 5'!$G$3:$G$7</c:f>
              <c:strCache>
                <c:ptCount val="5"/>
                <c:pt idx="0">
                  <c:v>Sweeden</c:v>
                </c:pt>
                <c:pt idx="1">
                  <c:v>Spain</c:v>
                </c:pt>
                <c:pt idx="2">
                  <c:v>Switzerland</c:v>
                </c:pt>
                <c:pt idx="3">
                  <c:v>Norway</c:v>
                </c:pt>
                <c:pt idx="4">
                  <c:v>England</c:v>
                </c:pt>
              </c:strCache>
            </c:strRef>
          </c:cat>
          <c:val>
            <c:numRef>
              <c:f>'Top 5'!$H$3:$H$7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5'!$H$3:$H$7</c15:f>
                <c15:dlblRangeCache>
                  <c:ptCount val="5"/>
                  <c:pt idx="0">
                    <c:v>4</c:v>
                  </c:pt>
                  <c:pt idx="1">
                    <c:v>3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00-47A4-953A-DD0F15EA0A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0E2F9B72-15F1-422E-8A58-6355008BD159}"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effectLst>
      <a:innerShdw blurRad="63500" dist="50800">
        <a:prstClr val="black">
          <a:alpha val="50000"/>
        </a:prstClr>
      </a:innerShdw>
    </a:effectLst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Radio" firstButton="1" fmlaLink="'Regionwise clients'!$F$3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Spin" dx="26" fmlaLink="'Regionwise clients'!$O$3" max="12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15241</xdr:rowOff>
    </xdr:from>
    <xdr:to>
      <xdr:col>1</xdr:col>
      <xdr:colOff>472440</xdr:colOff>
      <xdr:row>1</xdr:row>
      <xdr:rowOff>175260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15241"/>
          <a:ext cx="1142999" cy="3428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327660</xdr:colOff>
          <xdr:row>0</xdr:row>
          <xdr:rowOff>60960</xdr:rowOff>
        </xdr:from>
        <xdr:to>
          <xdr:col>15</xdr:col>
          <xdr:colOff>15240</xdr:colOff>
          <xdr:row>1</xdr:row>
          <xdr:rowOff>137160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411480</xdr:colOff>
          <xdr:row>0</xdr:row>
          <xdr:rowOff>60960</xdr:rowOff>
        </xdr:from>
        <xdr:to>
          <xdr:col>16</xdr:col>
          <xdr:colOff>53340</xdr:colOff>
          <xdr:row>1</xdr:row>
          <xdr:rowOff>137160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548640</xdr:colOff>
          <xdr:row>0</xdr:row>
          <xdr:rowOff>53340</xdr:rowOff>
        </xdr:from>
        <xdr:to>
          <xdr:col>17</xdr:col>
          <xdr:colOff>121920</xdr:colOff>
          <xdr:row>1</xdr:row>
          <xdr:rowOff>129540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53340</xdr:colOff>
          <xdr:row>0</xdr:row>
          <xdr:rowOff>53340</xdr:rowOff>
        </xdr:from>
        <xdr:to>
          <xdr:col>18</xdr:col>
          <xdr:colOff>205740</xdr:colOff>
          <xdr:row>1</xdr:row>
          <xdr:rowOff>129540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Quarter 4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152400</xdr:colOff>
      <xdr:row>0</xdr:row>
      <xdr:rowOff>60960</xdr:rowOff>
    </xdr:from>
    <xdr:to>
      <xdr:col>13</xdr:col>
      <xdr:colOff>281940</xdr:colOff>
      <xdr:row>1</xdr:row>
      <xdr:rowOff>121920</xdr:rowOff>
    </xdr:to>
    <xdr:sp macro="" textlink="">
      <xdr:nvSpPr>
        <xdr:cNvPr id="3" name="Rectangle 2"/>
        <xdr:cNvSpPr/>
      </xdr:nvSpPr>
      <xdr:spPr>
        <a:xfrm>
          <a:off x="6957060" y="60960"/>
          <a:ext cx="739140" cy="24384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accent1">
                  <a:lumMod val="50000"/>
                </a:schemeClr>
              </a:solidFill>
            </a:rPr>
            <a:t> Quarter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175260</xdr:colOff>
          <xdr:row>0</xdr:row>
          <xdr:rowOff>53340</xdr:rowOff>
        </xdr:from>
        <xdr:to>
          <xdr:col>19</xdr:col>
          <xdr:colOff>327660</xdr:colOff>
          <xdr:row>1</xdr:row>
          <xdr:rowOff>129540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449580</xdr:colOff>
          <xdr:row>0</xdr:row>
          <xdr:rowOff>0</xdr:rowOff>
        </xdr:from>
        <xdr:to>
          <xdr:col>22</xdr:col>
          <xdr:colOff>83820</xdr:colOff>
          <xdr:row>1</xdr:row>
          <xdr:rowOff>175260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601980</xdr:colOff>
      <xdr:row>0</xdr:row>
      <xdr:rowOff>0</xdr:rowOff>
    </xdr:from>
    <xdr:to>
      <xdr:col>21</xdr:col>
      <xdr:colOff>457200</xdr:colOff>
      <xdr:row>0</xdr:row>
      <xdr:rowOff>175260</xdr:rowOff>
    </xdr:to>
    <xdr:sp macro="" textlink="">
      <xdr:nvSpPr>
        <xdr:cNvPr id="13" name="Rectangle 12"/>
        <xdr:cNvSpPr/>
      </xdr:nvSpPr>
      <xdr:spPr>
        <a:xfrm>
          <a:off x="12214860" y="0"/>
          <a:ext cx="1074420" cy="17526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 Month</a:t>
          </a:r>
        </a:p>
      </xdr:txBody>
    </xdr:sp>
    <xdr:clientData/>
  </xdr:twoCellAnchor>
  <xdr:twoCellAnchor>
    <xdr:from>
      <xdr:col>4</xdr:col>
      <xdr:colOff>129540</xdr:colOff>
      <xdr:row>4</xdr:row>
      <xdr:rowOff>114300</xdr:rowOff>
    </xdr:from>
    <xdr:to>
      <xdr:col>10</xdr:col>
      <xdr:colOff>518160</xdr:colOff>
      <xdr:row>14</xdr:row>
      <xdr:rowOff>15240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22860</xdr:colOff>
      <xdr:row>12</xdr:row>
      <xdr:rowOff>156210</xdr:rowOff>
    </xdr:from>
    <xdr:ext cx="65" cy="172227"/>
    <xdr:sp macro="" textlink="">
      <xdr:nvSpPr>
        <xdr:cNvPr id="5" name="TextBox 4"/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457200</xdr:colOff>
      <xdr:row>4</xdr:row>
      <xdr:rowOff>152400</xdr:rowOff>
    </xdr:from>
    <xdr:to>
      <xdr:col>22</xdr:col>
      <xdr:colOff>350520</xdr:colOff>
      <xdr:row>14</xdr:row>
      <xdr:rowOff>53340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396240</xdr:colOff>
      <xdr:row>3</xdr:row>
      <xdr:rowOff>0</xdr:rowOff>
    </xdr:from>
    <xdr:to>
      <xdr:col>22</xdr:col>
      <xdr:colOff>419100</xdr:colOff>
      <xdr:row>4</xdr:row>
      <xdr:rowOff>0</xdr:rowOff>
    </xdr:to>
    <xdr:sp macro="" textlink="">
      <xdr:nvSpPr>
        <xdr:cNvPr id="9" name="Rectangle 8"/>
        <xdr:cNvSpPr/>
      </xdr:nvSpPr>
      <xdr:spPr>
        <a:xfrm>
          <a:off x="10347960" y="548640"/>
          <a:ext cx="3680460" cy="1828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2"/>
              </a:solidFill>
            </a:rPr>
            <a:t>TOTAL SALES AND BUDGET</a:t>
          </a:r>
        </a:p>
      </xdr:txBody>
    </xdr:sp>
    <xdr:clientData/>
  </xdr:twoCellAnchor>
  <xdr:twoCellAnchor>
    <xdr:from>
      <xdr:col>0</xdr:col>
      <xdr:colOff>76200</xdr:colOff>
      <xdr:row>16</xdr:row>
      <xdr:rowOff>106680</xdr:rowOff>
    </xdr:from>
    <xdr:to>
      <xdr:col>6</xdr:col>
      <xdr:colOff>373380</xdr:colOff>
      <xdr:row>27</xdr:row>
      <xdr:rowOff>99060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129540</xdr:colOff>
      <xdr:row>16</xdr:row>
      <xdr:rowOff>99060</xdr:rowOff>
    </xdr:from>
    <xdr:to>
      <xdr:col>15</xdr:col>
      <xdr:colOff>533400</xdr:colOff>
      <xdr:row>27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68580</xdr:colOff>
      <xdr:row>16</xdr:row>
      <xdr:rowOff>175260</xdr:rowOff>
    </xdr:from>
    <xdr:to>
      <xdr:col>22</xdr:col>
      <xdr:colOff>480060</xdr:colOff>
      <xdr:row>27</xdr:row>
      <xdr:rowOff>76200</xdr:rowOff>
    </xdr:to>
    <xdr:sp macro="" textlink="">
      <xdr:nvSpPr>
        <xdr:cNvPr id="10" name="Rounded Rectangle 9"/>
        <xdr:cNvSpPr/>
      </xdr:nvSpPr>
      <xdr:spPr>
        <a:xfrm>
          <a:off x="10576560" y="3101340"/>
          <a:ext cx="3459480" cy="1912620"/>
        </a:xfrm>
        <a:prstGeom prst="roundRect">
          <a:avLst/>
        </a:prstGeom>
        <a:solidFill>
          <a:schemeClr val="accent1">
            <a:alpha val="5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esha" refreshedDate="43332.958895601849" createdVersion="6" refreshedVersion="6" minRefreshableVersion="3" recordCount="192">
  <cacheSource type="worksheet">
    <worksheetSource name="Table1"/>
  </cacheSource>
  <cacheFields count="6">
    <cacheField name="Month" numFmtId="17">
      <sharedItems containsSemiMixedTypes="0" containsNonDate="0" containsDate="1" containsString="0" minDate="2013-01-01T00:00:00" maxDate="2013-12-02T00:00:00" count="12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7">
      <sharedItems count="4">
        <s v="Q1"/>
        <s v="Q2"/>
        <s v="Q3"/>
        <s v="Q4"/>
      </sharedItems>
    </cacheField>
    <cacheField name="Region" numFmtId="0">
      <sharedItems count="9">
        <s v="England"/>
        <s v="France"/>
        <s v="Germany"/>
        <s v="Italy"/>
        <s v="Sweeden"/>
        <s v="Norway"/>
        <s v="Spain"/>
        <s v="Switzerland"/>
        <s v="Greece"/>
      </sharedItems>
    </cacheField>
    <cacheField name="Clients" numFmtId="0">
      <sharedItems count="32">
        <s v="Pin Rouge"/>
        <s v="Keepers Court"/>
        <s v="Ten Aces"/>
        <s v="Disco Bling"/>
        <s v="Ringmeister"/>
        <s v="Guest Wing"/>
        <s v="Brandy Lane"/>
        <s v="Dempsey"/>
        <s v="Trustee Brown"/>
        <s v="The Corporation"/>
        <s v="Born To Excel"/>
        <s v="Beltane"/>
        <s v="My Bonny Lad"/>
        <s v="Ultimate Fighter"/>
        <s v="Lets Lighten Up"/>
        <s v="Hey Blondie"/>
        <s v="The Blues"/>
        <s v="Festival Star"/>
        <s v="Arctic Ocean"/>
        <s v="Redhage"/>
        <s v="Catlantic"/>
        <s v="Coolism"/>
        <s v="Love You Like That"/>
        <s v="Teen Idol"/>
        <s v="Honest Lies"/>
        <s v="Kalahaar"/>
        <s v="Babieca Noire"/>
        <s v="Acorns"/>
        <s v="Geiger Rio"/>
        <s v="Megems Boy"/>
        <s v="Metal Talk"/>
        <s v="Even Astar"/>
      </sharedItems>
    </cacheField>
    <cacheField name="Budget" numFmtId="165">
      <sharedItems containsSemiMixedTypes="0" containsString="0" containsNumber="1" minValue="0.40298045831399998" maxValue="2374.5114360542493"/>
    </cacheField>
    <cacheField name="Sales Mth" numFmtId="165">
      <sharedItems containsSemiMixedTypes="0" containsString="0" containsNumber="1" minValue="0.4112045493" maxValue="2098.3733472727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0"/>
    <x v="0"/>
    <x v="0"/>
    <n v="4.4402836494074993"/>
    <n v="4.6739827888499992"/>
  </r>
  <r>
    <x v="0"/>
    <x v="0"/>
    <x v="1"/>
    <x v="1"/>
    <n v="4.8585368767049992"/>
    <n v="5.1142493438999992"/>
  </r>
  <r>
    <x v="0"/>
    <x v="0"/>
    <x v="2"/>
    <x v="2"/>
    <n v="2.4548135601924601"/>
    <n v="2.5840142738868002"/>
  </r>
  <r>
    <x v="0"/>
    <x v="0"/>
    <x v="3"/>
    <x v="3"/>
    <n v="1.3406443218349999"/>
    <n v="1.4112045493000001"/>
  </r>
  <r>
    <x v="0"/>
    <x v="0"/>
    <x v="4"/>
    <x v="4"/>
    <n v="195.15876700457179"/>
    <n v="205.43028105744401"/>
  </r>
  <r>
    <x v="0"/>
    <x v="0"/>
    <x v="5"/>
    <x v="5"/>
    <n v="172.69971902386757"/>
    <n v="181.78917791986061"/>
  </r>
  <r>
    <x v="0"/>
    <x v="0"/>
    <x v="6"/>
    <x v="6"/>
    <n v="67.654635873743061"/>
    <n v="71.215406182887435"/>
  </r>
  <r>
    <x v="0"/>
    <x v="0"/>
    <x v="4"/>
    <x v="7"/>
    <n v="15.474897772520764"/>
    <n v="16.289366076337647"/>
  </r>
  <r>
    <x v="0"/>
    <x v="0"/>
    <x v="7"/>
    <x v="8"/>
    <n v="1187.7744753688296"/>
    <n v="1250.2889214408733"/>
  </r>
  <r>
    <x v="0"/>
    <x v="0"/>
    <x v="6"/>
    <x v="9"/>
    <n v="1931.6575848319114"/>
    <n v="2033.3237735072753"/>
  </r>
  <r>
    <x v="0"/>
    <x v="0"/>
    <x v="4"/>
    <x v="10"/>
    <n v="79"/>
    <n v="80"/>
  </r>
  <r>
    <x v="0"/>
    <x v="0"/>
    <x v="7"/>
    <x v="11"/>
    <n v="112.07603187569002"/>
    <n v="117.97477039546318"/>
  </r>
  <r>
    <x v="0"/>
    <x v="0"/>
    <x v="8"/>
    <x v="12"/>
    <n v="200.44939037074957"/>
    <n v="210.99935828499954"/>
  </r>
  <r>
    <x v="0"/>
    <x v="0"/>
    <x v="0"/>
    <x v="13"/>
    <n v="445.17523960633633"/>
    <n v="468.60551537509087"/>
  </r>
  <r>
    <x v="0"/>
    <x v="0"/>
    <x v="1"/>
    <x v="14"/>
    <n v="323.5060143036132"/>
    <n v="340.53264663538232"/>
  </r>
  <r>
    <x v="0"/>
    <x v="0"/>
    <x v="2"/>
    <x v="15"/>
    <n v="24.158525093743329"/>
    <n v="26.768448857333333"/>
  </r>
  <r>
    <x v="1"/>
    <x v="0"/>
    <x v="3"/>
    <x v="16"/>
    <n v="4.5290893223956488"/>
    <n v="4.7674624446269993"/>
  </r>
  <r>
    <x v="1"/>
    <x v="0"/>
    <x v="4"/>
    <x v="17"/>
    <n v="4.955707614239099"/>
    <n v="5.216534330777999"/>
  </r>
  <r>
    <x v="1"/>
    <x v="0"/>
    <x v="5"/>
    <x v="18"/>
    <n v="2.5039098313963093"/>
    <n v="2.635694559364536"/>
  </r>
  <r>
    <x v="1"/>
    <x v="0"/>
    <x v="6"/>
    <x v="19"/>
    <n v="1.3674572082717"/>
    <n v="1.4394286402860001"/>
  </r>
  <r>
    <x v="1"/>
    <x v="0"/>
    <x v="4"/>
    <x v="20"/>
    <n v="199.06194234466324"/>
    <n v="209.53888667859289"/>
  </r>
  <r>
    <x v="1"/>
    <x v="0"/>
    <x v="7"/>
    <x v="21"/>
    <n v="176.15371340434493"/>
    <n v="185.42496147825781"/>
  </r>
  <r>
    <x v="1"/>
    <x v="0"/>
    <x v="6"/>
    <x v="22"/>
    <n v="69.007728591217926"/>
    <n v="72.639714306545187"/>
  </r>
  <r>
    <x v="1"/>
    <x v="0"/>
    <x v="4"/>
    <x v="23"/>
    <n v="15.78439572797118"/>
    <n v="16.6151533978644"/>
  </r>
  <r>
    <x v="1"/>
    <x v="0"/>
    <x v="7"/>
    <x v="24"/>
    <n v="1211.5299648762061"/>
    <n v="1275.2946998696907"/>
  </r>
  <r>
    <x v="1"/>
    <x v="0"/>
    <x v="8"/>
    <x v="25"/>
    <n v="1970.2907365285496"/>
    <n v="2073.9902489774208"/>
  </r>
  <r>
    <x v="1"/>
    <x v="0"/>
    <x v="0"/>
    <x v="26"/>
    <n v="1134.6469496529871"/>
    <n v="1194.3652101610392"/>
  </r>
  <r>
    <x v="1"/>
    <x v="0"/>
    <x v="1"/>
    <x v="27"/>
    <n v="114.31755251320382"/>
    <n v="120.33426580337245"/>
  </r>
  <r>
    <x v="1"/>
    <x v="0"/>
    <x v="2"/>
    <x v="28"/>
    <n v="204.45837817816454"/>
    <n v="215.21934545069954"/>
  </r>
  <r>
    <x v="1"/>
    <x v="0"/>
    <x v="3"/>
    <x v="29"/>
    <n v="454.07874439846307"/>
    <n v="477.9776256825927"/>
  </r>
  <r>
    <x v="1"/>
    <x v="0"/>
    <x v="4"/>
    <x v="30"/>
    <n v="329.97613458968544"/>
    <n v="347.34329956808995"/>
  </r>
  <r>
    <x v="1"/>
    <x v="0"/>
    <x v="5"/>
    <x v="31"/>
    <n v="25.938626942755999"/>
    <n v="27.30381783448"/>
  </r>
  <r>
    <x v="2"/>
    <x v="0"/>
    <x v="6"/>
    <x v="0"/>
    <n v="5.4582677528534527"/>
    <n v="4.7674624446269993"/>
  </r>
  <r>
    <x v="2"/>
    <x v="0"/>
    <x v="4"/>
    <x v="1"/>
    <n v="5.9724101553077311"/>
    <n v="5.216534330777999"/>
  </r>
  <r>
    <x v="2"/>
    <x v="0"/>
    <x v="7"/>
    <x v="2"/>
    <n v="3.0176067010164576"/>
    <n v="2.635694559364536"/>
  </r>
  <r>
    <x v="2"/>
    <x v="0"/>
    <x v="6"/>
    <x v="3"/>
    <n v="0.48020385026344148"/>
    <n v="0.41942864028600002"/>
  </r>
  <r>
    <x v="2"/>
    <x v="0"/>
    <x v="4"/>
    <x v="4"/>
    <n v="239.90107135832105"/>
    <n v="209.53888667859289"/>
  </r>
  <r>
    <x v="2"/>
    <x v="0"/>
    <x v="7"/>
    <x v="5"/>
    <n v="212.2930383964574"/>
    <n v="185.42496147825781"/>
  </r>
  <r>
    <x v="2"/>
    <x v="0"/>
    <x v="8"/>
    <x v="6"/>
    <n v="83.165208909563603"/>
    <n v="72.639714306545187"/>
  </r>
  <r>
    <x v="2"/>
    <x v="0"/>
    <x v="0"/>
    <x v="7"/>
    <n v="19.022689125214953"/>
    <n v="16.6151533978644"/>
  </r>
  <r>
    <x v="2"/>
    <x v="0"/>
    <x v="1"/>
    <x v="8"/>
    <n v="1460.084901880809"/>
    <n v="1275.2946998696907"/>
  </r>
  <r>
    <x v="2"/>
    <x v="0"/>
    <x v="2"/>
    <x v="9"/>
    <n v="2374.5114360542493"/>
    <n v="2073.9902489774208"/>
  </r>
  <r>
    <x v="2"/>
    <x v="0"/>
    <x v="3"/>
    <x v="10"/>
    <n v="1367.4287291133739"/>
    <n v="1194.3652101610392"/>
  </r>
  <r>
    <x v="2"/>
    <x v="0"/>
    <x v="4"/>
    <x v="11"/>
    <n v="137.77070091828114"/>
    <n v="120.33426580337245"/>
  </r>
  <r>
    <x v="2"/>
    <x v="0"/>
    <x v="5"/>
    <x v="12"/>
    <n v="246.40462860650592"/>
    <n v="215.21934545069954"/>
  </r>
  <r>
    <x v="2"/>
    <x v="0"/>
    <x v="6"/>
    <x v="13"/>
    <n v="547.23658364400046"/>
    <n v="477.9776256825927"/>
  </r>
  <r>
    <x v="2"/>
    <x v="0"/>
    <x v="4"/>
    <x v="14"/>
    <n v="397.6733436755062"/>
    <n v="347.34329956808995"/>
  </r>
  <r>
    <x v="2"/>
    <x v="0"/>
    <x v="7"/>
    <x v="15"/>
    <n v="31.260141038696155"/>
    <n v="27.30381783448"/>
  </r>
  <r>
    <x v="3"/>
    <x v="1"/>
    <x v="6"/>
    <x v="16"/>
    <n v="4.1710622407697393"/>
    <n v="4.3000641657419996"/>
  </r>
  <r>
    <x v="3"/>
    <x v="1"/>
    <x v="4"/>
    <x v="17"/>
    <n v="4.5639561144963592"/>
    <n v="4.7051093963879991"/>
  </r>
  <r>
    <x v="3"/>
    <x v="1"/>
    <x v="7"/>
    <x v="18"/>
    <n v="2.3059743380165805"/>
    <n v="2.3772931319758563"/>
  </r>
  <r>
    <x v="3"/>
    <x v="1"/>
    <x v="8"/>
    <x v="19"/>
    <n v="1.25935893979532"/>
    <n v="1.2983081853560001"/>
  </r>
  <r>
    <x v="3"/>
    <x v="1"/>
    <x v="0"/>
    <x v="20"/>
    <n v="183.32598281566305"/>
    <n v="188.9958585728485"/>
  </r>
  <r>
    <x v="3"/>
    <x v="1"/>
    <x v="1"/>
    <x v="21"/>
    <n v="162.22866237568363"/>
    <n v="167.24604368627178"/>
  </r>
  <r>
    <x v="3"/>
    <x v="1"/>
    <x v="2"/>
    <x v="22"/>
    <n v="63.552628477608742"/>
    <n v="65.518173688256439"/>
  </r>
  <r>
    <x v="3"/>
    <x v="1"/>
    <x v="3"/>
    <x v="23"/>
    <n v="14.536630286523716"/>
    <n v="14.986216790230635"/>
  </r>
  <r>
    <x v="3"/>
    <x v="1"/>
    <x v="4"/>
    <x v="24"/>
    <n v="40"/>
    <n v="70"/>
  </r>
  <r>
    <x v="3"/>
    <x v="1"/>
    <x v="5"/>
    <x v="25"/>
    <n v="1814.5381354778924"/>
    <n v="1870.6578716266933"/>
  </r>
  <r>
    <x v="3"/>
    <x v="1"/>
    <x v="6"/>
    <x v="26"/>
    <n v="1044.9524642624622"/>
    <n v="1077.2705817138785"/>
  </r>
  <r>
    <x v="3"/>
    <x v="1"/>
    <x v="4"/>
    <x v="27"/>
    <n v="105.28068510091136"/>
    <n v="108.53678876382614"/>
  </r>
  <r>
    <x v="3"/>
    <x v="1"/>
    <x v="7"/>
    <x v="28"/>
    <n v="188.29582733353359"/>
    <n v="194.11940962219958"/>
  </r>
  <r>
    <x v="3"/>
    <x v="1"/>
    <x v="6"/>
    <x v="29"/>
    <n v="418.18356192073111"/>
    <n v="431.11707414508362"/>
  </r>
  <r>
    <x v="3"/>
    <x v="1"/>
    <x v="4"/>
    <x v="30"/>
    <n v="303.89133385741519"/>
    <n v="313.29003490455176"/>
  </r>
  <r>
    <x v="3"/>
    <x v="1"/>
    <x v="7"/>
    <x v="31"/>
    <n v="23.888163760284264"/>
    <n v="24.626972948746666"/>
  </r>
  <r>
    <x v="4"/>
    <x v="1"/>
    <x v="8"/>
    <x v="0"/>
    <n v="4.4247660265485171"/>
    <n v="4.5150673740290994"/>
  </r>
  <r>
    <x v="4"/>
    <x v="1"/>
    <x v="0"/>
    <x v="1"/>
    <n v="4.8415575688832506"/>
    <n v="4.9403648662073989"/>
  </r>
  <r>
    <x v="4"/>
    <x v="1"/>
    <x v="1"/>
    <x v="2"/>
    <n v="2.4462346328031561"/>
    <n v="2.4961577885746493"/>
  </r>
  <r>
    <x v="4"/>
    <x v="1"/>
    <x v="2"/>
    <x v="3"/>
    <n v="1.3359591227313243"/>
    <n v="1.3632235946238003"/>
  </r>
  <r>
    <x v="4"/>
    <x v="1"/>
    <x v="3"/>
    <x v="4"/>
    <n v="194.47673847146112"/>
    <n v="198.44565150149094"/>
  </r>
  <r>
    <x v="4"/>
    <x v="1"/>
    <x v="4"/>
    <x v="5"/>
    <n v="172.09617895317365"/>
    <n v="175.60834587058537"/>
  </r>
  <r>
    <x v="4"/>
    <x v="1"/>
    <x v="5"/>
    <x v="6"/>
    <n v="67.418200725215883"/>
    <n v="68.794082372669266"/>
  </r>
  <r>
    <x v="4"/>
    <x v="1"/>
    <x v="6"/>
    <x v="7"/>
    <n v="15.420817077147323"/>
    <n v="15.735527629742167"/>
  </r>
  <r>
    <x v="4"/>
    <x v="1"/>
    <x v="4"/>
    <x v="8"/>
    <n v="100"/>
    <n v="112"/>
  </r>
  <r>
    <x v="4"/>
    <x v="1"/>
    <x v="7"/>
    <x v="9"/>
    <n v="1924.9069499038676"/>
    <n v="1964.1907652080281"/>
  </r>
  <r>
    <x v="4"/>
    <x v="1"/>
    <x v="6"/>
    <x v="10"/>
    <n v="1108.5114285835809"/>
    <n v="1131.1341107995725"/>
  </r>
  <r>
    <x v="4"/>
    <x v="1"/>
    <x v="4"/>
    <x v="11"/>
    <n v="111.68435563797709"/>
    <n v="113.96362820201745"/>
  </r>
  <r>
    <x v="4"/>
    <x v="1"/>
    <x v="7"/>
    <x v="12"/>
    <n v="199.7488725012434"/>
    <n v="203.82538010330958"/>
  </r>
  <r>
    <x v="4"/>
    <x v="1"/>
    <x v="8"/>
    <x v="13"/>
    <n v="443.61946929529103"/>
    <n v="452.67292785233781"/>
  </r>
  <r>
    <x v="4"/>
    <x v="1"/>
    <x v="0"/>
    <x v="14"/>
    <n v="322.37544591678375"/>
    <n v="328.95453664977936"/>
  </r>
  <r>
    <x v="4"/>
    <x v="1"/>
    <x v="1"/>
    <x v="15"/>
    <n v="25.341155164260318"/>
    <n v="25.858321596183998"/>
  </r>
  <r>
    <x v="5"/>
    <x v="1"/>
    <x v="2"/>
    <x v="16"/>
    <n v="4.8095282897266491"/>
    <n v="4.9076819282924991"/>
  </r>
  <r>
    <x v="5"/>
    <x v="1"/>
    <x v="3"/>
    <x v="17"/>
    <n v="5.2625625748730993"/>
    <n v="5.3699618110949991"/>
  </r>
  <r>
    <x v="5"/>
    <x v="1"/>
    <x v="4"/>
    <x v="18"/>
    <n v="2.6589506878295173"/>
    <n v="2.7132149875811402"/>
  </r>
  <r>
    <x v="5"/>
    <x v="1"/>
    <x v="5"/>
    <x v="19"/>
    <n v="0.42312948122970001"/>
    <n v="0.43176477676500002"/>
  </r>
  <r>
    <x v="5"/>
    <x v="1"/>
    <x v="6"/>
    <x v="20"/>
    <n v="211.38775920810988"/>
    <n v="215.70179511031623"/>
  </r>
  <r>
    <x v="5"/>
    <x v="1"/>
    <x v="4"/>
    <x v="21"/>
    <n v="187.06106407953655"/>
    <n v="190.87863681585364"/>
  </r>
  <r>
    <x v="5"/>
    <x v="1"/>
    <x v="7"/>
    <x v="22"/>
    <n v="73.280652962191169"/>
    <n v="74.776176492031809"/>
  </r>
  <r>
    <x v="5"/>
    <x v="1"/>
    <x v="6"/>
    <x v="23"/>
    <n v="16.761757692551441"/>
    <n v="17.103834380154531"/>
  </r>
  <r>
    <x v="5"/>
    <x v="1"/>
    <x v="4"/>
    <x v="24"/>
    <n v="29"/>
    <n v="44"/>
  </r>
  <r>
    <x v="5"/>
    <x v="1"/>
    <x v="7"/>
    <x v="25"/>
    <n v="1944.1560194029062"/>
    <n v="1983.8326728601085"/>
  </r>
  <r>
    <x v="5"/>
    <x v="1"/>
    <x v="8"/>
    <x v="26"/>
    <n v="1119.5965428694169"/>
    <n v="1142.4454519075682"/>
  </r>
  <r>
    <x v="5"/>
    <x v="1"/>
    <x v="0"/>
    <x v="27"/>
    <n v="112.80119919435687"/>
    <n v="115.10326448403762"/>
  </r>
  <r>
    <x v="5"/>
    <x v="1"/>
    <x v="1"/>
    <x v="28"/>
    <n v="201.74636122625583"/>
    <n v="205.86363390434269"/>
  </r>
  <r>
    <x v="5"/>
    <x v="1"/>
    <x v="2"/>
    <x v="29"/>
    <n v="448.05566398824396"/>
    <n v="457.19965713086117"/>
  </r>
  <r>
    <x v="5"/>
    <x v="1"/>
    <x v="3"/>
    <x v="30"/>
    <n v="325.59920037595163"/>
    <n v="332.24408201627716"/>
  </r>
  <r>
    <x v="5"/>
    <x v="1"/>
    <x v="4"/>
    <x v="31"/>
    <n v="25.594566715902921"/>
    <n v="26.11690481214584"/>
  </r>
  <r>
    <x v="6"/>
    <x v="2"/>
    <x v="5"/>
    <x v="0"/>
    <n v="4.7089208101966529"/>
    <n v="4.9567587475754245"/>
  </r>
  <r>
    <x v="6"/>
    <x v="2"/>
    <x v="6"/>
    <x v="1"/>
    <n v="5.1524783577456512"/>
    <n v="5.4236614292059491"/>
  </r>
  <r>
    <x v="6"/>
    <x v="2"/>
    <x v="4"/>
    <x v="2"/>
    <n v="2.6033297805841036"/>
    <n v="2.7403471374569515"/>
  </r>
  <r>
    <x v="6"/>
    <x v="2"/>
    <x v="7"/>
    <x v="3"/>
    <n v="0.4142783033060175"/>
    <n v="0.43608242453265"/>
  </r>
  <r>
    <x v="6"/>
    <x v="2"/>
    <x v="6"/>
    <x v="4"/>
    <n v="206.96587240834842"/>
    <n v="217.8588130614194"/>
  </r>
  <r>
    <x v="6"/>
    <x v="2"/>
    <x v="4"/>
    <x v="5"/>
    <n v="183.14805202481156"/>
    <n v="192.78742318401217"/>
  </r>
  <r>
    <x v="6"/>
    <x v="2"/>
    <x v="7"/>
    <x v="6"/>
    <n v="71.747741344104512"/>
    <n v="75.523938256952121"/>
  </r>
  <r>
    <x v="6"/>
    <x v="2"/>
    <x v="8"/>
    <x v="7"/>
    <n v="16.411129087758273"/>
    <n v="17.274872723956076"/>
  </r>
  <r>
    <x v="6"/>
    <x v="2"/>
    <x v="0"/>
    <x v="8"/>
    <n v="1259.6348311286438"/>
    <n v="1325.9314011880463"/>
  </r>
  <r>
    <x v="6"/>
    <x v="2"/>
    <x v="1"/>
    <x v="9"/>
    <n v="1950.9741606802304"/>
    <n v="2053.6570112423478"/>
  </r>
  <r>
    <x v="6"/>
    <x v="2"/>
    <x v="2"/>
    <x v="10"/>
    <n v="1123.5229599505067"/>
    <n v="1182.655747316323"/>
  </r>
  <r>
    <x v="6"/>
    <x v="2"/>
    <x v="3"/>
    <x v="11"/>
    <n v="113.19679219444691"/>
    <n v="119.15451809941781"/>
  </r>
  <r>
    <x v="6"/>
    <x v="2"/>
    <x v="4"/>
    <x v="12"/>
    <n v="202.45388427445707"/>
    <n v="213.10935186784954"/>
  </r>
  <r>
    <x v="6"/>
    <x v="2"/>
    <x v="5"/>
    <x v="13"/>
    <n v="449.62699200239967"/>
    <n v="473.29157052884176"/>
  </r>
  <r>
    <x v="6"/>
    <x v="2"/>
    <x v="6"/>
    <x v="14"/>
    <n v="326.74107444664929"/>
    <n v="343.93797310173613"/>
  </r>
  <r>
    <x v="6"/>
    <x v="2"/>
    <x v="4"/>
    <x v="15"/>
    <n v="25.684326678611331"/>
    <n v="27.036133345906666"/>
  </r>
  <r>
    <x v="7"/>
    <x v="2"/>
    <x v="7"/>
    <x v="16"/>
    <n v="4.484686485901574"/>
    <n v="4.7207226167384988"/>
  </r>
  <r>
    <x v="7"/>
    <x v="2"/>
    <x v="6"/>
    <x v="17"/>
    <n v="4.9071222454720491"/>
    <n v="5.1653918373389995"/>
  </r>
  <r>
    <x v="7"/>
    <x v="2"/>
    <x v="4"/>
    <x v="18"/>
    <n v="2.837629460836673"/>
    <n v="2.9869783798280771"/>
  </r>
  <r>
    <x v="7"/>
    <x v="2"/>
    <x v="7"/>
    <x v="19"/>
    <n v="0.45156335060355907"/>
    <n v="0.47532984274058854"/>
  </r>
  <r>
    <x v="7"/>
    <x v="2"/>
    <x v="8"/>
    <x v="20"/>
    <n v="225.59280092509979"/>
    <n v="237.46610623694716"/>
  </r>
  <r>
    <x v="7"/>
    <x v="2"/>
    <x v="0"/>
    <x v="21"/>
    <n v="199.63137670704461"/>
    <n v="210.13829127057329"/>
  </r>
  <r>
    <x v="7"/>
    <x v="2"/>
    <x v="1"/>
    <x v="22"/>
    <n v="78.205038065073921"/>
    <n v="82.321092700077813"/>
  </r>
  <r>
    <x v="7"/>
    <x v="2"/>
    <x v="2"/>
    <x v="23"/>
    <n v="17.888130705656518"/>
    <n v="18.829611269112124"/>
  </r>
  <r>
    <x v="7"/>
    <x v="2"/>
    <x v="3"/>
    <x v="24"/>
    <n v="1373.001965930222"/>
    <n v="1445.2652272949706"/>
  </r>
  <r>
    <x v="7"/>
    <x v="2"/>
    <x v="4"/>
    <x v="25"/>
    <n v="2.837629460836673"/>
    <n v="2.9869783798280771"/>
  </r>
  <r>
    <x v="7"/>
    <x v="2"/>
    <x v="5"/>
    <x v="26"/>
    <n v="1224.6400263460525"/>
    <n v="1289.0947645747922"/>
  </r>
  <r>
    <x v="7"/>
    <x v="2"/>
    <x v="6"/>
    <x v="27"/>
    <n v="123.38450349194714"/>
    <n v="129.87842472836542"/>
  </r>
  <r>
    <x v="7"/>
    <x v="2"/>
    <x v="4"/>
    <x v="28"/>
    <n v="220.67473385915818"/>
    <n v="232.289193535956"/>
  </r>
  <r>
    <x v="7"/>
    <x v="2"/>
    <x v="7"/>
    <x v="29"/>
    <n v="490.09342128261568"/>
    <n v="515.88781187643758"/>
  </r>
  <r>
    <x v="7"/>
    <x v="2"/>
    <x v="6"/>
    <x v="30"/>
    <n v="356.14777114684773"/>
    <n v="374.89239068089239"/>
  </r>
  <r>
    <x v="7"/>
    <x v="2"/>
    <x v="4"/>
    <x v="31"/>
    <n v="27.995916079686353"/>
    <n v="29.469385347038269"/>
  </r>
  <r>
    <x v="8"/>
    <x v="2"/>
    <x v="7"/>
    <x v="0"/>
    <n v="4.6512036906215091"/>
    <n v="5.1455876522449637"/>
  </r>
  <r>
    <x v="8"/>
    <x v="2"/>
    <x v="8"/>
    <x v="1"/>
    <n v="5.089324564876935"/>
    <n v="5.6302771026995098"/>
  </r>
  <r>
    <x v="8"/>
    <x v="2"/>
    <x v="0"/>
    <x v="2"/>
    <n v="2.5459612231198201"/>
    <n v="2.8165755585366123"/>
  </r>
  <r>
    <x v="8"/>
    <x v="2"/>
    <x v="1"/>
    <x v="3"/>
    <n v="0.40514901479763449"/>
    <n v="0.44821295873700001"/>
  </r>
  <r>
    <x v="8"/>
    <x v="2"/>
    <x v="2"/>
    <x v="4"/>
    <n v="202.40504664091907"/>
    <n v="223.91900635261399"/>
  </r>
  <r>
    <x v="8"/>
    <x v="2"/>
    <x v="3"/>
    <x v="5"/>
    <n v="179.11209022488171"/>
    <n v="198.15020393264808"/>
  </r>
  <r>
    <x v="8"/>
    <x v="2"/>
    <x v="4"/>
    <x v="6"/>
    <n v="70.166664504385665"/>
    <n v="77.624792739347313"/>
  </r>
  <r>
    <x v="8"/>
    <x v="2"/>
    <x v="5"/>
    <x v="7"/>
    <n v="16.049483471768113"/>
    <n v="17.755409023208035"/>
  </r>
  <r>
    <x v="8"/>
    <x v="2"/>
    <x v="6"/>
    <x v="8"/>
    <n v="1231.8767523279612"/>
    <n v="1362.814924370552"/>
  </r>
  <r>
    <x v="8"/>
    <x v="2"/>
    <x v="4"/>
    <x v="9"/>
    <n v="44"/>
    <n v="60"/>
  </r>
  <r>
    <x v="8"/>
    <x v="2"/>
    <x v="7"/>
    <x v="10"/>
    <n v="1153.7025413318358"/>
    <n v="1276.3314500740516"/>
  </r>
  <r>
    <x v="8"/>
    <x v="2"/>
    <x v="6"/>
    <x v="11"/>
    <n v="106.63984845816411"/>
    <n v="117.97477039546318"/>
  </r>
  <r>
    <x v="8"/>
    <x v="2"/>
    <x v="4"/>
    <x v="12"/>
    <n v="190.72670806526546"/>
    <n v="210.99935828499954"/>
  </r>
  <r>
    <x v="8"/>
    <x v="2"/>
    <x v="7"/>
    <x v="13"/>
    <n v="423.58227084272676"/>
    <n v="468.60551537509087"/>
  </r>
  <r>
    <x v="8"/>
    <x v="2"/>
    <x v="8"/>
    <x v="14"/>
    <n v="307.81454128306763"/>
    <n v="340.53264663538232"/>
  </r>
  <r>
    <x v="8"/>
    <x v="2"/>
    <x v="0"/>
    <x v="15"/>
    <n v="24.196557620220791"/>
    <n v="26.768448857333333"/>
  </r>
  <r>
    <x v="9"/>
    <x v="3"/>
    <x v="1"/>
    <x v="16"/>
    <n v="4.7207226167384988"/>
    <n v="4.6739827888499992"/>
  </r>
  <r>
    <x v="9"/>
    <x v="3"/>
    <x v="2"/>
    <x v="17"/>
    <n v="5.1653918373389995"/>
    <n v="5.1142493438999992"/>
  </r>
  <r>
    <x v="9"/>
    <x v="3"/>
    <x v="3"/>
    <x v="18"/>
    <n v="2.6098544166256681"/>
    <n v="2.5840142738868002"/>
  </r>
  <r>
    <x v="9"/>
    <x v="3"/>
    <x v="4"/>
    <x v="19"/>
    <n v="0.41531659479299998"/>
    <n v="0.4112045493"/>
  </r>
  <r>
    <x v="9"/>
    <x v="3"/>
    <x v="5"/>
    <x v="20"/>
    <n v="207.48458386801846"/>
    <n v="205.43028105744401"/>
  </r>
  <r>
    <x v="9"/>
    <x v="3"/>
    <x v="6"/>
    <x v="21"/>
    <n v="183.60706969905922"/>
    <n v="181.78917791986061"/>
  </r>
  <r>
    <x v="9"/>
    <x v="3"/>
    <x v="4"/>
    <x v="22"/>
    <n v="71.927560244716304"/>
    <n v="71.215406182887435"/>
  </r>
  <r>
    <x v="9"/>
    <x v="3"/>
    <x v="7"/>
    <x v="23"/>
    <n v="16.452259737101024"/>
    <n v="16.289366076337647"/>
  </r>
  <r>
    <x v="9"/>
    <x v="3"/>
    <x v="6"/>
    <x v="24"/>
    <n v="1262.791810655282"/>
    <n v="1250.2889214408733"/>
  </r>
  <r>
    <x v="9"/>
    <x v="3"/>
    <x v="4"/>
    <x v="25"/>
    <n v="69.791098059229682"/>
    <n v="71.215406182887435"/>
  </r>
  <r>
    <x v="9"/>
    <x v="3"/>
    <x v="7"/>
    <x v="26"/>
    <n v="1182.655747316323"/>
    <n v="1170.946284471607"/>
  </r>
  <r>
    <x v="9"/>
    <x v="3"/>
    <x v="8"/>
    <x v="27"/>
    <n v="119.15451809941781"/>
    <n v="117.97477039546318"/>
  </r>
  <r>
    <x v="9"/>
    <x v="3"/>
    <x v="0"/>
    <x v="28"/>
    <n v="213.10935186784954"/>
    <n v="210.99935828499954"/>
  </r>
  <r>
    <x v="9"/>
    <x v="3"/>
    <x v="1"/>
    <x v="29"/>
    <n v="473.29157052884176"/>
    <n v="468.60551537509087"/>
  </r>
  <r>
    <x v="9"/>
    <x v="3"/>
    <x v="2"/>
    <x v="30"/>
    <n v="343.93797310173613"/>
    <n v="340.53264663538232"/>
  </r>
  <r>
    <x v="9"/>
    <x v="3"/>
    <x v="3"/>
    <x v="31"/>
    <n v="27.036133345906666"/>
    <n v="26.768448857333333"/>
  </r>
  <r>
    <x v="10"/>
    <x v="3"/>
    <x v="4"/>
    <x v="0"/>
    <n v="4.5805031330729991"/>
    <n v="4.6739827888499992"/>
  </r>
  <r>
    <x v="10"/>
    <x v="3"/>
    <x v="5"/>
    <x v="1"/>
    <n v="5.0119643570219994"/>
    <n v="5.1142493438999992"/>
  </r>
  <r>
    <x v="10"/>
    <x v="3"/>
    <x v="6"/>
    <x v="2"/>
    <n v="2.5323339884090643"/>
    <n v="2.5840142738868002"/>
  </r>
  <r>
    <x v="10"/>
    <x v="3"/>
    <x v="4"/>
    <x v="3"/>
    <n v="0.40298045831399998"/>
    <n v="0.4112045493"/>
  </r>
  <r>
    <x v="10"/>
    <x v="3"/>
    <x v="7"/>
    <x v="4"/>
    <n v="201.32167543629512"/>
    <n v="205.43028105744401"/>
  </r>
  <r>
    <x v="10"/>
    <x v="3"/>
    <x v="6"/>
    <x v="5"/>
    <n v="178.1533943614634"/>
    <n v="181.78917791986061"/>
  </r>
  <r>
    <x v="10"/>
    <x v="3"/>
    <x v="4"/>
    <x v="6"/>
    <n v="69.791098059229682"/>
    <n v="71.215406182887435"/>
  </r>
  <r>
    <x v="10"/>
    <x v="3"/>
    <x v="7"/>
    <x v="7"/>
    <n v="15.963578754810893"/>
    <n v="16.289366076337647"/>
  </r>
  <r>
    <x v="10"/>
    <x v="3"/>
    <x v="8"/>
    <x v="8"/>
    <n v="1225.2831430120559"/>
    <n v="1250.2889214408733"/>
  </r>
  <r>
    <x v="10"/>
    <x v="3"/>
    <x v="0"/>
    <x v="9"/>
    <n v="1992.6572980371297"/>
    <n v="2033.3237735072753"/>
  </r>
  <r>
    <x v="10"/>
    <x v="3"/>
    <x v="1"/>
    <x v="10"/>
    <n v="1147.5273587821748"/>
    <n v="1170.946284471607"/>
  </r>
  <r>
    <x v="10"/>
    <x v="3"/>
    <x v="2"/>
    <x v="11"/>
    <n v="115.61527498755392"/>
    <n v="117.97477039546318"/>
  </r>
  <r>
    <x v="10"/>
    <x v="3"/>
    <x v="3"/>
    <x v="12"/>
    <n v="206.77937111929955"/>
    <n v="210.99935828499954"/>
  </r>
  <r>
    <x v="10"/>
    <x v="3"/>
    <x v="4"/>
    <x v="13"/>
    <n v="459.23340506758905"/>
    <n v="468.60551537509087"/>
  </r>
  <r>
    <x v="10"/>
    <x v="3"/>
    <x v="5"/>
    <x v="14"/>
    <n v="333.72199370267469"/>
    <n v="340.53264663538232"/>
  </r>
  <r>
    <x v="10"/>
    <x v="3"/>
    <x v="6"/>
    <x v="15"/>
    <n v="26.233079880186665"/>
    <n v="26.768448857333333"/>
  </r>
  <r>
    <x v="11"/>
    <x v="3"/>
    <x v="4"/>
    <x v="16"/>
    <n v="4.7270414169999997"/>
    <n v="4.8235116499999995"/>
  </r>
  <r>
    <x v="11"/>
    <x v="3"/>
    <x v="7"/>
    <x v="17"/>
    <n v="5.1723058379999989"/>
    <n v="5.2778630999999994"/>
  </r>
  <r>
    <x v="11"/>
    <x v="3"/>
    <x v="6"/>
    <x v="18"/>
    <n v="2.6133477692559999"/>
    <n v="2.6666813972000001"/>
  </r>
  <r>
    <x v="11"/>
    <x v="3"/>
    <x v="4"/>
    <x v="19"/>
    <n v="0.41587250599999998"/>
    <n v="0.42435970000000001"/>
  </r>
  <r>
    <x v="11"/>
    <x v="3"/>
    <x v="7"/>
    <x v="20"/>
    <n v="207.76230695180098"/>
    <n v="212.00235403244997"/>
  </r>
  <r>
    <x v="11"/>
    <x v="3"/>
    <x v="8"/>
    <x v="21"/>
    <n v="183.85283215837296"/>
    <n v="187.60493077384996"/>
  </r>
  <r>
    <x v="11"/>
    <x v="3"/>
    <x v="0"/>
    <x v="22"/>
    <n v="72.023837006428991"/>
    <n v="73.493711231049986"/>
  </r>
  <r>
    <x v="11"/>
    <x v="3"/>
    <x v="1"/>
    <x v="23"/>
    <n v="16.474281480712996"/>
    <n v="16.810491306849997"/>
  </r>
  <r>
    <x v="11"/>
    <x v="3"/>
    <x v="2"/>
    <x v="24"/>
    <n v="1264.4820877317397"/>
    <n v="1290.2878446242244"/>
  </r>
  <r>
    <x v="11"/>
    <x v="3"/>
    <x v="3"/>
    <x v="25"/>
    <n v="2056.4058803272751"/>
    <n v="2098.3733472727299"/>
  </r>
  <r>
    <x v="11"/>
    <x v="3"/>
    <x v="4"/>
    <x v="26"/>
    <n v="69.791098059229682"/>
    <n v="71.215406182887435"/>
  </r>
  <r>
    <x v="11"/>
    <x v="3"/>
    <x v="5"/>
    <x v="27"/>
    <n v="119.31400927508143"/>
    <n v="121.74898905620555"/>
  </r>
  <r>
    <x v="11"/>
    <x v="3"/>
    <x v="6"/>
    <x v="28"/>
    <n v="213.39460383828643"/>
    <n v="217.7495957533535"/>
  </r>
  <r>
    <x v="11"/>
    <x v="3"/>
    <x v="4"/>
    <x v="29"/>
    <n v="473.92508262909092"/>
    <n v="483.59702309090909"/>
  </r>
  <r>
    <x v="11"/>
    <x v="3"/>
    <x v="7"/>
    <x v="30"/>
    <n v="344.39834231442171"/>
    <n v="351.42687991267525"/>
  </r>
  <r>
    <x v="11"/>
    <x v="3"/>
    <x v="6"/>
    <x v="31"/>
    <n v="27.07232185777778"/>
    <n v="27.624818222222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1" colPageCount="1"/>
  <pivotFields count="6">
    <pivotField axis="axisPage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0">
        <item x="0"/>
        <item x="1"/>
        <item x="2"/>
        <item x="8"/>
        <item x="3"/>
        <item x="5"/>
        <item x="6"/>
        <item x="4"/>
        <item x="7"/>
        <item t="default"/>
      </items>
    </pivotField>
    <pivotField axis="axisRow" showAll="0" measureFilter="1">
      <items count="33">
        <item x="13"/>
        <item x="8"/>
        <item x="9"/>
        <item x="16"/>
        <item x="2"/>
        <item x="23"/>
        <item x="4"/>
        <item x="19"/>
        <item x="0"/>
        <item x="12"/>
        <item x="30"/>
        <item x="29"/>
        <item x="22"/>
        <item x="14"/>
        <item x="1"/>
        <item x="25"/>
        <item x="24"/>
        <item x="15"/>
        <item x="5"/>
        <item x="28"/>
        <item x="17"/>
        <item x="31"/>
        <item x="3"/>
        <item x="7"/>
        <item x="21"/>
        <item x="20"/>
        <item x="6"/>
        <item x="10"/>
        <item x="11"/>
        <item x="26"/>
        <item x="18"/>
        <item x="27"/>
        <item t="default"/>
      </items>
    </pivotField>
    <pivotField numFmtId="165" showAll="0"/>
    <pivotField dataField="1" numFmtId="165" showAll="0"/>
  </pivotFields>
  <rowFields count="1">
    <field x="3"/>
  </rowFields>
  <rowItems count="6">
    <i>
      <x v="1"/>
    </i>
    <i>
      <x v="2"/>
    </i>
    <i>
      <x v="15"/>
    </i>
    <i>
      <x v="27"/>
    </i>
    <i>
      <x v="29"/>
    </i>
    <i t="grand">
      <x/>
    </i>
  </rowItems>
  <colItems count="1">
    <i/>
  </colItems>
  <pageFields count="1">
    <pageField fld="0" hier="-1"/>
  </pageFields>
  <dataFields count="1">
    <dataField name="Sum of Sales Mth" fld="5" baseField="0" baseItem="0"/>
  </dataField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G193" totalsRowShown="0" headerRowDxfId="9">
  <autoFilter ref="B1:G193"/>
  <tableColumns count="6">
    <tableColumn id="1" name="Month" dataDxfId="8"/>
    <tableColumn id="2" name="Quarter" dataDxfId="7"/>
    <tableColumn id="3" name="Region" dataDxfId="6"/>
    <tableColumn id="4" name="Clients" dataDxfId="5"/>
    <tableColumn id="5" name="Budget" dataDxfId="4" dataCellStyle="Comma"/>
    <tableColumn id="6" name="Sales Mth" dataDxfId="3" dataCellStyle="Comm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C12" totalsRowShown="0">
  <autoFilter ref="A3:C12"/>
  <sortState ref="A4:C12">
    <sortCondition descending="1" ref="B4:B12"/>
  </sortState>
  <tableColumns count="3">
    <tableColumn id="1" name="REGION"/>
    <tableColumn id="2" name="CLIENTS" dataDxfId="2">
      <calculatedColumnFormula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calculatedColumnFormula>
    </tableColumn>
    <tableColumn id="3" name="Column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C13" totalsRowCount="1">
  <autoFilter ref="A3:C13"/>
  <tableColumns count="3">
    <tableColumn id="1" name="REGION"/>
    <tableColumn id="2" name="BUDGET" totalsRowFunction="custom">
      <calculatedColumnFormula>IF('Regionwise clients'!$F$3=5,IF('Regionwise clients'!$O$3=12,SUMIF(Table1[Region],'Region wise Budget and sales'!A4,Table1[Budget]),SUMIFS(Table1[Budget],Table1[Region],'Region wise Budget and sales'!A4,Data!$A$2:$A$193,VLOOKUP('Regionwise clients'!$O$3,'Regionwise clients'!$K$4:$L$16,2,0))),IF('Regionwise clients'!$O$3=12,SUMIFS(Table1[Budget],Table1[Region],'Region wise Budget and sales'!A4,Table1[Quarter],VLOOKUP('Regionwise clients'!$F$3,'Regionwise clients'!$H$4:$I$8,2,0)),SUMIFS(Table1[Budget],Table1[Region],'Region wise Budget and sales'!A4,Data!$A$2:$A$193,VLOOKUP('Regionwise clients'!$O$3,'Regionwise clients'!$K$4:$L$16,2,0),Table1[Quarter],VLOOKUP('Regionwise clients'!$F$3,'Regionwise clients'!$H$4:$I$8,2,0))))</calculatedColumnFormula>
      <totalsRowFormula>SUM(Table3[BUDGET])</totalsRowFormula>
    </tableColumn>
    <tableColumn id="3" name="SALES" totalsRowFunction="custom">
      <calculatedColumnFormula>IF('Regionwise clients'!$F$3=5,IF('Regionwise clients'!$O$3=12,SUMIF(Table1[Region],'Region wise Budget and sales'!A4,Table1[Sales Mth]),SUMIFS(Table1[Sales Mth],Table1[Region],'Region wise Budget and sales'!A4,Data!$A$2:$A$193,VLOOKUP('Regionwise clients'!$O$3,'Regionwise clients'!$K$4:$L$16,2,0))),IF('Regionwise clients'!$O$3=12,SUMIFS(Table1[Sales Mth],Table1[Region],'Region wise Budget and sales'!A4,Table1[Quarter],VLOOKUP('Regionwise clients'!$F$3,'Regionwise clients'!$H$4:$I$8,2,0)),SUMIFS(Table1[Sales Mth],Table1[Region],'Region wise Budget and sales'!A4,Data!$A$2:$A$193,VLOOKUP('Regionwise clients'!$O$3,'Regionwise clients'!$K$4:$L$16,2,0),Table1[Quarter],VLOOKUP('Regionwise clients'!$F$3,'Regionwise clients'!$H$4:$I$8,2,0))))</calculatedColumnFormula>
      <totalsRowFormula>SUM(Table3[SALES])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J3:K13" totalsRowShown="0" headerRowDxfId="1">
  <autoFilter ref="J3:K13"/>
  <tableColumns count="2">
    <tableColumn id="1" name="CLIENTS">
      <calculatedColumnFormula>INDEX($F$4:$F$35,MATCH(1,INDEX(($H$4:$H$35=LARGE($H$4:$H$35,ROWS(J$3:J3)))*(COUNTIF(J$3:J3,$F$4:$F$35)=0),),0))</calculatedColumnFormula>
    </tableColumn>
    <tableColumn id="2" name="SALES" dataDxfId="0">
      <calculatedColumnFormula>VLOOKUP(J4,$F$4:$H$35,3,0)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7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2DB8C3-68E1-4347-B9E1-1ED8E17DBD8C}">
  <we:reference id="wa104168603" version="1.0.0.6" store="en-US" storeType="OMEX"/>
  <we:alternateReferences>
    <we:reference id="WA104168603" version="1.0.0.6" store="WA104168603" storeType="OMEX"/>
  </we:alternateReferences>
  <we:properties>
    <we:property name="savedSettings" value="{&quot;state&quot;:{&quot;seed&quot;:54140,&quot;currentseed&quot;:null,&quot;powerbi&quot;:{&quot;datasetId&quot;:null,&quot;tableName&quot;:null,&quot;datasetName&quot;:null},&quot;powerBILoaded&quot;:false,&quot;VisualizationName&quot;:&quot;Power Bubbles&quot;,&quot;category&quot;:&quot;CLIENTS&quot;,&quot;aggregate&quot;:&quot;Sum&quot;,&quot;measure&quot;:&quot;SALES&quot;},&quot;date&quot;:&quot;Tue, 21 Aug 2018 07:31:44 GMT&quot;,&quot;appVersion&quot;:&quot;1.140.6206.22452, 28-12-2016 12:28:24&quot;}"/>
  </we:properties>
  <we:bindings>
    <we:binding id="VisualizationTable" type="table" appref="{C8D64351-7B47-4249-A9A3-3336F8692F2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167" workbookViewId="0">
      <selection activeCell="E1" sqref="E1:E193"/>
    </sheetView>
  </sheetViews>
  <sheetFormatPr defaultRowHeight="14.4" x14ac:dyDescent="0.3"/>
  <cols>
    <col min="1" max="1" width="9.77734375" bestFit="1" customWidth="1"/>
    <col min="3" max="3" width="9.44140625" bestFit="1" customWidth="1"/>
    <col min="4" max="4" width="10" bestFit="1" customWidth="1"/>
    <col min="5" max="5" width="15.33203125" bestFit="1" customWidth="1"/>
    <col min="6" max="6" width="10" bestFit="1" customWidth="1"/>
    <col min="7" max="7" width="12.109375" bestFit="1" customWidth="1"/>
  </cols>
  <sheetData>
    <row r="1" spans="1:7" x14ac:dyDescent="0.3">
      <c r="A1" s="1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1:7" x14ac:dyDescent="0.3">
      <c r="A2" s="1" t="str">
        <f>TEXT(Table1[[#This Row],[Month]],"mmmm")</f>
        <v>January</v>
      </c>
      <c r="B2" s="4">
        <v>41275</v>
      </c>
      <c r="C2" s="4" t="s">
        <v>6</v>
      </c>
      <c r="D2" s="5" t="s">
        <v>7</v>
      </c>
      <c r="E2" s="6" t="s">
        <v>8</v>
      </c>
      <c r="F2" s="7">
        <v>4.4402836494074993</v>
      </c>
      <c r="G2" s="7">
        <v>4.6739827888499992</v>
      </c>
    </row>
    <row r="3" spans="1:7" x14ac:dyDescent="0.3">
      <c r="A3" s="1" t="str">
        <f>TEXT(Table1[[#This Row],[Month]],"mmmm")</f>
        <v>January</v>
      </c>
      <c r="B3" s="4">
        <v>41275</v>
      </c>
      <c r="C3" s="4" t="s">
        <v>6</v>
      </c>
      <c r="D3" s="5" t="s">
        <v>9</v>
      </c>
      <c r="E3" s="8" t="s">
        <v>10</v>
      </c>
      <c r="F3" s="9">
        <v>4.8585368767049992</v>
      </c>
      <c r="G3" s="9">
        <v>5.1142493438999992</v>
      </c>
    </row>
    <row r="4" spans="1:7" x14ac:dyDescent="0.3">
      <c r="A4" s="1" t="str">
        <f>TEXT(Table1[[#This Row],[Month]],"mmmm")</f>
        <v>January</v>
      </c>
      <c r="B4" s="4">
        <v>41275</v>
      </c>
      <c r="C4" s="4" t="s">
        <v>6</v>
      </c>
      <c r="D4" s="5" t="s">
        <v>11</v>
      </c>
      <c r="E4" s="8" t="s">
        <v>12</v>
      </c>
      <c r="F4" s="9">
        <v>2.4548135601924601</v>
      </c>
      <c r="G4" s="9">
        <v>2.5840142738868002</v>
      </c>
    </row>
    <row r="5" spans="1:7" x14ac:dyDescent="0.3">
      <c r="A5" s="1" t="str">
        <f>TEXT(Table1[[#This Row],[Month]],"mmmm")</f>
        <v>January</v>
      </c>
      <c r="B5" s="4">
        <v>41275</v>
      </c>
      <c r="C5" s="4" t="s">
        <v>6</v>
      </c>
      <c r="D5" s="5" t="s">
        <v>13</v>
      </c>
      <c r="E5" s="8" t="s">
        <v>14</v>
      </c>
      <c r="F5" s="9">
        <v>1.3406443218349999</v>
      </c>
      <c r="G5" s="9">
        <v>1.4112045493000001</v>
      </c>
    </row>
    <row r="6" spans="1:7" x14ac:dyDescent="0.3">
      <c r="A6" s="1" t="str">
        <f>TEXT(Table1[[#This Row],[Month]],"mmmm")</f>
        <v>January</v>
      </c>
      <c r="B6" s="4">
        <v>41275</v>
      </c>
      <c r="C6" s="4" t="s">
        <v>6</v>
      </c>
      <c r="D6" s="5" t="s">
        <v>15</v>
      </c>
      <c r="E6" s="8" t="s">
        <v>16</v>
      </c>
      <c r="F6" s="9">
        <v>195.15876700457179</v>
      </c>
      <c r="G6" s="9">
        <v>205.43028105744401</v>
      </c>
    </row>
    <row r="7" spans="1:7" x14ac:dyDescent="0.3">
      <c r="A7" s="1" t="str">
        <f>TEXT(Table1[[#This Row],[Month]],"mmmm")</f>
        <v>January</v>
      </c>
      <c r="B7" s="4">
        <v>41275</v>
      </c>
      <c r="C7" s="4" t="s">
        <v>6</v>
      </c>
      <c r="D7" s="5" t="s">
        <v>17</v>
      </c>
      <c r="E7" s="8" t="s">
        <v>18</v>
      </c>
      <c r="F7" s="9">
        <v>172.69971902386757</v>
      </c>
      <c r="G7" s="9">
        <v>181.78917791986061</v>
      </c>
    </row>
    <row r="8" spans="1:7" x14ac:dyDescent="0.3">
      <c r="A8" s="1" t="str">
        <f>TEXT(Table1[[#This Row],[Month]],"mmmm")</f>
        <v>January</v>
      </c>
      <c r="B8" s="4">
        <v>41275</v>
      </c>
      <c r="C8" s="4" t="s">
        <v>6</v>
      </c>
      <c r="D8" s="5" t="s">
        <v>19</v>
      </c>
      <c r="E8" s="8" t="s">
        <v>20</v>
      </c>
      <c r="F8" s="9">
        <v>67.654635873743061</v>
      </c>
      <c r="G8" s="9">
        <v>71.215406182887435</v>
      </c>
    </row>
    <row r="9" spans="1:7" x14ac:dyDescent="0.3">
      <c r="A9" s="1" t="str">
        <f>TEXT(Table1[[#This Row],[Month]],"mmmm")</f>
        <v>January</v>
      </c>
      <c r="B9" s="4">
        <v>41275</v>
      </c>
      <c r="C9" s="4" t="s">
        <v>6</v>
      </c>
      <c r="D9" s="5" t="s">
        <v>15</v>
      </c>
      <c r="E9" s="8" t="s">
        <v>21</v>
      </c>
      <c r="F9" s="9">
        <v>15.474897772520764</v>
      </c>
      <c r="G9" s="9">
        <v>16.289366076337647</v>
      </c>
    </row>
    <row r="10" spans="1:7" x14ac:dyDescent="0.3">
      <c r="A10" s="1" t="str">
        <f>TEXT(Table1[[#This Row],[Month]],"mmmm")</f>
        <v>January</v>
      </c>
      <c r="B10" s="4">
        <v>41275</v>
      </c>
      <c r="C10" s="4" t="s">
        <v>6</v>
      </c>
      <c r="D10" s="5" t="s">
        <v>22</v>
      </c>
      <c r="E10" s="8" t="s">
        <v>23</v>
      </c>
      <c r="F10" s="9">
        <v>1187.7744753688296</v>
      </c>
      <c r="G10" s="9">
        <v>1250.2889214408733</v>
      </c>
    </row>
    <row r="11" spans="1:7" x14ac:dyDescent="0.3">
      <c r="A11" s="1" t="str">
        <f>TEXT(Table1[[#This Row],[Month]],"mmmm")</f>
        <v>January</v>
      </c>
      <c r="B11" s="4">
        <v>41275</v>
      </c>
      <c r="C11" s="4" t="s">
        <v>6</v>
      </c>
      <c r="D11" s="5" t="s">
        <v>19</v>
      </c>
      <c r="E11" s="8" t="s">
        <v>24</v>
      </c>
      <c r="F11" s="9">
        <v>1931.6575848319114</v>
      </c>
      <c r="G11" s="9">
        <v>2033.3237735072753</v>
      </c>
    </row>
    <row r="12" spans="1:7" x14ac:dyDescent="0.3">
      <c r="A12" s="1" t="str">
        <f>TEXT(Table1[[#This Row],[Month]],"mmmm")</f>
        <v>January</v>
      </c>
      <c r="B12" s="4">
        <v>41275</v>
      </c>
      <c r="C12" s="4" t="s">
        <v>6</v>
      </c>
      <c r="D12" s="5" t="s">
        <v>15</v>
      </c>
      <c r="E12" s="8" t="s">
        <v>25</v>
      </c>
      <c r="F12" s="9">
        <v>79</v>
      </c>
      <c r="G12" s="9">
        <v>80</v>
      </c>
    </row>
    <row r="13" spans="1:7" x14ac:dyDescent="0.3">
      <c r="A13" s="1" t="str">
        <f>TEXT(Table1[[#This Row],[Month]],"mmmm")</f>
        <v>January</v>
      </c>
      <c r="B13" s="4">
        <v>41275</v>
      </c>
      <c r="C13" s="4" t="s">
        <v>6</v>
      </c>
      <c r="D13" s="5" t="s">
        <v>22</v>
      </c>
      <c r="E13" s="8" t="s">
        <v>26</v>
      </c>
      <c r="F13" s="9">
        <v>112.07603187569002</v>
      </c>
      <c r="G13" s="9">
        <v>117.97477039546318</v>
      </c>
    </row>
    <row r="14" spans="1:7" x14ac:dyDescent="0.3">
      <c r="A14" s="1" t="str">
        <f>TEXT(Table1[[#This Row],[Month]],"mmmm")</f>
        <v>January</v>
      </c>
      <c r="B14" s="4">
        <v>41275</v>
      </c>
      <c r="C14" s="4" t="s">
        <v>6</v>
      </c>
      <c r="D14" s="5" t="s">
        <v>27</v>
      </c>
      <c r="E14" s="8" t="s">
        <v>28</v>
      </c>
      <c r="F14" s="9">
        <v>200.44939037074957</v>
      </c>
      <c r="G14" s="9">
        <v>210.99935828499954</v>
      </c>
    </row>
    <row r="15" spans="1:7" x14ac:dyDescent="0.3">
      <c r="A15" s="1" t="str">
        <f>TEXT(Table1[[#This Row],[Month]],"mmmm")</f>
        <v>January</v>
      </c>
      <c r="B15" s="4">
        <v>41275</v>
      </c>
      <c r="C15" s="4" t="s">
        <v>6</v>
      </c>
      <c r="D15" s="5" t="s">
        <v>7</v>
      </c>
      <c r="E15" s="8" t="s">
        <v>29</v>
      </c>
      <c r="F15" s="9">
        <v>445.17523960633633</v>
      </c>
      <c r="G15" s="9">
        <v>468.60551537509087</v>
      </c>
    </row>
    <row r="16" spans="1:7" x14ac:dyDescent="0.3">
      <c r="A16" s="1" t="str">
        <f>TEXT(Table1[[#This Row],[Month]],"mmmm")</f>
        <v>January</v>
      </c>
      <c r="B16" s="4">
        <v>41275</v>
      </c>
      <c r="C16" s="4" t="s">
        <v>6</v>
      </c>
      <c r="D16" s="5" t="s">
        <v>9</v>
      </c>
      <c r="E16" s="8" t="s">
        <v>30</v>
      </c>
      <c r="F16" s="9">
        <v>323.5060143036132</v>
      </c>
      <c r="G16" s="9">
        <v>340.53264663538232</v>
      </c>
    </row>
    <row r="17" spans="1:7" x14ac:dyDescent="0.3">
      <c r="A17" s="1" t="str">
        <f>TEXT(Table1[[#This Row],[Month]],"mmmm")</f>
        <v>January</v>
      </c>
      <c r="B17" s="4">
        <v>41275</v>
      </c>
      <c r="C17" s="4" t="s">
        <v>6</v>
      </c>
      <c r="D17" s="5" t="s">
        <v>11</v>
      </c>
      <c r="E17" s="8" t="s">
        <v>31</v>
      </c>
      <c r="F17" s="9">
        <v>24.158525093743329</v>
      </c>
      <c r="G17" s="9">
        <v>26.768448857333333</v>
      </c>
    </row>
    <row r="18" spans="1:7" x14ac:dyDescent="0.3">
      <c r="A18" s="1" t="str">
        <f>TEXT(Table1[[#This Row],[Month]],"mmmm")</f>
        <v>February</v>
      </c>
      <c r="B18" s="4">
        <v>41306</v>
      </c>
      <c r="C18" s="4" t="s">
        <v>6</v>
      </c>
      <c r="D18" s="5" t="s">
        <v>13</v>
      </c>
      <c r="E18" s="8" t="s">
        <v>32</v>
      </c>
      <c r="F18" s="9">
        <v>4.5290893223956488</v>
      </c>
      <c r="G18" s="9">
        <v>4.7674624446269993</v>
      </c>
    </row>
    <row r="19" spans="1:7" x14ac:dyDescent="0.3">
      <c r="A19" s="1" t="str">
        <f>TEXT(Table1[[#This Row],[Month]],"mmmm")</f>
        <v>February</v>
      </c>
      <c r="B19" s="4">
        <v>41306</v>
      </c>
      <c r="C19" s="4" t="s">
        <v>6</v>
      </c>
      <c r="D19" s="5" t="s">
        <v>15</v>
      </c>
      <c r="E19" s="8" t="s">
        <v>33</v>
      </c>
      <c r="F19" s="9">
        <v>4.955707614239099</v>
      </c>
      <c r="G19" s="9">
        <v>5.216534330777999</v>
      </c>
    </row>
    <row r="20" spans="1:7" x14ac:dyDescent="0.3">
      <c r="A20" s="1" t="str">
        <f>TEXT(Table1[[#This Row],[Month]],"mmmm")</f>
        <v>February</v>
      </c>
      <c r="B20" s="4">
        <v>41306</v>
      </c>
      <c r="C20" s="4" t="s">
        <v>6</v>
      </c>
      <c r="D20" s="5" t="s">
        <v>17</v>
      </c>
      <c r="E20" s="8" t="s">
        <v>34</v>
      </c>
      <c r="F20" s="9">
        <v>2.5039098313963093</v>
      </c>
      <c r="G20" s="9">
        <v>2.635694559364536</v>
      </c>
    </row>
    <row r="21" spans="1:7" x14ac:dyDescent="0.3">
      <c r="A21" s="1" t="str">
        <f>TEXT(Table1[[#This Row],[Month]],"mmmm")</f>
        <v>February</v>
      </c>
      <c r="B21" s="4">
        <v>41306</v>
      </c>
      <c r="C21" s="4" t="s">
        <v>6</v>
      </c>
      <c r="D21" s="5" t="s">
        <v>19</v>
      </c>
      <c r="E21" s="8" t="s">
        <v>35</v>
      </c>
      <c r="F21" s="9">
        <v>1.3674572082717</v>
      </c>
      <c r="G21" s="9">
        <v>1.4394286402860001</v>
      </c>
    </row>
    <row r="22" spans="1:7" x14ac:dyDescent="0.3">
      <c r="A22" s="1" t="str">
        <f>TEXT(Table1[[#This Row],[Month]],"mmmm")</f>
        <v>February</v>
      </c>
      <c r="B22" s="4">
        <v>41306</v>
      </c>
      <c r="C22" s="4" t="s">
        <v>6</v>
      </c>
      <c r="D22" s="5" t="s">
        <v>15</v>
      </c>
      <c r="E22" s="8" t="s">
        <v>36</v>
      </c>
      <c r="F22" s="9">
        <v>199.06194234466324</v>
      </c>
      <c r="G22" s="9">
        <v>209.53888667859289</v>
      </c>
    </row>
    <row r="23" spans="1:7" x14ac:dyDescent="0.3">
      <c r="A23" s="1" t="str">
        <f>TEXT(Table1[[#This Row],[Month]],"mmmm")</f>
        <v>February</v>
      </c>
      <c r="B23" s="4">
        <v>41306</v>
      </c>
      <c r="C23" s="4" t="s">
        <v>6</v>
      </c>
      <c r="D23" s="5" t="s">
        <v>22</v>
      </c>
      <c r="E23" s="8" t="s">
        <v>37</v>
      </c>
      <c r="F23" s="9">
        <v>176.15371340434493</v>
      </c>
      <c r="G23" s="9">
        <v>185.42496147825781</v>
      </c>
    </row>
    <row r="24" spans="1:7" x14ac:dyDescent="0.3">
      <c r="A24" s="1" t="str">
        <f>TEXT(Table1[[#This Row],[Month]],"mmmm")</f>
        <v>February</v>
      </c>
      <c r="B24" s="4">
        <v>41306</v>
      </c>
      <c r="C24" s="4" t="s">
        <v>6</v>
      </c>
      <c r="D24" s="5" t="s">
        <v>19</v>
      </c>
      <c r="E24" s="8" t="s">
        <v>38</v>
      </c>
      <c r="F24" s="9">
        <v>69.007728591217926</v>
      </c>
      <c r="G24" s="9">
        <v>72.639714306545187</v>
      </c>
    </row>
    <row r="25" spans="1:7" x14ac:dyDescent="0.3">
      <c r="A25" s="1" t="str">
        <f>TEXT(Table1[[#This Row],[Month]],"mmmm")</f>
        <v>February</v>
      </c>
      <c r="B25" s="4">
        <v>41306</v>
      </c>
      <c r="C25" s="4" t="s">
        <v>6</v>
      </c>
      <c r="D25" s="5" t="s">
        <v>15</v>
      </c>
      <c r="E25" s="8" t="s">
        <v>39</v>
      </c>
      <c r="F25" s="9">
        <v>15.78439572797118</v>
      </c>
      <c r="G25" s="9">
        <v>16.6151533978644</v>
      </c>
    </row>
    <row r="26" spans="1:7" x14ac:dyDescent="0.3">
      <c r="A26" s="1" t="str">
        <f>TEXT(Table1[[#This Row],[Month]],"mmmm")</f>
        <v>February</v>
      </c>
      <c r="B26" s="4">
        <v>41306</v>
      </c>
      <c r="C26" s="4" t="s">
        <v>6</v>
      </c>
      <c r="D26" s="5" t="s">
        <v>22</v>
      </c>
      <c r="E26" s="8" t="s">
        <v>40</v>
      </c>
      <c r="F26" s="9">
        <v>1211.5299648762061</v>
      </c>
      <c r="G26" s="9">
        <v>1275.2946998696907</v>
      </c>
    </row>
    <row r="27" spans="1:7" x14ac:dyDescent="0.3">
      <c r="A27" s="1" t="str">
        <f>TEXT(Table1[[#This Row],[Month]],"mmmm")</f>
        <v>February</v>
      </c>
      <c r="B27" s="4">
        <v>41306</v>
      </c>
      <c r="C27" s="4" t="s">
        <v>6</v>
      </c>
      <c r="D27" s="5" t="s">
        <v>27</v>
      </c>
      <c r="E27" s="8" t="s">
        <v>41</v>
      </c>
      <c r="F27" s="9">
        <v>1970.2907365285496</v>
      </c>
      <c r="G27" s="9">
        <v>2073.9902489774208</v>
      </c>
    </row>
    <row r="28" spans="1:7" x14ac:dyDescent="0.3">
      <c r="A28" s="1" t="str">
        <f>TEXT(Table1[[#This Row],[Month]],"mmmm")</f>
        <v>February</v>
      </c>
      <c r="B28" s="4">
        <v>41306</v>
      </c>
      <c r="C28" s="4" t="s">
        <v>6</v>
      </c>
      <c r="D28" s="5" t="s">
        <v>7</v>
      </c>
      <c r="E28" s="8" t="s">
        <v>42</v>
      </c>
      <c r="F28" s="9">
        <v>1134.6469496529871</v>
      </c>
      <c r="G28" s="9">
        <v>1194.3652101610392</v>
      </c>
    </row>
    <row r="29" spans="1:7" x14ac:dyDescent="0.3">
      <c r="A29" s="1" t="str">
        <f>TEXT(Table1[[#This Row],[Month]],"mmmm")</f>
        <v>February</v>
      </c>
      <c r="B29" s="4">
        <v>41306</v>
      </c>
      <c r="C29" s="4" t="s">
        <v>6</v>
      </c>
      <c r="D29" s="5" t="s">
        <v>9</v>
      </c>
      <c r="E29" s="8" t="s">
        <v>43</v>
      </c>
      <c r="F29" s="9">
        <v>114.31755251320382</v>
      </c>
      <c r="G29" s="9">
        <v>120.33426580337245</v>
      </c>
    </row>
    <row r="30" spans="1:7" x14ac:dyDescent="0.3">
      <c r="A30" s="1" t="str">
        <f>TEXT(Table1[[#This Row],[Month]],"mmmm")</f>
        <v>February</v>
      </c>
      <c r="B30" s="4">
        <v>41306</v>
      </c>
      <c r="C30" s="4" t="s">
        <v>6</v>
      </c>
      <c r="D30" s="5" t="s">
        <v>11</v>
      </c>
      <c r="E30" s="8" t="s">
        <v>44</v>
      </c>
      <c r="F30" s="9">
        <v>204.45837817816454</v>
      </c>
      <c r="G30" s="9">
        <v>215.21934545069954</v>
      </c>
    </row>
    <row r="31" spans="1:7" x14ac:dyDescent="0.3">
      <c r="A31" s="1" t="str">
        <f>TEXT(Table1[[#This Row],[Month]],"mmmm")</f>
        <v>February</v>
      </c>
      <c r="B31" s="4">
        <v>41306</v>
      </c>
      <c r="C31" s="4" t="s">
        <v>6</v>
      </c>
      <c r="D31" s="5" t="s">
        <v>13</v>
      </c>
      <c r="E31" s="8" t="s">
        <v>45</v>
      </c>
      <c r="F31" s="9">
        <v>454.07874439846307</v>
      </c>
      <c r="G31" s="9">
        <v>477.9776256825927</v>
      </c>
    </row>
    <row r="32" spans="1:7" x14ac:dyDescent="0.3">
      <c r="A32" s="1" t="str">
        <f>TEXT(Table1[[#This Row],[Month]],"mmmm")</f>
        <v>February</v>
      </c>
      <c r="B32" s="4">
        <v>41306</v>
      </c>
      <c r="C32" s="4" t="s">
        <v>6</v>
      </c>
      <c r="D32" s="5" t="s">
        <v>15</v>
      </c>
      <c r="E32" s="8" t="s">
        <v>46</v>
      </c>
      <c r="F32" s="9">
        <v>329.97613458968544</v>
      </c>
      <c r="G32" s="9">
        <v>347.34329956808995</v>
      </c>
    </row>
    <row r="33" spans="1:7" x14ac:dyDescent="0.3">
      <c r="A33" s="1" t="str">
        <f>TEXT(Table1[[#This Row],[Month]],"mmmm")</f>
        <v>February</v>
      </c>
      <c r="B33" s="4">
        <v>41306</v>
      </c>
      <c r="C33" s="4" t="s">
        <v>6</v>
      </c>
      <c r="D33" s="5" t="s">
        <v>17</v>
      </c>
      <c r="E33" s="8" t="s">
        <v>47</v>
      </c>
      <c r="F33" s="9">
        <v>25.938626942755999</v>
      </c>
      <c r="G33" s="9">
        <v>27.30381783448</v>
      </c>
    </row>
    <row r="34" spans="1:7" x14ac:dyDescent="0.3">
      <c r="A34" s="1" t="str">
        <f>TEXT(Table1[[#This Row],[Month]],"mmmm")</f>
        <v>March</v>
      </c>
      <c r="B34" s="4">
        <v>41334</v>
      </c>
      <c r="C34" s="4" t="s">
        <v>6</v>
      </c>
      <c r="D34" s="5" t="s">
        <v>19</v>
      </c>
      <c r="E34" s="6" t="s">
        <v>8</v>
      </c>
      <c r="F34" s="9">
        <v>5.4582677528534527</v>
      </c>
      <c r="G34" s="9">
        <v>4.7674624446269993</v>
      </c>
    </row>
    <row r="35" spans="1:7" x14ac:dyDescent="0.3">
      <c r="A35" s="1" t="str">
        <f>TEXT(Table1[[#This Row],[Month]],"mmmm")</f>
        <v>March</v>
      </c>
      <c r="B35" s="4">
        <v>41334</v>
      </c>
      <c r="C35" s="4" t="s">
        <v>6</v>
      </c>
      <c r="D35" s="5" t="s">
        <v>15</v>
      </c>
      <c r="E35" s="8" t="s">
        <v>10</v>
      </c>
      <c r="F35" s="9">
        <v>5.9724101553077311</v>
      </c>
      <c r="G35" s="9">
        <v>5.216534330777999</v>
      </c>
    </row>
    <row r="36" spans="1:7" x14ac:dyDescent="0.3">
      <c r="A36" s="1" t="str">
        <f>TEXT(Table1[[#This Row],[Month]],"mmmm")</f>
        <v>March</v>
      </c>
      <c r="B36" s="4">
        <v>41334</v>
      </c>
      <c r="C36" s="4" t="s">
        <v>6</v>
      </c>
      <c r="D36" s="5" t="s">
        <v>22</v>
      </c>
      <c r="E36" s="8" t="s">
        <v>12</v>
      </c>
      <c r="F36" s="9">
        <v>3.0176067010164576</v>
      </c>
      <c r="G36" s="9">
        <v>2.635694559364536</v>
      </c>
    </row>
    <row r="37" spans="1:7" x14ac:dyDescent="0.3">
      <c r="A37" s="1" t="str">
        <f>TEXT(Table1[[#This Row],[Month]],"mmmm")</f>
        <v>March</v>
      </c>
      <c r="B37" s="4">
        <v>41334</v>
      </c>
      <c r="C37" s="4" t="s">
        <v>6</v>
      </c>
      <c r="D37" s="5" t="s">
        <v>19</v>
      </c>
      <c r="E37" s="8" t="s">
        <v>14</v>
      </c>
      <c r="F37" s="9">
        <v>0.48020385026344148</v>
      </c>
      <c r="G37" s="9">
        <v>0.41942864028600002</v>
      </c>
    </row>
    <row r="38" spans="1:7" x14ac:dyDescent="0.3">
      <c r="A38" s="1" t="str">
        <f>TEXT(Table1[[#This Row],[Month]],"mmmm")</f>
        <v>March</v>
      </c>
      <c r="B38" s="4">
        <v>41334</v>
      </c>
      <c r="C38" s="4" t="s">
        <v>6</v>
      </c>
      <c r="D38" s="5" t="s">
        <v>15</v>
      </c>
      <c r="E38" s="8" t="s">
        <v>16</v>
      </c>
      <c r="F38" s="9">
        <v>239.90107135832105</v>
      </c>
      <c r="G38" s="9">
        <v>209.53888667859289</v>
      </c>
    </row>
    <row r="39" spans="1:7" x14ac:dyDescent="0.3">
      <c r="A39" s="1" t="str">
        <f>TEXT(Table1[[#This Row],[Month]],"mmmm")</f>
        <v>March</v>
      </c>
      <c r="B39" s="4">
        <v>41334</v>
      </c>
      <c r="C39" s="4" t="s">
        <v>6</v>
      </c>
      <c r="D39" s="5" t="s">
        <v>22</v>
      </c>
      <c r="E39" s="8" t="s">
        <v>18</v>
      </c>
      <c r="F39" s="9">
        <v>212.2930383964574</v>
      </c>
      <c r="G39" s="9">
        <v>185.42496147825781</v>
      </c>
    </row>
    <row r="40" spans="1:7" x14ac:dyDescent="0.3">
      <c r="A40" s="1" t="str">
        <f>TEXT(Table1[[#This Row],[Month]],"mmmm")</f>
        <v>March</v>
      </c>
      <c r="B40" s="4">
        <v>41334</v>
      </c>
      <c r="C40" s="4" t="s">
        <v>6</v>
      </c>
      <c r="D40" s="5" t="s">
        <v>27</v>
      </c>
      <c r="E40" s="8" t="s">
        <v>20</v>
      </c>
      <c r="F40" s="9">
        <v>83.165208909563603</v>
      </c>
      <c r="G40" s="9">
        <v>72.639714306545187</v>
      </c>
    </row>
    <row r="41" spans="1:7" x14ac:dyDescent="0.3">
      <c r="A41" s="1" t="str">
        <f>TEXT(Table1[[#This Row],[Month]],"mmmm")</f>
        <v>March</v>
      </c>
      <c r="B41" s="4">
        <v>41334</v>
      </c>
      <c r="C41" s="4" t="s">
        <v>6</v>
      </c>
      <c r="D41" s="5" t="s">
        <v>7</v>
      </c>
      <c r="E41" s="8" t="s">
        <v>21</v>
      </c>
      <c r="F41" s="9">
        <v>19.022689125214953</v>
      </c>
      <c r="G41" s="9">
        <v>16.6151533978644</v>
      </c>
    </row>
    <row r="42" spans="1:7" x14ac:dyDescent="0.3">
      <c r="A42" s="1" t="str">
        <f>TEXT(Table1[[#This Row],[Month]],"mmmm")</f>
        <v>March</v>
      </c>
      <c r="B42" s="4">
        <v>41334</v>
      </c>
      <c r="C42" s="4" t="s">
        <v>6</v>
      </c>
      <c r="D42" s="5" t="s">
        <v>9</v>
      </c>
      <c r="E42" s="8" t="s">
        <v>23</v>
      </c>
      <c r="F42" s="9">
        <v>1460.084901880809</v>
      </c>
      <c r="G42" s="9">
        <v>1275.2946998696907</v>
      </c>
    </row>
    <row r="43" spans="1:7" x14ac:dyDescent="0.3">
      <c r="A43" s="1" t="str">
        <f>TEXT(Table1[[#This Row],[Month]],"mmmm")</f>
        <v>March</v>
      </c>
      <c r="B43" s="4">
        <v>41334</v>
      </c>
      <c r="C43" s="4" t="s">
        <v>6</v>
      </c>
      <c r="D43" s="5" t="s">
        <v>11</v>
      </c>
      <c r="E43" s="8" t="s">
        <v>24</v>
      </c>
      <c r="F43" s="9">
        <v>2374.5114360542493</v>
      </c>
      <c r="G43" s="9">
        <v>2073.9902489774208</v>
      </c>
    </row>
    <row r="44" spans="1:7" x14ac:dyDescent="0.3">
      <c r="A44" s="1" t="str">
        <f>TEXT(Table1[[#This Row],[Month]],"mmmm")</f>
        <v>March</v>
      </c>
      <c r="B44" s="4">
        <v>41334</v>
      </c>
      <c r="C44" s="4" t="s">
        <v>6</v>
      </c>
      <c r="D44" s="5" t="s">
        <v>13</v>
      </c>
      <c r="E44" s="8" t="s">
        <v>25</v>
      </c>
      <c r="F44" s="9">
        <v>1367.4287291133739</v>
      </c>
      <c r="G44" s="9">
        <v>1194.3652101610392</v>
      </c>
    </row>
    <row r="45" spans="1:7" x14ac:dyDescent="0.3">
      <c r="A45" s="1" t="str">
        <f>TEXT(Table1[[#This Row],[Month]],"mmmm")</f>
        <v>March</v>
      </c>
      <c r="B45" s="4">
        <v>41334</v>
      </c>
      <c r="C45" s="4" t="s">
        <v>6</v>
      </c>
      <c r="D45" s="5" t="s">
        <v>15</v>
      </c>
      <c r="E45" s="8" t="s">
        <v>26</v>
      </c>
      <c r="F45" s="9">
        <v>137.77070091828114</v>
      </c>
      <c r="G45" s="9">
        <v>120.33426580337245</v>
      </c>
    </row>
    <row r="46" spans="1:7" x14ac:dyDescent="0.3">
      <c r="A46" s="1" t="str">
        <f>TEXT(Table1[[#This Row],[Month]],"mmmm")</f>
        <v>March</v>
      </c>
      <c r="B46" s="4">
        <v>41334</v>
      </c>
      <c r="C46" s="4" t="s">
        <v>6</v>
      </c>
      <c r="D46" s="5" t="s">
        <v>17</v>
      </c>
      <c r="E46" s="8" t="s">
        <v>28</v>
      </c>
      <c r="F46" s="9">
        <v>246.40462860650592</v>
      </c>
      <c r="G46" s="9">
        <v>215.21934545069954</v>
      </c>
    </row>
    <row r="47" spans="1:7" x14ac:dyDescent="0.3">
      <c r="A47" s="1" t="str">
        <f>TEXT(Table1[[#This Row],[Month]],"mmmm")</f>
        <v>March</v>
      </c>
      <c r="B47" s="4">
        <v>41334</v>
      </c>
      <c r="C47" s="4" t="s">
        <v>6</v>
      </c>
      <c r="D47" s="5" t="s">
        <v>19</v>
      </c>
      <c r="E47" s="8" t="s">
        <v>29</v>
      </c>
      <c r="F47" s="9">
        <v>547.23658364400046</v>
      </c>
      <c r="G47" s="9">
        <v>477.9776256825927</v>
      </c>
    </row>
    <row r="48" spans="1:7" x14ac:dyDescent="0.3">
      <c r="A48" s="1" t="str">
        <f>TEXT(Table1[[#This Row],[Month]],"mmmm")</f>
        <v>March</v>
      </c>
      <c r="B48" s="4">
        <v>41334</v>
      </c>
      <c r="C48" s="4" t="s">
        <v>6</v>
      </c>
      <c r="D48" s="5" t="s">
        <v>15</v>
      </c>
      <c r="E48" s="8" t="s">
        <v>30</v>
      </c>
      <c r="F48" s="9">
        <v>397.6733436755062</v>
      </c>
      <c r="G48" s="9">
        <v>347.34329956808995</v>
      </c>
    </row>
    <row r="49" spans="1:7" x14ac:dyDescent="0.3">
      <c r="A49" s="1" t="str">
        <f>TEXT(Table1[[#This Row],[Month]],"mmmm")</f>
        <v>March</v>
      </c>
      <c r="B49" s="4">
        <v>41334</v>
      </c>
      <c r="C49" s="4" t="s">
        <v>6</v>
      </c>
      <c r="D49" s="5" t="s">
        <v>22</v>
      </c>
      <c r="E49" s="8" t="s">
        <v>31</v>
      </c>
      <c r="F49" s="9">
        <v>31.260141038696155</v>
      </c>
      <c r="G49" s="9">
        <v>27.30381783448</v>
      </c>
    </row>
    <row r="50" spans="1:7" x14ac:dyDescent="0.3">
      <c r="A50" s="1" t="str">
        <f>TEXT(Table1[[#This Row],[Month]],"mmmm")</f>
        <v>April</v>
      </c>
      <c r="B50" s="4">
        <v>41365</v>
      </c>
      <c r="C50" s="4" t="s">
        <v>48</v>
      </c>
      <c r="D50" s="5" t="s">
        <v>19</v>
      </c>
      <c r="E50" s="8" t="s">
        <v>32</v>
      </c>
      <c r="F50" s="9">
        <v>4.1710622407697393</v>
      </c>
      <c r="G50" s="9">
        <v>4.3000641657419996</v>
      </c>
    </row>
    <row r="51" spans="1:7" x14ac:dyDescent="0.3">
      <c r="A51" s="1" t="str">
        <f>TEXT(Table1[[#This Row],[Month]],"mmmm")</f>
        <v>April</v>
      </c>
      <c r="B51" s="4">
        <v>41365</v>
      </c>
      <c r="C51" s="4" t="s">
        <v>48</v>
      </c>
      <c r="D51" s="5" t="s">
        <v>15</v>
      </c>
      <c r="E51" s="8" t="s">
        <v>33</v>
      </c>
      <c r="F51" s="9">
        <v>4.5639561144963592</v>
      </c>
      <c r="G51" s="9">
        <v>4.7051093963879991</v>
      </c>
    </row>
    <row r="52" spans="1:7" x14ac:dyDescent="0.3">
      <c r="A52" s="1" t="str">
        <f>TEXT(Table1[[#This Row],[Month]],"mmmm")</f>
        <v>April</v>
      </c>
      <c r="B52" s="4">
        <v>41365</v>
      </c>
      <c r="C52" s="4" t="s">
        <v>48</v>
      </c>
      <c r="D52" s="5" t="s">
        <v>22</v>
      </c>
      <c r="E52" s="8" t="s">
        <v>34</v>
      </c>
      <c r="F52" s="9">
        <v>2.3059743380165805</v>
      </c>
      <c r="G52" s="9">
        <v>2.3772931319758563</v>
      </c>
    </row>
    <row r="53" spans="1:7" x14ac:dyDescent="0.3">
      <c r="A53" s="1" t="str">
        <f>TEXT(Table1[[#This Row],[Month]],"mmmm")</f>
        <v>April</v>
      </c>
      <c r="B53" s="4">
        <v>41365</v>
      </c>
      <c r="C53" s="4" t="s">
        <v>48</v>
      </c>
      <c r="D53" s="5" t="s">
        <v>27</v>
      </c>
      <c r="E53" s="8" t="s">
        <v>35</v>
      </c>
      <c r="F53" s="9">
        <v>1.25935893979532</v>
      </c>
      <c r="G53" s="9">
        <v>1.2983081853560001</v>
      </c>
    </row>
    <row r="54" spans="1:7" x14ac:dyDescent="0.3">
      <c r="A54" s="1" t="str">
        <f>TEXT(Table1[[#This Row],[Month]],"mmmm")</f>
        <v>April</v>
      </c>
      <c r="B54" s="4">
        <v>41365</v>
      </c>
      <c r="C54" s="4" t="s">
        <v>48</v>
      </c>
      <c r="D54" s="5" t="s">
        <v>7</v>
      </c>
      <c r="E54" s="8" t="s">
        <v>36</v>
      </c>
      <c r="F54" s="9">
        <v>183.32598281566305</v>
      </c>
      <c r="G54" s="9">
        <v>188.9958585728485</v>
      </c>
    </row>
    <row r="55" spans="1:7" x14ac:dyDescent="0.3">
      <c r="A55" s="1" t="str">
        <f>TEXT(Table1[[#This Row],[Month]],"mmmm")</f>
        <v>April</v>
      </c>
      <c r="B55" s="4">
        <v>41365</v>
      </c>
      <c r="C55" s="4" t="s">
        <v>48</v>
      </c>
      <c r="D55" s="5" t="s">
        <v>9</v>
      </c>
      <c r="E55" s="8" t="s">
        <v>37</v>
      </c>
      <c r="F55" s="9">
        <v>162.22866237568363</v>
      </c>
      <c r="G55" s="9">
        <v>167.24604368627178</v>
      </c>
    </row>
    <row r="56" spans="1:7" x14ac:dyDescent="0.3">
      <c r="A56" s="1" t="str">
        <f>TEXT(Table1[[#This Row],[Month]],"mmmm")</f>
        <v>April</v>
      </c>
      <c r="B56" s="4">
        <v>41365</v>
      </c>
      <c r="C56" s="4" t="s">
        <v>48</v>
      </c>
      <c r="D56" s="5" t="s">
        <v>11</v>
      </c>
      <c r="E56" s="8" t="s">
        <v>38</v>
      </c>
      <c r="F56" s="9">
        <v>63.552628477608742</v>
      </c>
      <c r="G56" s="9">
        <v>65.518173688256439</v>
      </c>
    </row>
    <row r="57" spans="1:7" x14ac:dyDescent="0.3">
      <c r="A57" s="1" t="str">
        <f>TEXT(Table1[[#This Row],[Month]],"mmmm")</f>
        <v>April</v>
      </c>
      <c r="B57" s="4">
        <v>41365</v>
      </c>
      <c r="C57" s="4" t="s">
        <v>48</v>
      </c>
      <c r="D57" s="5" t="s">
        <v>13</v>
      </c>
      <c r="E57" s="8" t="s">
        <v>39</v>
      </c>
      <c r="F57" s="9">
        <v>14.536630286523716</v>
      </c>
      <c r="G57" s="9">
        <v>14.986216790230635</v>
      </c>
    </row>
    <row r="58" spans="1:7" x14ac:dyDescent="0.3">
      <c r="A58" s="1" t="str">
        <f>TEXT(Table1[[#This Row],[Month]],"mmmm")</f>
        <v>April</v>
      </c>
      <c r="B58" s="4">
        <v>41365</v>
      </c>
      <c r="C58" s="4" t="s">
        <v>48</v>
      </c>
      <c r="D58" s="5" t="s">
        <v>15</v>
      </c>
      <c r="E58" s="8" t="s">
        <v>40</v>
      </c>
      <c r="F58" s="9">
        <v>40</v>
      </c>
      <c r="G58" s="9">
        <v>70</v>
      </c>
    </row>
    <row r="59" spans="1:7" x14ac:dyDescent="0.3">
      <c r="A59" s="1" t="str">
        <f>TEXT(Table1[[#This Row],[Month]],"mmmm")</f>
        <v>April</v>
      </c>
      <c r="B59" s="4">
        <v>41365</v>
      </c>
      <c r="C59" s="4" t="s">
        <v>48</v>
      </c>
      <c r="D59" s="5" t="s">
        <v>17</v>
      </c>
      <c r="E59" s="8" t="s">
        <v>41</v>
      </c>
      <c r="F59" s="9">
        <v>1814.5381354778924</v>
      </c>
      <c r="G59" s="9">
        <v>1870.6578716266933</v>
      </c>
    </row>
    <row r="60" spans="1:7" x14ac:dyDescent="0.3">
      <c r="A60" s="1" t="str">
        <f>TEXT(Table1[[#This Row],[Month]],"mmmm")</f>
        <v>April</v>
      </c>
      <c r="B60" s="4">
        <v>41365</v>
      </c>
      <c r="C60" s="4" t="s">
        <v>48</v>
      </c>
      <c r="D60" s="5" t="s">
        <v>19</v>
      </c>
      <c r="E60" s="8" t="s">
        <v>42</v>
      </c>
      <c r="F60" s="9">
        <v>1044.9524642624622</v>
      </c>
      <c r="G60" s="9">
        <v>1077.2705817138785</v>
      </c>
    </row>
    <row r="61" spans="1:7" x14ac:dyDescent="0.3">
      <c r="A61" s="1" t="str">
        <f>TEXT(Table1[[#This Row],[Month]],"mmmm")</f>
        <v>April</v>
      </c>
      <c r="B61" s="4">
        <v>41365</v>
      </c>
      <c r="C61" s="4" t="s">
        <v>48</v>
      </c>
      <c r="D61" s="5" t="s">
        <v>15</v>
      </c>
      <c r="E61" s="8" t="s">
        <v>43</v>
      </c>
      <c r="F61" s="9">
        <v>105.28068510091136</v>
      </c>
      <c r="G61" s="9">
        <v>108.53678876382614</v>
      </c>
    </row>
    <row r="62" spans="1:7" x14ac:dyDescent="0.3">
      <c r="A62" s="1" t="str">
        <f>TEXT(Table1[[#This Row],[Month]],"mmmm")</f>
        <v>April</v>
      </c>
      <c r="B62" s="4">
        <v>41365</v>
      </c>
      <c r="C62" s="4" t="s">
        <v>48</v>
      </c>
      <c r="D62" s="5" t="s">
        <v>22</v>
      </c>
      <c r="E62" s="8" t="s">
        <v>44</v>
      </c>
      <c r="F62" s="9">
        <v>188.29582733353359</v>
      </c>
      <c r="G62" s="9">
        <v>194.11940962219958</v>
      </c>
    </row>
    <row r="63" spans="1:7" x14ac:dyDescent="0.3">
      <c r="A63" s="1" t="str">
        <f>TEXT(Table1[[#This Row],[Month]],"mmmm")</f>
        <v>April</v>
      </c>
      <c r="B63" s="4">
        <v>41365</v>
      </c>
      <c r="C63" s="4" t="s">
        <v>48</v>
      </c>
      <c r="D63" s="5" t="s">
        <v>19</v>
      </c>
      <c r="E63" s="8" t="s">
        <v>45</v>
      </c>
      <c r="F63" s="9">
        <v>418.18356192073111</v>
      </c>
      <c r="G63" s="9">
        <v>431.11707414508362</v>
      </c>
    </row>
    <row r="64" spans="1:7" x14ac:dyDescent="0.3">
      <c r="A64" s="1" t="str">
        <f>TEXT(Table1[[#This Row],[Month]],"mmmm")</f>
        <v>April</v>
      </c>
      <c r="B64" s="4">
        <v>41365</v>
      </c>
      <c r="C64" s="4" t="s">
        <v>48</v>
      </c>
      <c r="D64" s="5" t="s">
        <v>15</v>
      </c>
      <c r="E64" s="8" t="s">
        <v>46</v>
      </c>
      <c r="F64" s="9">
        <v>303.89133385741519</v>
      </c>
      <c r="G64" s="9">
        <v>313.29003490455176</v>
      </c>
    </row>
    <row r="65" spans="1:7" x14ac:dyDescent="0.3">
      <c r="A65" s="1" t="str">
        <f>TEXT(Table1[[#This Row],[Month]],"mmmm")</f>
        <v>April</v>
      </c>
      <c r="B65" s="4">
        <v>41365</v>
      </c>
      <c r="C65" s="4" t="s">
        <v>48</v>
      </c>
      <c r="D65" s="5" t="s">
        <v>22</v>
      </c>
      <c r="E65" s="8" t="s">
        <v>47</v>
      </c>
      <c r="F65" s="9">
        <v>23.888163760284264</v>
      </c>
      <c r="G65" s="9">
        <v>24.626972948746666</v>
      </c>
    </row>
    <row r="66" spans="1:7" x14ac:dyDescent="0.3">
      <c r="A66" s="1" t="str">
        <f>TEXT(Table1[[#This Row],[Month]],"mmmm")</f>
        <v>May</v>
      </c>
      <c r="B66" s="4">
        <v>41395</v>
      </c>
      <c r="C66" s="4" t="s">
        <v>48</v>
      </c>
      <c r="D66" s="5" t="s">
        <v>27</v>
      </c>
      <c r="E66" s="6" t="s">
        <v>8</v>
      </c>
      <c r="F66" s="9">
        <v>4.4247660265485171</v>
      </c>
      <c r="G66" s="9">
        <v>4.5150673740290994</v>
      </c>
    </row>
    <row r="67" spans="1:7" x14ac:dyDescent="0.3">
      <c r="A67" s="1" t="str">
        <f>TEXT(Table1[[#This Row],[Month]],"mmmm")</f>
        <v>May</v>
      </c>
      <c r="B67" s="4">
        <v>41395</v>
      </c>
      <c r="C67" s="4" t="s">
        <v>48</v>
      </c>
      <c r="D67" s="5" t="s">
        <v>7</v>
      </c>
      <c r="E67" s="8" t="s">
        <v>10</v>
      </c>
      <c r="F67" s="9">
        <v>4.8415575688832506</v>
      </c>
      <c r="G67" s="9">
        <v>4.9403648662073989</v>
      </c>
    </row>
    <row r="68" spans="1:7" x14ac:dyDescent="0.3">
      <c r="A68" s="1" t="str">
        <f>TEXT(Table1[[#This Row],[Month]],"mmmm")</f>
        <v>May</v>
      </c>
      <c r="B68" s="4">
        <v>41395</v>
      </c>
      <c r="C68" s="4" t="s">
        <v>48</v>
      </c>
      <c r="D68" s="5" t="s">
        <v>9</v>
      </c>
      <c r="E68" s="8" t="s">
        <v>12</v>
      </c>
      <c r="F68" s="9">
        <v>2.4462346328031561</v>
      </c>
      <c r="G68" s="9">
        <v>2.4961577885746493</v>
      </c>
    </row>
    <row r="69" spans="1:7" x14ac:dyDescent="0.3">
      <c r="A69" s="1" t="str">
        <f>TEXT(Table1[[#This Row],[Month]],"mmmm")</f>
        <v>May</v>
      </c>
      <c r="B69" s="4">
        <v>41395</v>
      </c>
      <c r="C69" s="4" t="s">
        <v>48</v>
      </c>
      <c r="D69" s="5" t="s">
        <v>11</v>
      </c>
      <c r="E69" s="8" t="s">
        <v>14</v>
      </c>
      <c r="F69" s="9">
        <v>1.3359591227313243</v>
      </c>
      <c r="G69" s="9">
        <v>1.3632235946238003</v>
      </c>
    </row>
    <row r="70" spans="1:7" x14ac:dyDescent="0.3">
      <c r="A70" s="1" t="str">
        <f>TEXT(Table1[[#This Row],[Month]],"mmmm")</f>
        <v>May</v>
      </c>
      <c r="B70" s="4">
        <v>41395</v>
      </c>
      <c r="C70" s="4" t="s">
        <v>48</v>
      </c>
      <c r="D70" s="5" t="s">
        <v>13</v>
      </c>
      <c r="E70" s="8" t="s">
        <v>16</v>
      </c>
      <c r="F70" s="9">
        <v>194.47673847146112</v>
      </c>
      <c r="G70" s="9">
        <v>198.44565150149094</v>
      </c>
    </row>
    <row r="71" spans="1:7" x14ac:dyDescent="0.3">
      <c r="A71" s="1" t="str">
        <f>TEXT(Table1[[#This Row],[Month]],"mmmm")</f>
        <v>May</v>
      </c>
      <c r="B71" s="4">
        <v>41395</v>
      </c>
      <c r="C71" s="4" t="s">
        <v>48</v>
      </c>
      <c r="D71" s="5" t="s">
        <v>15</v>
      </c>
      <c r="E71" s="8" t="s">
        <v>18</v>
      </c>
      <c r="F71" s="9">
        <v>172.09617895317365</v>
      </c>
      <c r="G71" s="9">
        <v>175.60834587058537</v>
      </c>
    </row>
    <row r="72" spans="1:7" x14ac:dyDescent="0.3">
      <c r="A72" s="1" t="str">
        <f>TEXT(Table1[[#This Row],[Month]],"mmmm")</f>
        <v>May</v>
      </c>
      <c r="B72" s="4">
        <v>41395</v>
      </c>
      <c r="C72" s="4" t="s">
        <v>48</v>
      </c>
      <c r="D72" s="5" t="s">
        <v>17</v>
      </c>
      <c r="E72" s="8" t="s">
        <v>20</v>
      </c>
      <c r="F72" s="9">
        <v>67.418200725215883</v>
      </c>
      <c r="G72" s="9">
        <v>68.794082372669266</v>
      </c>
    </row>
    <row r="73" spans="1:7" x14ac:dyDescent="0.3">
      <c r="A73" s="1" t="str">
        <f>TEXT(Table1[[#This Row],[Month]],"mmmm")</f>
        <v>May</v>
      </c>
      <c r="B73" s="4">
        <v>41395</v>
      </c>
      <c r="C73" s="4" t="s">
        <v>48</v>
      </c>
      <c r="D73" s="5" t="s">
        <v>19</v>
      </c>
      <c r="E73" s="8" t="s">
        <v>21</v>
      </c>
      <c r="F73" s="9">
        <v>15.420817077147323</v>
      </c>
      <c r="G73" s="9">
        <v>15.735527629742167</v>
      </c>
    </row>
    <row r="74" spans="1:7" x14ac:dyDescent="0.3">
      <c r="A74" s="1" t="str">
        <f>TEXT(Table1[[#This Row],[Month]],"mmmm")</f>
        <v>May</v>
      </c>
      <c r="B74" s="4">
        <v>41395</v>
      </c>
      <c r="C74" s="4" t="s">
        <v>48</v>
      </c>
      <c r="D74" s="5" t="s">
        <v>15</v>
      </c>
      <c r="E74" s="8" t="s">
        <v>23</v>
      </c>
      <c r="F74" s="9">
        <v>100</v>
      </c>
      <c r="G74" s="9">
        <v>112</v>
      </c>
    </row>
    <row r="75" spans="1:7" x14ac:dyDescent="0.3">
      <c r="A75" s="1" t="str">
        <f>TEXT(Table1[[#This Row],[Month]],"mmmm")</f>
        <v>May</v>
      </c>
      <c r="B75" s="4">
        <v>41395</v>
      </c>
      <c r="C75" s="4" t="s">
        <v>48</v>
      </c>
      <c r="D75" s="5" t="s">
        <v>22</v>
      </c>
      <c r="E75" s="8" t="s">
        <v>24</v>
      </c>
      <c r="F75" s="9">
        <v>1924.9069499038676</v>
      </c>
      <c r="G75" s="9">
        <v>1964.1907652080281</v>
      </c>
    </row>
    <row r="76" spans="1:7" x14ac:dyDescent="0.3">
      <c r="A76" s="1" t="str">
        <f>TEXT(Table1[[#This Row],[Month]],"mmmm")</f>
        <v>May</v>
      </c>
      <c r="B76" s="4">
        <v>41395</v>
      </c>
      <c r="C76" s="4" t="s">
        <v>48</v>
      </c>
      <c r="D76" s="5" t="s">
        <v>19</v>
      </c>
      <c r="E76" s="8" t="s">
        <v>25</v>
      </c>
      <c r="F76" s="9">
        <v>1108.5114285835809</v>
      </c>
      <c r="G76" s="9">
        <v>1131.1341107995725</v>
      </c>
    </row>
    <row r="77" spans="1:7" x14ac:dyDescent="0.3">
      <c r="A77" s="1" t="str">
        <f>TEXT(Table1[[#This Row],[Month]],"mmmm")</f>
        <v>May</v>
      </c>
      <c r="B77" s="4">
        <v>41395</v>
      </c>
      <c r="C77" s="4" t="s">
        <v>48</v>
      </c>
      <c r="D77" s="5" t="s">
        <v>15</v>
      </c>
      <c r="E77" s="8" t="s">
        <v>26</v>
      </c>
      <c r="F77" s="9">
        <v>111.68435563797709</v>
      </c>
      <c r="G77" s="9">
        <v>113.96362820201745</v>
      </c>
    </row>
    <row r="78" spans="1:7" x14ac:dyDescent="0.3">
      <c r="A78" s="1" t="str">
        <f>TEXT(Table1[[#This Row],[Month]],"mmmm")</f>
        <v>May</v>
      </c>
      <c r="B78" s="4">
        <v>41395</v>
      </c>
      <c r="C78" s="4" t="s">
        <v>48</v>
      </c>
      <c r="D78" s="5" t="s">
        <v>22</v>
      </c>
      <c r="E78" s="8" t="s">
        <v>28</v>
      </c>
      <c r="F78" s="9">
        <v>199.7488725012434</v>
      </c>
      <c r="G78" s="9">
        <v>203.82538010330958</v>
      </c>
    </row>
    <row r="79" spans="1:7" x14ac:dyDescent="0.3">
      <c r="A79" s="1" t="str">
        <f>TEXT(Table1[[#This Row],[Month]],"mmmm")</f>
        <v>May</v>
      </c>
      <c r="B79" s="4">
        <v>41395</v>
      </c>
      <c r="C79" s="4" t="s">
        <v>48</v>
      </c>
      <c r="D79" s="5" t="s">
        <v>27</v>
      </c>
      <c r="E79" s="8" t="s">
        <v>29</v>
      </c>
      <c r="F79" s="9">
        <v>443.61946929529103</v>
      </c>
      <c r="G79" s="9">
        <v>452.67292785233781</v>
      </c>
    </row>
    <row r="80" spans="1:7" x14ac:dyDescent="0.3">
      <c r="A80" s="1" t="str">
        <f>TEXT(Table1[[#This Row],[Month]],"mmmm")</f>
        <v>May</v>
      </c>
      <c r="B80" s="4">
        <v>41395</v>
      </c>
      <c r="C80" s="4" t="s">
        <v>48</v>
      </c>
      <c r="D80" s="5" t="s">
        <v>7</v>
      </c>
      <c r="E80" s="8" t="s">
        <v>30</v>
      </c>
      <c r="F80" s="9">
        <v>322.37544591678375</v>
      </c>
      <c r="G80" s="9">
        <v>328.95453664977936</v>
      </c>
    </row>
    <row r="81" spans="1:7" x14ac:dyDescent="0.3">
      <c r="A81" s="1" t="str">
        <f>TEXT(Table1[[#This Row],[Month]],"mmmm")</f>
        <v>May</v>
      </c>
      <c r="B81" s="4">
        <v>41395</v>
      </c>
      <c r="C81" s="4" t="s">
        <v>48</v>
      </c>
      <c r="D81" s="5" t="s">
        <v>9</v>
      </c>
      <c r="E81" s="8" t="s">
        <v>31</v>
      </c>
      <c r="F81" s="9">
        <v>25.341155164260318</v>
      </c>
      <c r="G81" s="9">
        <v>25.858321596183998</v>
      </c>
    </row>
    <row r="82" spans="1:7" x14ac:dyDescent="0.3">
      <c r="A82" s="1" t="str">
        <f>TEXT(Table1[[#This Row],[Month]],"mmmm")</f>
        <v>June</v>
      </c>
      <c r="B82" s="4">
        <v>41426</v>
      </c>
      <c r="C82" s="4" t="s">
        <v>48</v>
      </c>
      <c r="D82" s="5" t="s">
        <v>11</v>
      </c>
      <c r="E82" s="8" t="s">
        <v>32</v>
      </c>
      <c r="F82" s="9">
        <v>4.8095282897266491</v>
      </c>
      <c r="G82" s="9">
        <v>4.9076819282924991</v>
      </c>
    </row>
    <row r="83" spans="1:7" x14ac:dyDescent="0.3">
      <c r="A83" s="1" t="str">
        <f>TEXT(Table1[[#This Row],[Month]],"mmmm")</f>
        <v>June</v>
      </c>
      <c r="B83" s="4">
        <v>41426</v>
      </c>
      <c r="C83" s="4" t="s">
        <v>48</v>
      </c>
      <c r="D83" s="5" t="s">
        <v>13</v>
      </c>
      <c r="E83" s="8" t="s">
        <v>33</v>
      </c>
      <c r="F83" s="9">
        <v>5.2625625748730993</v>
      </c>
      <c r="G83" s="9">
        <v>5.3699618110949991</v>
      </c>
    </row>
    <row r="84" spans="1:7" x14ac:dyDescent="0.3">
      <c r="A84" s="1" t="str">
        <f>TEXT(Table1[[#This Row],[Month]],"mmmm")</f>
        <v>June</v>
      </c>
      <c r="B84" s="4">
        <v>41426</v>
      </c>
      <c r="C84" s="4" t="s">
        <v>48</v>
      </c>
      <c r="D84" s="5" t="s">
        <v>15</v>
      </c>
      <c r="E84" s="8" t="s">
        <v>34</v>
      </c>
      <c r="F84" s="9">
        <v>2.6589506878295173</v>
      </c>
      <c r="G84" s="9">
        <v>2.7132149875811402</v>
      </c>
    </row>
    <row r="85" spans="1:7" x14ac:dyDescent="0.3">
      <c r="A85" s="1" t="str">
        <f>TEXT(Table1[[#This Row],[Month]],"mmmm")</f>
        <v>June</v>
      </c>
      <c r="B85" s="4">
        <v>41426</v>
      </c>
      <c r="C85" s="4" t="s">
        <v>48</v>
      </c>
      <c r="D85" s="5" t="s">
        <v>17</v>
      </c>
      <c r="E85" s="8" t="s">
        <v>35</v>
      </c>
      <c r="F85" s="9">
        <v>0.42312948122970001</v>
      </c>
      <c r="G85" s="9">
        <v>0.43176477676500002</v>
      </c>
    </row>
    <row r="86" spans="1:7" x14ac:dyDescent="0.3">
      <c r="A86" s="1" t="str">
        <f>TEXT(Table1[[#This Row],[Month]],"mmmm")</f>
        <v>June</v>
      </c>
      <c r="B86" s="4">
        <v>41426</v>
      </c>
      <c r="C86" s="4" t="s">
        <v>48</v>
      </c>
      <c r="D86" s="5" t="s">
        <v>19</v>
      </c>
      <c r="E86" s="8" t="s">
        <v>36</v>
      </c>
      <c r="F86" s="9">
        <v>211.38775920810988</v>
      </c>
      <c r="G86" s="9">
        <v>215.70179511031623</v>
      </c>
    </row>
    <row r="87" spans="1:7" x14ac:dyDescent="0.3">
      <c r="A87" s="1" t="str">
        <f>TEXT(Table1[[#This Row],[Month]],"mmmm")</f>
        <v>June</v>
      </c>
      <c r="B87" s="4">
        <v>41426</v>
      </c>
      <c r="C87" s="4" t="s">
        <v>48</v>
      </c>
      <c r="D87" s="5" t="s">
        <v>15</v>
      </c>
      <c r="E87" s="8" t="s">
        <v>37</v>
      </c>
      <c r="F87" s="9">
        <v>187.06106407953655</v>
      </c>
      <c r="G87" s="9">
        <v>190.87863681585364</v>
      </c>
    </row>
    <row r="88" spans="1:7" x14ac:dyDescent="0.3">
      <c r="A88" s="1" t="str">
        <f>TEXT(Table1[[#This Row],[Month]],"mmmm")</f>
        <v>June</v>
      </c>
      <c r="B88" s="4">
        <v>41426</v>
      </c>
      <c r="C88" s="4" t="s">
        <v>48</v>
      </c>
      <c r="D88" s="5" t="s">
        <v>22</v>
      </c>
      <c r="E88" s="8" t="s">
        <v>38</v>
      </c>
      <c r="F88" s="9">
        <v>73.280652962191169</v>
      </c>
      <c r="G88" s="9">
        <v>74.776176492031809</v>
      </c>
    </row>
    <row r="89" spans="1:7" x14ac:dyDescent="0.3">
      <c r="A89" s="1" t="str">
        <f>TEXT(Table1[[#This Row],[Month]],"mmmm")</f>
        <v>June</v>
      </c>
      <c r="B89" s="4">
        <v>41426</v>
      </c>
      <c r="C89" s="4" t="s">
        <v>48</v>
      </c>
      <c r="D89" s="5" t="s">
        <v>19</v>
      </c>
      <c r="E89" s="8" t="s">
        <v>39</v>
      </c>
      <c r="F89" s="9">
        <v>16.761757692551441</v>
      </c>
      <c r="G89" s="9">
        <v>17.103834380154531</v>
      </c>
    </row>
    <row r="90" spans="1:7" x14ac:dyDescent="0.3">
      <c r="A90" s="1" t="str">
        <f>TEXT(Table1[[#This Row],[Month]],"mmmm")</f>
        <v>June</v>
      </c>
      <c r="B90" s="4">
        <v>41426</v>
      </c>
      <c r="C90" s="4" t="s">
        <v>48</v>
      </c>
      <c r="D90" s="5" t="s">
        <v>15</v>
      </c>
      <c r="E90" s="8" t="s">
        <v>40</v>
      </c>
      <c r="F90" s="9">
        <v>29</v>
      </c>
      <c r="G90" s="9">
        <v>44</v>
      </c>
    </row>
    <row r="91" spans="1:7" x14ac:dyDescent="0.3">
      <c r="A91" s="1" t="str">
        <f>TEXT(Table1[[#This Row],[Month]],"mmmm")</f>
        <v>June</v>
      </c>
      <c r="B91" s="4">
        <v>41426</v>
      </c>
      <c r="C91" s="4" t="s">
        <v>48</v>
      </c>
      <c r="D91" s="5" t="s">
        <v>22</v>
      </c>
      <c r="E91" s="8" t="s">
        <v>41</v>
      </c>
      <c r="F91" s="9">
        <v>1944.1560194029062</v>
      </c>
      <c r="G91" s="9">
        <v>1983.8326728601085</v>
      </c>
    </row>
    <row r="92" spans="1:7" x14ac:dyDescent="0.3">
      <c r="A92" s="1" t="str">
        <f>TEXT(Table1[[#This Row],[Month]],"mmmm")</f>
        <v>June</v>
      </c>
      <c r="B92" s="4">
        <v>41426</v>
      </c>
      <c r="C92" s="4" t="s">
        <v>48</v>
      </c>
      <c r="D92" s="5" t="s">
        <v>27</v>
      </c>
      <c r="E92" s="8" t="s">
        <v>42</v>
      </c>
      <c r="F92" s="9">
        <v>1119.5965428694169</v>
      </c>
      <c r="G92" s="9">
        <v>1142.4454519075682</v>
      </c>
    </row>
    <row r="93" spans="1:7" x14ac:dyDescent="0.3">
      <c r="A93" s="1" t="str">
        <f>TEXT(Table1[[#This Row],[Month]],"mmmm")</f>
        <v>June</v>
      </c>
      <c r="B93" s="4">
        <v>41426</v>
      </c>
      <c r="C93" s="4" t="s">
        <v>48</v>
      </c>
      <c r="D93" s="5" t="s">
        <v>7</v>
      </c>
      <c r="E93" s="8" t="s">
        <v>43</v>
      </c>
      <c r="F93" s="9">
        <v>112.80119919435687</v>
      </c>
      <c r="G93" s="9">
        <v>115.10326448403762</v>
      </c>
    </row>
    <row r="94" spans="1:7" x14ac:dyDescent="0.3">
      <c r="A94" s="1" t="str">
        <f>TEXT(Table1[[#This Row],[Month]],"mmmm")</f>
        <v>June</v>
      </c>
      <c r="B94" s="4">
        <v>41426</v>
      </c>
      <c r="C94" s="4" t="s">
        <v>48</v>
      </c>
      <c r="D94" s="5" t="s">
        <v>9</v>
      </c>
      <c r="E94" s="8" t="s">
        <v>44</v>
      </c>
      <c r="F94" s="9">
        <v>201.74636122625583</v>
      </c>
      <c r="G94" s="9">
        <v>205.86363390434269</v>
      </c>
    </row>
    <row r="95" spans="1:7" x14ac:dyDescent="0.3">
      <c r="A95" s="1" t="str">
        <f>TEXT(Table1[[#This Row],[Month]],"mmmm")</f>
        <v>June</v>
      </c>
      <c r="B95" s="4">
        <v>41426</v>
      </c>
      <c r="C95" s="4" t="s">
        <v>48</v>
      </c>
      <c r="D95" s="5" t="s">
        <v>11</v>
      </c>
      <c r="E95" s="8" t="s">
        <v>45</v>
      </c>
      <c r="F95" s="9">
        <v>448.05566398824396</v>
      </c>
      <c r="G95" s="9">
        <v>457.19965713086117</v>
      </c>
    </row>
    <row r="96" spans="1:7" x14ac:dyDescent="0.3">
      <c r="A96" s="1" t="str">
        <f>TEXT(Table1[[#This Row],[Month]],"mmmm")</f>
        <v>June</v>
      </c>
      <c r="B96" s="4">
        <v>41426</v>
      </c>
      <c r="C96" s="4" t="s">
        <v>48</v>
      </c>
      <c r="D96" s="5" t="s">
        <v>13</v>
      </c>
      <c r="E96" s="8" t="s">
        <v>46</v>
      </c>
      <c r="F96" s="9">
        <v>325.59920037595163</v>
      </c>
      <c r="G96" s="9">
        <v>332.24408201627716</v>
      </c>
    </row>
    <row r="97" spans="1:7" x14ac:dyDescent="0.3">
      <c r="A97" s="1" t="str">
        <f>TEXT(Table1[[#This Row],[Month]],"mmmm")</f>
        <v>June</v>
      </c>
      <c r="B97" s="4">
        <v>41426</v>
      </c>
      <c r="C97" s="4" t="s">
        <v>48</v>
      </c>
      <c r="D97" s="5" t="s">
        <v>15</v>
      </c>
      <c r="E97" s="8" t="s">
        <v>47</v>
      </c>
      <c r="F97" s="9">
        <v>25.594566715902921</v>
      </c>
      <c r="G97" s="9">
        <v>26.11690481214584</v>
      </c>
    </row>
    <row r="98" spans="1:7" x14ac:dyDescent="0.3">
      <c r="A98" s="1" t="str">
        <f>TEXT(Table1[[#This Row],[Month]],"mmmm")</f>
        <v>July</v>
      </c>
      <c r="B98" s="4">
        <v>41456</v>
      </c>
      <c r="C98" s="4" t="s">
        <v>49</v>
      </c>
      <c r="D98" s="5" t="s">
        <v>17</v>
      </c>
      <c r="E98" s="6" t="s">
        <v>8</v>
      </c>
      <c r="F98" s="9">
        <v>4.7089208101966529</v>
      </c>
      <c r="G98" s="9">
        <v>4.9567587475754245</v>
      </c>
    </row>
    <row r="99" spans="1:7" x14ac:dyDescent="0.3">
      <c r="A99" s="1" t="str">
        <f>TEXT(Table1[[#This Row],[Month]],"mmmm")</f>
        <v>July</v>
      </c>
      <c r="B99" s="4">
        <v>41456</v>
      </c>
      <c r="C99" s="4" t="s">
        <v>49</v>
      </c>
      <c r="D99" s="5" t="s">
        <v>19</v>
      </c>
      <c r="E99" s="8" t="s">
        <v>10</v>
      </c>
      <c r="F99" s="9">
        <v>5.1524783577456512</v>
      </c>
      <c r="G99" s="9">
        <v>5.4236614292059491</v>
      </c>
    </row>
    <row r="100" spans="1:7" x14ac:dyDescent="0.3">
      <c r="A100" s="1" t="str">
        <f>TEXT(Table1[[#This Row],[Month]],"mmmm")</f>
        <v>July</v>
      </c>
      <c r="B100" s="4">
        <v>41456</v>
      </c>
      <c r="C100" s="4" t="s">
        <v>49</v>
      </c>
      <c r="D100" s="5" t="s">
        <v>15</v>
      </c>
      <c r="E100" s="8" t="s">
        <v>12</v>
      </c>
      <c r="F100" s="9">
        <v>2.6033297805841036</v>
      </c>
      <c r="G100" s="9">
        <v>2.7403471374569515</v>
      </c>
    </row>
    <row r="101" spans="1:7" x14ac:dyDescent="0.3">
      <c r="A101" s="1" t="str">
        <f>TEXT(Table1[[#This Row],[Month]],"mmmm")</f>
        <v>July</v>
      </c>
      <c r="B101" s="4">
        <v>41456</v>
      </c>
      <c r="C101" s="4" t="s">
        <v>49</v>
      </c>
      <c r="D101" s="5" t="s">
        <v>22</v>
      </c>
      <c r="E101" s="8" t="s">
        <v>14</v>
      </c>
      <c r="F101" s="9">
        <v>0.4142783033060175</v>
      </c>
      <c r="G101" s="9">
        <v>0.43608242453265</v>
      </c>
    </row>
    <row r="102" spans="1:7" x14ac:dyDescent="0.3">
      <c r="A102" s="1" t="str">
        <f>TEXT(Table1[[#This Row],[Month]],"mmmm")</f>
        <v>July</v>
      </c>
      <c r="B102" s="4">
        <v>41456</v>
      </c>
      <c r="C102" s="4" t="s">
        <v>49</v>
      </c>
      <c r="D102" s="5" t="s">
        <v>19</v>
      </c>
      <c r="E102" s="8" t="s">
        <v>16</v>
      </c>
      <c r="F102" s="9">
        <v>206.96587240834842</v>
      </c>
      <c r="G102" s="9">
        <v>217.8588130614194</v>
      </c>
    </row>
    <row r="103" spans="1:7" x14ac:dyDescent="0.3">
      <c r="A103" s="1" t="str">
        <f>TEXT(Table1[[#This Row],[Month]],"mmmm")</f>
        <v>July</v>
      </c>
      <c r="B103" s="4">
        <v>41456</v>
      </c>
      <c r="C103" s="4" t="s">
        <v>49</v>
      </c>
      <c r="D103" s="5" t="s">
        <v>15</v>
      </c>
      <c r="E103" s="8" t="s">
        <v>18</v>
      </c>
      <c r="F103" s="9">
        <v>183.14805202481156</v>
      </c>
      <c r="G103" s="9">
        <v>192.78742318401217</v>
      </c>
    </row>
    <row r="104" spans="1:7" x14ac:dyDescent="0.3">
      <c r="A104" s="1" t="str">
        <f>TEXT(Table1[[#This Row],[Month]],"mmmm")</f>
        <v>July</v>
      </c>
      <c r="B104" s="4">
        <v>41456</v>
      </c>
      <c r="C104" s="4" t="s">
        <v>49</v>
      </c>
      <c r="D104" s="5" t="s">
        <v>22</v>
      </c>
      <c r="E104" s="8" t="s">
        <v>20</v>
      </c>
      <c r="F104" s="9">
        <v>71.747741344104512</v>
      </c>
      <c r="G104" s="9">
        <v>75.523938256952121</v>
      </c>
    </row>
    <row r="105" spans="1:7" x14ac:dyDescent="0.3">
      <c r="A105" s="1" t="str">
        <f>TEXT(Table1[[#This Row],[Month]],"mmmm")</f>
        <v>July</v>
      </c>
      <c r="B105" s="4">
        <v>41456</v>
      </c>
      <c r="C105" s="4" t="s">
        <v>49</v>
      </c>
      <c r="D105" s="5" t="s">
        <v>27</v>
      </c>
      <c r="E105" s="8" t="s">
        <v>21</v>
      </c>
      <c r="F105" s="9">
        <v>16.411129087758273</v>
      </c>
      <c r="G105" s="9">
        <v>17.274872723956076</v>
      </c>
    </row>
    <row r="106" spans="1:7" x14ac:dyDescent="0.3">
      <c r="A106" s="1" t="str">
        <f>TEXT(Table1[[#This Row],[Month]],"mmmm")</f>
        <v>July</v>
      </c>
      <c r="B106" s="4">
        <v>41456</v>
      </c>
      <c r="C106" s="4" t="s">
        <v>49</v>
      </c>
      <c r="D106" s="5" t="s">
        <v>7</v>
      </c>
      <c r="E106" s="8" t="s">
        <v>23</v>
      </c>
      <c r="F106" s="9">
        <v>1259.6348311286438</v>
      </c>
      <c r="G106" s="9">
        <v>1325.9314011880463</v>
      </c>
    </row>
    <row r="107" spans="1:7" x14ac:dyDescent="0.3">
      <c r="A107" s="1" t="str">
        <f>TEXT(Table1[[#This Row],[Month]],"mmmm")</f>
        <v>July</v>
      </c>
      <c r="B107" s="4">
        <v>41456</v>
      </c>
      <c r="C107" s="4" t="s">
        <v>49</v>
      </c>
      <c r="D107" s="5" t="s">
        <v>9</v>
      </c>
      <c r="E107" s="8" t="s">
        <v>24</v>
      </c>
      <c r="F107" s="9">
        <v>1950.9741606802304</v>
      </c>
      <c r="G107" s="9">
        <v>2053.6570112423478</v>
      </c>
    </row>
    <row r="108" spans="1:7" x14ac:dyDescent="0.3">
      <c r="A108" s="1" t="str">
        <f>TEXT(Table1[[#This Row],[Month]],"mmmm")</f>
        <v>July</v>
      </c>
      <c r="B108" s="4">
        <v>41456</v>
      </c>
      <c r="C108" s="4" t="s">
        <v>49</v>
      </c>
      <c r="D108" s="5" t="s">
        <v>11</v>
      </c>
      <c r="E108" s="8" t="s">
        <v>25</v>
      </c>
      <c r="F108" s="9">
        <v>1123.5229599505067</v>
      </c>
      <c r="G108" s="9">
        <v>1182.655747316323</v>
      </c>
    </row>
    <row r="109" spans="1:7" x14ac:dyDescent="0.3">
      <c r="A109" s="1" t="str">
        <f>TEXT(Table1[[#This Row],[Month]],"mmmm")</f>
        <v>July</v>
      </c>
      <c r="B109" s="4">
        <v>41456</v>
      </c>
      <c r="C109" s="4" t="s">
        <v>49</v>
      </c>
      <c r="D109" s="5" t="s">
        <v>13</v>
      </c>
      <c r="E109" s="8" t="s">
        <v>26</v>
      </c>
      <c r="F109" s="9">
        <v>113.19679219444691</v>
      </c>
      <c r="G109" s="9">
        <v>119.15451809941781</v>
      </c>
    </row>
    <row r="110" spans="1:7" x14ac:dyDescent="0.3">
      <c r="A110" s="1" t="str">
        <f>TEXT(Table1[[#This Row],[Month]],"mmmm")</f>
        <v>July</v>
      </c>
      <c r="B110" s="4">
        <v>41456</v>
      </c>
      <c r="C110" s="4" t="s">
        <v>49</v>
      </c>
      <c r="D110" s="5" t="s">
        <v>15</v>
      </c>
      <c r="E110" s="8" t="s">
        <v>28</v>
      </c>
      <c r="F110" s="9">
        <v>202.45388427445707</v>
      </c>
      <c r="G110" s="9">
        <v>213.10935186784954</v>
      </c>
    </row>
    <row r="111" spans="1:7" x14ac:dyDescent="0.3">
      <c r="A111" s="1" t="str">
        <f>TEXT(Table1[[#This Row],[Month]],"mmmm")</f>
        <v>July</v>
      </c>
      <c r="B111" s="4">
        <v>41456</v>
      </c>
      <c r="C111" s="4" t="s">
        <v>49</v>
      </c>
      <c r="D111" s="5" t="s">
        <v>17</v>
      </c>
      <c r="E111" s="8" t="s">
        <v>29</v>
      </c>
      <c r="F111" s="9">
        <v>449.62699200239967</v>
      </c>
      <c r="G111" s="9">
        <v>473.29157052884176</v>
      </c>
    </row>
    <row r="112" spans="1:7" x14ac:dyDescent="0.3">
      <c r="A112" s="1" t="str">
        <f>TEXT(Table1[[#This Row],[Month]],"mmmm")</f>
        <v>July</v>
      </c>
      <c r="B112" s="4">
        <v>41456</v>
      </c>
      <c r="C112" s="4" t="s">
        <v>49</v>
      </c>
      <c r="D112" s="5" t="s">
        <v>19</v>
      </c>
      <c r="E112" s="8" t="s">
        <v>30</v>
      </c>
      <c r="F112" s="9">
        <v>326.74107444664929</v>
      </c>
      <c r="G112" s="9">
        <v>343.93797310173613</v>
      </c>
    </row>
    <row r="113" spans="1:7" x14ac:dyDescent="0.3">
      <c r="A113" s="1" t="str">
        <f>TEXT(Table1[[#This Row],[Month]],"mmmm")</f>
        <v>July</v>
      </c>
      <c r="B113" s="4">
        <v>41456</v>
      </c>
      <c r="C113" s="4" t="s">
        <v>49</v>
      </c>
      <c r="D113" s="5" t="s">
        <v>15</v>
      </c>
      <c r="E113" s="8" t="s">
        <v>31</v>
      </c>
      <c r="F113" s="9">
        <v>25.684326678611331</v>
      </c>
      <c r="G113" s="9">
        <v>27.036133345906666</v>
      </c>
    </row>
    <row r="114" spans="1:7" x14ac:dyDescent="0.3">
      <c r="A114" s="1" t="str">
        <f>TEXT(Table1[[#This Row],[Month]],"mmmm")</f>
        <v>August</v>
      </c>
      <c r="B114" s="4">
        <v>41487</v>
      </c>
      <c r="C114" s="4" t="s">
        <v>49</v>
      </c>
      <c r="D114" s="5" t="s">
        <v>22</v>
      </c>
      <c r="E114" s="8" t="s">
        <v>32</v>
      </c>
      <c r="F114" s="9">
        <v>4.484686485901574</v>
      </c>
      <c r="G114" s="9">
        <v>4.7207226167384988</v>
      </c>
    </row>
    <row r="115" spans="1:7" x14ac:dyDescent="0.3">
      <c r="A115" s="1" t="str">
        <f>TEXT(Table1[[#This Row],[Month]],"mmmm")</f>
        <v>August</v>
      </c>
      <c r="B115" s="4">
        <v>41487</v>
      </c>
      <c r="C115" s="4" t="s">
        <v>49</v>
      </c>
      <c r="D115" s="5" t="s">
        <v>19</v>
      </c>
      <c r="E115" s="8" t="s">
        <v>33</v>
      </c>
      <c r="F115" s="9">
        <v>4.9071222454720491</v>
      </c>
      <c r="G115" s="9">
        <v>5.1653918373389995</v>
      </c>
    </row>
    <row r="116" spans="1:7" x14ac:dyDescent="0.3">
      <c r="A116" s="1" t="str">
        <f>TEXT(Table1[[#This Row],[Month]],"mmmm")</f>
        <v>August</v>
      </c>
      <c r="B116" s="4">
        <v>41487</v>
      </c>
      <c r="C116" s="4" t="s">
        <v>49</v>
      </c>
      <c r="D116" s="5" t="s">
        <v>15</v>
      </c>
      <c r="E116" s="8" t="s">
        <v>34</v>
      </c>
      <c r="F116" s="9">
        <v>2.837629460836673</v>
      </c>
      <c r="G116" s="9">
        <v>2.9869783798280771</v>
      </c>
    </row>
    <row r="117" spans="1:7" x14ac:dyDescent="0.3">
      <c r="A117" s="1" t="str">
        <f>TEXT(Table1[[#This Row],[Month]],"mmmm")</f>
        <v>August</v>
      </c>
      <c r="B117" s="4">
        <v>41487</v>
      </c>
      <c r="C117" s="4" t="s">
        <v>49</v>
      </c>
      <c r="D117" s="5" t="s">
        <v>22</v>
      </c>
      <c r="E117" s="8" t="s">
        <v>35</v>
      </c>
      <c r="F117" s="9">
        <v>0.45156335060355907</v>
      </c>
      <c r="G117" s="9">
        <v>0.47532984274058854</v>
      </c>
    </row>
    <row r="118" spans="1:7" x14ac:dyDescent="0.3">
      <c r="A118" s="1" t="str">
        <f>TEXT(Table1[[#This Row],[Month]],"mmmm")</f>
        <v>August</v>
      </c>
      <c r="B118" s="4">
        <v>41487</v>
      </c>
      <c r="C118" s="4" t="s">
        <v>49</v>
      </c>
      <c r="D118" s="5" t="s">
        <v>27</v>
      </c>
      <c r="E118" s="8" t="s">
        <v>36</v>
      </c>
      <c r="F118" s="9">
        <v>225.59280092509979</v>
      </c>
      <c r="G118" s="9">
        <v>237.46610623694716</v>
      </c>
    </row>
    <row r="119" spans="1:7" x14ac:dyDescent="0.3">
      <c r="A119" s="1" t="str">
        <f>TEXT(Table1[[#This Row],[Month]],"mmmm")</f>
        <v>August</v>
      </c>
      <c r="B119" s="4">
        <v>41487</v>
      </c>
      <c r="C119" s="4" t="s">
        <v>49</v>
      </c>
      <c r="D119" s="5" t="s">
        <v>7</v>
      </c>
      <c r="E119" s="8" t="s">
        <v>37</v>
      </c>
      <c r="F119" s="9">
        <v>199.63137670704461</v>
      </c>
      <c r="G119" s="9">
        <v>210.13829127057329</v>
      </c>
    </row>
    <row r="120" spans="1:7" x14ac:dyDescent="0.3">
      <c r="A120" s="1" t="str">
        <f>TEXT(Table1[[#This Row],[Month]],"mmmm")</f>
        <v>August</v>
      </c>
      <c r="B120" s="4">
        <v>41487</v>
      </c>
      <c r="C120" s="4" t="s">
        <v>49</v>
      </c>
      <c r="D120" s="5" t="s">
        <v>9</v>
      </c>
      <c r="E120" s="8" t="s">
        <v>38</v>
      </c>
      <c r="F120" s="9">
        <v>78.205038065073921</v>
      </c>
      <c r="G120" s="9">
        <v>82.321092700077813</v>
      </c>
    </row>
    <row r="121" spans="1:7" x14ac:dyDescent="0.3">
      <c r="A121" s="1" t="str">
        <f>TEXT(Table1[[#This Row],[Month]],"mmmm")</f>
        <v>August</v>
      </c>
      <c r="B121" s="4">
        <v>41487</v>
      </c>
      <c r="C121" s="4" t="s">
        <v>49</v>
      </c>
      <c r="D121" s="5" t="s">
        <v>11</v>
      </c>
      <c r="E121" s="8" t="s">
        <v>39</v>
      </c>
      <c r="F121" s="9">
        <v>17.888130705656518</v>
      </c>
      <c r="G121" s="9">
        <v>18.829611269112124</v>
      </c>
    </row>
    <row r="122" spans="1:7" x14ac:dyDescent="0.3">
      <c r="A122" s="1" t="str">
        <f>TEXT(Table1[[#This Row],[Month]],"mmmm")</f>
        <v>August</v>
      </c>
      <c r="B122" s="4">
        <v>41487</v>
      </c>
      <c r="C122" s="4" t="s">
        <v>49</v>
      </c>
      <c r="D122" s="5" t="s">
        <v>13</v>
      </c>
      <c r="E122" s="8" t="s">
        <v>40</v>
      </c>
      <c r="F122" s="9">
        <v>1373.001965930222</v>
      </c>
      <c r="G122" s="9">
        <v>1445.2652272949706</v>
      </c>
    </row>
    <row r="123" spans="1:7" x14ac:dyDescent="0.3">
      <c r="A123" s="1" t="str">
        <f>TEXT(Table1[[#This Row],[Month]],"mmmm")</f>
        <v>August</v>
      </c>
      <c r="B123" s="4">
        <v>41487</v>
      </c>
      <c r="C123" s="4" t="s">
        <v>49</v>
      </c>
      <c r="D123" s="5" t="s">
        <v>15</v>
      </c>
      <c r="E123" s="8" t="s">
        <v>41</v>
      </c>
      <c r="F123" s="9">
        <v>2.837629460836673</v>
      </c>
      <c r="G123" s="9">
        <v>2.9869783798280771</v>
      </c>
    </row>
    <row r="124" spans="1:7" x14ac:dyDescent="0.3">
      <c r="A124" s="1" t="str">
        <f>TEXT(Table1[[#This Row],[Month]],"mmmm")</f>
        <v>August</v>
      </c>
      <c r="B124" s="4">
        <v>41487</v>
      </c>
      <c r="C124" s="4" t="s">
        <v>49</v>
      </c>
      <c r="D124" s="5" t="s">
        <v>17</v>
      </c>
      <c r="E124" s="8" t="s">
        <v>42</v>
      </c>
      <c r="F124" s="9">
        <v>1224.6400263460525</v>
      </c>
      <c r="G124" s="9">
        <v>1289.0947645747922</v>
      </c>
    </row>
    <row r="125" spans="1:7" x14ac:dyDescent="0.3">
      <c r="A125" s="1" t="str">
        <f>TEXT(Table1[[#This Row],[Month]],"mmmm")</f>
        <v>August</v>
      </c>
      <c r="B125" s="4">
        <v>41487</v>
      </c>
      <c r="C125" s="4" t="s">
        <v>49</v>
      </c>
      <c r="D125" s="5" t="s">
        <v>19</v>
      </c>
      <c r="E125" s="8" t="s">
        <v>43</v>
      </c>
      <c r="F125" s="9">
        <v>123.38450349194714</v>
      </c>
      <c r="G125" s="9">
        <v>129.87842472836542</v>
      </c>
    </row>
    <row r="126" spans="1:7" x14ac:dyDescent="0.3">
      <c r="A126" s="1" t="str">
        <f>TEXT(Table1[[#This Row],[Month]],"mmmm")</f>
        <v>August</v>
      </c>
      <c r="B126" s="4">
        <v>41487</v>
      </c>
      <c r="C126" s="4" t="s">
        <v>49</v>
      </c>
      <c r="D126" s="5" t="s">
        <v>15</v>
      </c>
      <c r="E126" s="8" t="s">
        <v>44</v>
      </c>
      <c r="F126" s="9">
        <v>220.67473385915818</v>
      </c>
      <c r="G126" s="9">
        <v>232.289193535956</v>
      </c>
    </row>
    <row r="127" spans="1:7" x14ac:dyDescent="0.3">
      <c r="A127" s="1" t="str">
        <f>TEXT(Table1[[#This Row],[Month]],"mmmm")</f>
        <v>August</v>
      </c>
      <c r="B127" s="4">
        <v>41487</v>
      </c>
      <c r="C127" s="4" t="s">
        <v>49</v>
      </c>
      <c r="D127" s="5" t="s">
        <v>22</v>
      </c>
      <c r="E127" s="8" t="s">
        <v>45</v>
      </c>
      <c r="F127" s="9">
        <v>490.09342128261568</v>
      </c>
      <c r="G127" s="9">
        <v>515.88781187643758</v>
      </c>
    </row>
    <row r="128" spans="1:7" x14ac:dyDescent="0.3">
      <c r="A128" s="1" t="str">
        <f>TEXT(Table1[[#This Row],[Month]],"mmmm")</f>
        <v>August</v>
      </c>
      <c r="B128" s="4">
        <v>41487</v>
      </c>
      <c r="C128" s="4" t="s">
        <v>49</v>
      </c>
      <c r="D128" s="5" t="s">
        <v>19</v>
      </c>
      <c r="E128" s="8" t="s">
        <v>46</v>
      </c>
      <c r="F128" s="9">
        <v>356.14777114684773</v>
      </c>
      <c r="G128" s="9">
        <v>374.89239068089239</v>
      </c>
    </row>
    <row r="129" spans="1:7" x14ac:dyDescent="0.3">
      <c r="A129" s="1" t="str">
        <f>TEXT(Table1[[#This Row],[Month]],"mmmm")</f>
        <v>August</v>
      </c>
      <c r="B129" s="4">
        <v>41487</v>
      </c>
      <c r="C129" s="4" t="s">
        <v>49</v>
      </c>
      <c r="D129" s="5" t="s">
        <v>15</v>
      </c>
      <c r="E129" s="8" t="s">
        <v>47</v>
      </c>
      <c r="F129" s="9">
        <v>27.995916079686353</v>
      </c>
      <c r="G129" s="9">
        <v>29.469385347038269</v>
      </c>
    </row>
    <row r="130" spans="1:7" x14ac:dyDescent="0.3">
      <c r="A130" s="1" t="str">
        <f>TEXT(Table1[[#This Row],[Month]],"mmmm")</f>
        <v>September</v>
      </c>
      <c r="B130" s="4">
        <v>41518</v>
      </c>
      <c r="C130" s="4" t="s">
        <v>49</v>
      </c>
      <c r="D130" s="5" t="s">
        <v>22</v>
      </c>
      <c r="E130" s="6" t="s">
        <v>8</v>
      </c>
      <c r="F130" s="9">
        <v>4.6512036906215091</v>
      </c>
      <c r="G130" s="9">
        <v>5.1455876522449637</v>
      </c>
    </row>
    <row r="131" spans="1:7" x14ac:dyDescent="0.3">
      <c r="A131" s="1" t="str">
        <f>TEXT(Table1[[#This Row],[Month]],"mmmm")</f>
        <v>September</v>
      </c>
      <c r="B131" s="4">
        <v>41518</v>
      </c>
      <c r="C131" s="4" t="s">
        <v>49</v>
      </c>
      <c r="D131" s="5" t="s">
        <v>27</v>
      </c>
      <c r="E131" s="8" t="s">
        <v>10</v>
      </c>
      <c r="F131" s="9">
        <v>5.089324564876935</v>
      </c>
      <c r="G131" s="9">
        <v>5.6302771026995098</v>
      </c>
    </row>
    <row r="132" spans="1:7" x14ac:dyDescent="0.3">
      <c r="A132" s="1" t="str">
        <f>TEXT(Table1[[#This Row],[Month]],"mmmm")</f>
        <v>September</v>
      </c>
      <c r="B132" s="4">
        <v>41518</v>
      </c>
      <c r="C132" s="4" t="s">
        <v>49</v>
      </c>
      <c r="D132" s="5" t="s">
        <v>7</v>
      </c>
      <c r="E132" s="8" t="s">
        <v>12</v>
      </c>
      <c r="F132" s="9">
        <v>2.5459612231198201</v>
      </c>
      <c r="G132" s="9">
        <v>2.8165755585366123</v>
      </c>
    </row>
    <row r="133" spans="1:7" x14ac:dyDescent="0.3">
      <c r="A133" s="1" t="str">
        <f>TEXT(Table1[[#This Row],[Month]],"mmmm")</f>
        <v>September</v>
      </c>
      <c r="B133" s="4">
        <v>41518</v>
      </c>
      <c r="C133" s="4" t="s">
        <v>49</v>
      </c>
      <c r="D133" s="5" t="s">
        <v>9</v>
      </c>
      <c r="E133" s="8" t="s">
        <v>14</v>
      </c>
      <c r="F133" s="9">
        <v>0.40514901479763449</v>
      </c>
      <c r="G133" s="9">
        <v>0.44821295873700001</v>
      </c>
    </row>
    <row r="134" spans="1:7" x14ac:dyDescent="0.3">
      <c r="A134" s="1" t="str">
        <f>TEXT(Table1[[#This Row],[Month]],"mmmm")</f>
        <v>September</v>
      </c>
      <c r="B134" s="4">
        <v>41518</v>
      </c>
      <c r="C134" s="4" t="s">
        <v>49</v>
      </c>
      <c r="D134" s="5" t="s">
        <v>11</v>
      </c>
      <c r="E134" s="8" t="s">
        <v>16</v>
      </c>
      <c r="F134" s="9">
        <v>202.40504664091907</v>
      </c>
      <c r="G134" s="9">
        <v>223.91900635261399</v>
      </c>
    </row>
    <row r="135" spans="1:7" x14ac:dyDescent="0.3">
      <c r="A135" s="1" t="str">
        <f>TEXT(Table1[[#This Row],[Month]],"mmmm")</f>
        <v>September</v>
      </c>
      <c r="B135" s="4">
        <v>41518</v>
      </c>
      <c r="C135" s="4" t="s">
        <v>49</v>
      </c>
      <c r="D135" s="5" t="s">
        <v>13</v>
      </c>
      <c r="E135" s="8" t="s">
        <v>18</v>
      </c>
      <c r="F135" s="9">
        <v>179.11209022488171</v>
      </c>
      <c r="G135" s="9">
        <v>198.15020393264808</v>
      </c>
    </row>
    <row r="136" spans="1:7" x14ac:dyDescent="0.3">
      <c r="A136" s="1" t="str">
        <f>TEXT(Table1[[#This Row],[Month]],"mmmm")</f>
        <v>September</v>
      </c>
      <c r="B136" s="4">
        <v>41518</v>
      </c>
      <c r="C136" s="4" t="s">
        <v>49</v>
      </c>
      <c r="D136" s="5" t="s">
        <v>15</v>
      </c>
      <c r="E136" s="8" t="s">
        <v>20</v>
      </c>
      <c r="F136" s="9">
        <v>70.166664504385665</v>
      </c>
      <c r="G136" s="9">
        <v>77.624792739347313</v>
      </c>
    </row>
    <row r="137" spans="1:7" x14ac:dyDescent="0.3">
      <c r="A137" s="1" t="str">
        <f>TEXT(Table1[[#This Row],[Month]],"mmmm")</f>
        <v>September</v>
      </c>
      <c r="B137" s="4">
        <v>41518</v>
      </c>
      <c r="C137" s="4" t="s">
        <v>49</v>
      </c>
      <c r="D137" s="5" t="s">
        <v>17</v>
      </c>
      <c r="E137" s="8" t="s">
        <v>21</v>
      </c>
      <c r="F137" s="9">
        <v>16.049483471768113</v>
      </c>
      <c r="G137" s="9">
        <v>17.755409023208035</v>
      </c>
    </row>
    <row r="138" spans="1:7" x14ac:dyDescent="0.3">
      <c r="A138" s="1" t="str">
        <f>TEXT(Table1[[#This Row],[Month]],"mmmm")</f>
        <v>September</v>
      </c>
      <c r="B138" s="4">
        <v>41518</v>
      </c>
      <c r="C138" s="4" t="s">
        <v>49</v>
      </c>
      <c r="D138" s="5" t="s">
        <v>19</v>
      </c>
      <c r="E138" s="8" t="s">
        <v>23</v>
      </c>
      <c r="F138" s="9">
        <v>1231.8767523279612</v>
      </c>
      <c r="G138" s="9">
        <v>1362.814924370552</v>
      </c>
    </row>
    <row r="139" spans="1:7" x14ac:dyDescent="0.3">
      <c r="A139" s="1" t="str">
        <f>TEXT(Table1[[#This Row],[Month]],"mmmm")</f>
        <v>September</v>
      </c>
      <c r="B139" s="4">
        <v>41518</v>
      </c>
      <c r="C139" s="4" t="s">
        <v>49</v>
      </c>
      <c r="D139" s="5" t="s">
        <v>15</v>
      </c>
      <c r="E139" s="8" t="s">
        <v>24</v>
      </c>
      <c r="F139" s="9">
        <v>44</v>
      </c>
      <c r="G139" s="9">
        <v>60</v>
      </c>
    </row>
    <row r="140" spans="1:7" x14ac:dyDescent="0.3">
      <c r="A140" s="1" t="str">
        <f>TEXT(Table1[[#This Row],[Month]],"mmmm")</f>
        <v>September</v>
      </c>
      <c r="B140" s="4">
        <v>41518</v>
      </c>
      <c r="C140" s="4" t="s">
        <v>49</v>
      </c>
      <c r="D140" s="5" t="s">
        <v>22</v>
      </c>
      <c r="E140" s="8" t="s">
        <v>25</v>
      </c>
      <c r="F140" s="9">
        <v>1153.7025413318358</v>
      </c>
      <c r="G140" s="9">
        <v>1276.3314500740516</v>
      </c>
    </row>
    <row r="141" spans="1:7" x14ac:dyDescent="0.3">
      <c r="A141" s="1" t="str">
        <f>TEXT(Table1[[#This Row],[Month]],"mmmm")</f>
        <v>September</v>
      </c>
      <c r="B141" s="4">
        <v>41518</v>
      </c>
      <c r="C141" s="4" t="s">
        <v>49</v>
      </c>
      <c r="D141" s="5" t="s">
        <v>19</v>
      </c>
      <c r="E141" s="8" t="s">
        <v>26</v>
      </c>
      <c r="F141" s="9">
        <v>106.63984845816411</v>
      </c>
      <c r="G141" s="9">
        <v>117.97477039546318</v>
      </c>
    </row>
    <row r="142" spans="1:7" x14ac:dyDescent="0.3">
      <c r="A142" s="1" t="str">
        <f>TEXT(Table1[[#This Row],[Month]],"mmmm")</f>
        <v>September</v>
      </c>
      <c r="B142" s="4">
        <v>41518</v>
      </c>
      <c r="C142" s="4" t="s">
        <v>49</v>
      </c>
      <c r="D142" s="5" t="s">
        <v>15</v>
      </c>
      <c r="E142" s="8" t="s">
        <v>28</v>
      </c>
      <c r="F142" s="9">
        <v>190.72670806526546</v>
      </c>
      <c r="G142" s="9">
        <v>210.99935828499954</v>
      </c>
    </row>
    <row r="143" spans="1:7" x14ac:dyDescent="0.3">
      <c r="A143" s="1" t="str">
        <f>TEXT(Table1[[#This Row],[Month]],"mmmm")</f>
        <v>September</v>
      </c>
      <c r="B143" s="4">
        <v>41518</v>
      </c>
      <c r="C143" s="4" t="s">
        <v>49</v>
      </c>
      <c r="D143" s="5" t="s">
        <v>22</v>
      </c>
      <c r="E143" s="8" t="s">
        <v>29</v>
      </c>
      <c r="F143" s="9">
        <v>423.58227084272676</v>
      </c>
      <c r="G143" s="9">
        <v>468.60551537509087</v>
      </c>
    </row>
    <row r="144" spans="1:7" x14ac:dyDescent="0.3">
      <c r="A144" s="1" t="str">
        <f>TEXT(Table1[[#This Row],[Month]],"mmmm")</f>
        <v>September</v>
      </c>
      <c r="B144" s="4">
        <v>41518</v>
      </c>
      <c r="C144" s="4" t="s">
        <v>49</v>
      </c>
      <c r="D144" s="5" t="s">
        <v>27</v>
      </c>
      <c r="E144" s="8" t="s">
        <v>30</v>
      </c>
      <c r="F144" s="9">
        <v>307.81454128306763</v>
      </c>
      <c r="G144" s="9">
        <v>340.53264663538232</v>
      </c>
    </row>
    <row r="145" spans="1:7" x14ac:dyDescent="0.3">
      <c r="A145" s="1" t="str">
        <f>TEXT(Table1[[#This Row],[Month]],"mmmm")</f>
        <v>September</v>
      </c>
      <c r="B145" s="4">
        <v>41518</v>
      </c>
      <c r="C145" s="4" t="s">
        <v>49</v>
      </c>
      <c r="D145" s="5" t="s">
        <v>7</v>
      </c>
      <c r="E145" s="8" t="s">
        <v>31</v>
      </c>
      <c r="F145" s="9">
        <v>24.196557620220791</v>
      </c>
      <c r="G145" s="9">
        <v>26.768448857333333</v>
      </c>
    </row>
    <row r="146" spans="1:7" x14ac:dyDescent="0.3">
      <c r="A146" s="1" t="str">
        <f>TEXT(Table1[[#This Row],[Month]],"mmmm")</f>
        <v>October</v>
      </c>
      <c r="B146" s="4">
        <v>41548</v>
      </c>
      <c r="C146" s="4" t="s">
        <v>50</v>
      </c>
      <c r="D146" s="5" t="s">
        <v>9</v>
      </c>
      <c r="E146" s="8" t="s">
        <v>32</v>
      </c>
      <c r="F146" s="9">
        <v>4.7207226167384988</v>
      </c>
      <c r="G146" s="9">
        <v>4.6739827888499992</v>
      </c>
    </row>
    <row r="147" spans="1:7" x14ac:dyDescent="0.3">
      <c r="A147" s="1" t="str">
        <f>TEXT(Table1[[#This Row],[Month]],"mmmm")</f>
        <v>October</v>
      </c>
      <c r="B147" s="4">
        <v>41548</v>
      </c>
      <c r="C147" s="4" t="s">
        <v>50</v>
      </c>
      <c r="D147" s="5" t="s">
        <v>11</v>
      </c>
      <c r="E147" s="8" t="s">
        <v>33</v>
      </c>
      <c r="F147" s="9">
        <v>5.1653918373389995</v>
      </c>
      <c r="G147" s="9">
        <v>5.1142493438999992</v>
      </c>
    </row>
    <row r="148" spans="1:7" x14ac:dyDescent="0.3">
      <c r="A148" s="1" t="str">
        <f>TEXT(Table1[[#This Row],[Month]],"mmmm")</f>
        <v>October</v>
      </c>
      <c r="B148" s="4">
        <v>41548</v>
      </c>
      <c r="C148" s="4" t="s">
        <v>50</v>
      </c>
      <c r="D148" s="5" t="s">
        <v>13</v>
      </c>
      <c r="E148" s="8" t="s">
        <v>34</v>
      </c>
      <c r="F148" s="9">
        <v>2.6098544166256681</v>
      </c>
      <c r="G148" s="9">
        <v>2.5840142738868002</v>
      </c>
    </row>
    <row r="149" spans="1:7" x14ac:dyDescent="0.3">
      <c r="A149" s="1" t="str">
        <f>TEXT(Table1[[#This Row],[Month]],"mmmm")</f>
        <v>October</v>
      </c>
      <c r="B149" s="4">
        <v>41548</v>
      </c>
      <c r="C149" s="4" t="s">
        <v>50</v>
      </c>
      <c r="D149" s="5" t="s">
        <v>15</v>
      </c>
      <c r="E149" s="8" t="s">
        <v>35</v>
      </c>
      <c r="F149" s="9">
        <v>0.41531659479299998</v>
      </c>
      <c r="G149" s="9">
        <v>0.4112045493</v>
      </c>
    </row>
    <row r="150" spans="1:7" x14ac:dyDescent="0.3">
      <c r="A150" s="1" t="str">
        <f>TEXT(Table1[[#This Row],[Month]],"mmmm")</f>
        <v>October</v>
      </c>
      <c r="B150" s="4">
        <v>41548</v>
      </c>
      <c r="C150" s="4" t="s">
        <v>50</v>
      </c>
      <c r="D150" s="5" t="s">
        <v>17</v>
      </c>
      <c r="E150" s="8" t="s">
        <v>36</v>
      </c>
      <c r="F150" s="9">
        <v>207.48458386801846</v>
      </c>
      <c r="G150" s="9">
        <v>205.43028105744401</v>
      </c>
    </row>
    <row r="151" spans="1:7" x14ac:dyDescent="0.3">
      <c r="A151" s="1" t="str">
        <f>TEXT(Table1[[#This Row],[Month]],"mmmm")</f>
        <v>October</v>
      </c>
      <c r="B151" s="4">
        <v>41548</v>
      </c>
      <c r="C151" s="4" t="s">
        <v>50</v>
      </c>
      <c r="D151" s="5" t="s">
        <v>19</v>
      </c>
      <c r="E151" s="8" t="s">
        <v>37</v>
      </c>
      <c r="F151" s="9">
        <v>183.60706969905922</v>
      </c>
      <c r="G151" s="9">
        <v>181.78917791986061</v>
      </c>
    </row>
    <row r="152" spans="1:7" x14ac:dyDescent="0.3">
      <c r="A152" s="1" t="str">
        <f>TEXT(Table1[[#This Row],[Month]],"mmmm")</f>
        <v>October</v>
      </c>
      <c r="B152" s="4">
        <v>41548</v>
      </c>
      <c r="C152" s="4" t="s">
        <v>50</v>
      </c>
      <c r="D152" s="5" t="s">
        <v>15</v>
      </c>
      <c r="E152" s="8" t="s">
        <v>38</v>
      </c>
      <c r="F152" s="9">
        <v>71.927560244716304</v>
      </c>
      <c r="G152" s="9">
        <v>71.215406182887435</v>
      </c>
    </row>
    <row r="153" spans="1:7" x14ac:dyDescent="0.3">
      <c r="A153" s="1" t="str">
        <f>TEXT(Table1[[#This Row],[Month]],"mmmm")</f>
        <v>October</v>
      </c>
      <c r="B153" s="4">
        <v>41548</v>
      </c>
      <c r="C153" s="4" t="s">
        <v>50</v>
      </c>
      <c r="D153" s="5" t="s">
        <v>22</v>
      </c>
      <c r="E153" s="8" t="s">
        <v>39</v>
      </c>
      <c r="F153" s="9">
        <v>16.452259737101024</v>
      </c>
      <c r="G153" s="9">
        <v>16.289366076337647</v>
      </c>
    </row>
    <row r="154" spans="1:7" x14ac:dyDescent="0.3">
      <c r="A154" s="1" t="str">
        <f>TEXT(Table1[[#This Row],[Month]],"mmmm")</f>
        <v>October</v>
      </c>
      <c r="B154" s="4">
        <v>41548</v>
      </c>
      <c r="C154" s="4" t="s">
        <v>50</v>
      </c>
      <c r="D154" s="5" t="s">
        <v>19</v>
      </c>
      <c r="E154" s="8" t="s">
        <v>40</v>
      </c>
      <c r="F154" s="9">
        <v>1262.791810655282</v>
      </c>
      <c r="G154" s="9">
        <v>1250.2889214408733</v>
      </c>
    </row>
    <row r="155" spans="1:7" x14ac:dyDescent="0.3">
      <c r="A155" s="1" t="str">
        <f>TEXT(Table1[[#This Row],[Month]],"mmmm")</f>
        <v>October</v>
      </c>
      <c r="B155" s="4">
        <v>41548</v>
      </c>
      <c r="C155" s="4" t="s">
        <v>50</v>
      </c>
      <c r="D155" s="5" t="s">
        <v>15</v>
      </c>
      <c r="E155" s="8" t="s">
        <v>41</v>
      </c>
      <c r="F155" s="9">
        <v>69.791098059229682</v>
      </c>
      <c r="G155" s="9">
        <v>71.215406182887435</v>
      </c>
    </row>
    <row r="156" spans="1:7" x14ac:dyDescent="0.3">
      <c r="A156" s="1" t="str">
        <f>TEXT(Table1[[#This Row],[Month]],"mmmm")</f>
        <v>October</v>
      </c>
      <c r="B156" s="4">
        <v>41548</v>
      </c>
      <c r="C156" s="4" t="s">
        <v>50</v>
      </c>
      <c r="D156" s="5" t="s">
        <v>22</v>
      </c>
      <c r="E156" s="8" t="s">
        <v>42</v>
      </c>
      <c r="F156" s="9">
        <v>1182.655747316323</v>
      </c>
      <c r="G156" s="9">
        <v>1170.946284471607</v>
      </c>
    </row>
    <row r="157" spans="1:7" x14ac:dyDescent="0.3">
      <c r="A157" s="1" t="str">
        <f>TEXT(Table1[[#This Row],[Month]],"mmmm")</f>
        <v>October</v>
      </c>
      <c r="B157" s="4">
        <v>41548</v>
      </c>
      <c r="C157" s="4" t="s">
        <v>50</v>
      </c>
      <c r="D157" s="5" t="s">
        <v>27</v>
      </c>
      <c r="E157" s="8" t="s">
        <v>43</v>
      </c>
      <c r="F157" s="9">
        <v>119.15451809941781</v>
      </c>
      <c r="G157" s="9">
        <v>117.97477039546318</v>
      </c>
    </row>
    <row r="158" spans="1:7" x14ac:dyDescent="0.3">
      <c r="A158" s="1" t="str">
        <f>TEXT(Table1[[#This Row],[Month]],"mmmm")</f>
        <v>October</v>
      </c>
      <c r="B158" s="4">
        <v>41548</v>
      </c>
      <c r="C158" s="4" t="s">
        <v>50</v>
      </c>
      <c r="D158" s="5" t="s">
        <v>7</v>
      </c>
      <c r="E158" s="8" t="s">
        <v>44</v>
      </c>
      <c r="F158" s="9">
        <v>213.10935186784954</v>
      </c>
      <c r="G158" s="9">
        <v>210.99935828499954</v>
      </c>
    </row>
    <row r="159" spans="1:7" x14ac:dyDescent="0.3">
      <c r="A159" s="1" t="str">
        <f>TEXT(Table1[[#This Row],[Month]],"mmmm")</f>
        <v>October</v>
      </c>
      <c r="B159" s="4">
        <v>41548</v>
      </c>
      <c r="C159" s="4" t="s">
        <v>50</v>
      </c>
      <c r="D159" s="5" t="s">
        <v>9</v>
      </c>
      <c r="E159" s="8" t="s">
        <v>45</v>
      </c>
      <c r="F159" s="9">
        <v>473.29157052884176</v>
      </c>
      <c r="G159" s="9">
        <v>468.60551537509087</v>
      </c>
    </row>
    <row r="160" spans="1:7" x14ac:dyDescent="0.3">
      <c r="A160" s="1" t="str">
        <f>TEXT(Table1[[#This Row],[Month]],"mmmm")</f>
        <v>October</v>
      </c>
      <c r="B160" s="4">
        <v>41548</v>
      </c>
      <c r="C160" s="4" t="s">
        <v>50</v>
      </c>
      <c r="D160" s="5" t="s">
        <v>11</v>
      </c>
      <c r="E160" s="8" t="s">
        <v>46</v>
      </c>
      <c r="F160" s="9">
        <v>343.93797310173613</v>
      </c>
      <c r="G160" s="9">
        <v>340.53264663538232</v>
      </c>
    </row>
    <row r="161" spans="1:7" x14ac:dyDescent="0.3">
      <c r="A161" s="1" t="str">
        <f>TEXT(Table1[[#This Row],[Month]],"mmmm")</f>
        <v>October</v>
      </c>
      <c r="B161" s="4">
        <v>41548</v>
      </c>
      <c r="C161" s="4" t="s">
        <v>50</v>
      </c>
      <c r="D161" s="5" t="s">
        <v>13</v>
      </c>
      <c r="E161" s="8" t="s">
        <v>47</v>
      </c>
      <c r="F161" s="9">
        <v>27.036133345906666</v>
      </c>
      <c r="G161" s="9">
        <v>26.768448857333333</v>
      </c>
    </row>
    <row r="162" spans="1:7" x14ac:dyDescent="0.3">
      <c r="A162" s="1" t="str">
        <f>TEXT(Table1[[#This Row],[Month]],"mmmm")</f>
        <v>November</v>
      </c>
      <c r="B162" s="4">
        <v>41579</v>
      </c>
      <c r="C162" s="4" t="s">
        <v>50</v>
      </c>
      <c r="D162" s="5" t="s">
        <v>15</v>
      </c>
      <c r="E162" s="6" t="s">
        <v>8</v>
      </c>
      <c r="F162" s="9">
        <v>4.5805031330729991</v>
      </c>
      <c r="G162" s="9">
        <v>4.6739827888499992</v>
      </c>
    </row>
    <row r="163" spans="1:7" x14ac:dyDescent="0.3">
      <c r="A163" s="1" t="str">
        <f>TEXT(Table1[[#This Row],[Month]],"mmmm")</f>
        <v>November</v>
      </c>
      <c r="B163" s="4">
        <v>41579</v>
      </c>
      <c r="C163" s="4" t="s">
        <v>50</v>
      </c>
      <c r="D163" s="5" t="s">
        <v>17</v>
      </c>
      <c r="E163" s="8" t="s">
        <v>10</v>
      </c>
      <c r="F163" s="9">
        <v>5.0119643570219994</v>
      </c>
      <c r="G163" s="9">
        <v>5.1142493438999992</v>
      </c>
    </row>
    <row r="164" spans="1:7" x14ac:dyDescent="0.3">
      <c r="A164" s="1" t="str">
        <f>TEXT(Table1[[#This Row],[Month]],"mmmm")</f>
        <v>November</v>
      </c>
      <c r="B164" s="4">
        <v>41579</v>
      </c>
      <c r="C164" s="4" t="s">
        <v>50</v>
      </c>
      <c r="D164" s="5" t="s">
        <v>19</v>
      </c>
      <c r="E164" s="8" t="s">
        <v>12</v>
      </c>
      <c r="F164" s="9">
        <v>2.5323339884090643</v>
      </c>
      <c r="G164" s="9">
        <v>2.5840142738868002</v>
      </c>
    </row>
    <row r="165" spans="1:7" x14ac:dyDescent="0.3">
      <c r="A165" s="1" t="str">
        <f>TEXT(Table1[[#This Row],[Month]],"mmmm")</f>
        <v>November</v>
      </c>
      <c r="B165" s="4">
        <v>41579</v>
      </c>
      <c r="C165" s="4" t="s">
        <v>50</v>
      </c>
      <c r="D165" s="5" t="s">
        <v>15</v>
      </c>
      <c r="E165" s="8" t="s">
        <v>14</v>
      </c>
      <c r="F165" s="9">
        <v>0.40298045831399998</v>
      </c>
      <c r="G165" s="9">
        <v>0.4112045493</v>
      </c>
    </row>
    <row r="166" spans="1:7" x14ac:dyDescent="0.3">
      <c r="A166" s="1" t="str">
        <f>TEXT(Table1[[#This Row],[Month]],"mmmm")</f>
        <v>November</v>
      </c>
      <c r="B166" s="4">
        <v>41579</v>
      </c>
      <c r="C166" s="4" t="s">
        <v>50</v>
      </c>
      <c r="D166" s="5" t="s">
        <v>22</v>
      </c>
      <c r="E166" s="8" t="s">
        <v>16</v>
      </c>
      <c r="F166" s="9">
        <v>201.32167543629512</v>
      </c>
      <c r="G166" s="9">
        <v>205.43028105744401</v>
      </c>
    </row>
    <row r="167" spans="1:7" x14ac:dyDescent="0.3">
      <c r="A167" s="1" t="str">
        <f>TEXT(Table1[[#This Row],[Month]],"mmmm")</f>
        <v>November</v>
      </c>
      <c r="B167" s="4">
        <v>41579</v>
      </c>
      <c r="C167" s="4" t="s">
        <v>50</v>
      </c>
      <c r="D167" s="5" t="s">
        <v>19</v>
      </c>
      <c r="E167" s="8" t="s">
        <v>18</v>
      </c>
      <c r="F167" s="9">
        <v>178.1533943614634</v>
      </c>
      <c r="G167" s="9">
        <v>181.78917791986061</v>
      </c>
    </row>
    <row r="168" spans="1:7" x14ac:dyDescent="0.3">
      <c r="A168" s="1" t="str">
        <f>TEXT(Table1[[#This Row],[Month]],"mmmm")</f>
        <v>November</v>
      </c>
      <c r="B168" s="4">
        <v>41579</v>
      </c>
      <c r="C168" s="4" t="s">
        <v>50</v>
      </c>
      <c r="D168" s="5" t="s">
        <v>15</v>
      </c>
      <c r="E168" s="8" t="s">
        <v>20</v>
      </c>
      <c r="F168" s="9">
        <v>69.791098059229682</v>
      </c>
      <c r="G168" s="9">
        <v>71.215406182887435</v>
      </c>
    </row>
    <row r="169" spans="1:7" x14ac:dyDescent="0.3">
      <c r="A169" s="1" t="str">
        <f>TEXT(Table1[[#This Row],[Month]],"mmmm")</f>
        <v>November</v>
      </c>
      <c r="B169" s="4">
        <v>41579</v>
      </c>
      <c r="C169" s="4" t="s">
        <v>50</v>
      </c>
      <c r="D169" s="5" t="s">
        <v>22</v>
      </c>
      <c r="E169" s="8" t="s">
        <v>21</v>
      </c>
      <c r="F169" s="9">
        <v>15.963578754810893</v>
      </c>
      <c r="G169" s="9">
        <v>16.289366076337647</v>
      </c>
    </row>
    <row r="170" spans="1:7" x14ac:dyDescent="0.3">
      <c r="A170" s="1" t="str">
        <f>TEXT(Table1[[#This Row],[Month]],"mmmm")</f>
        <v>November</v>
      </c>
      <c r="B170" s="4">
        <v>41579</v>
      </c>
      <c r="C170" s="4" t="s">
        <v>50</v>
      </c>
      <c r="D170" s="5" t="s">
        <v>27</v>
      </c>
      <c r="E170" s="8" t="s">
        <v>23</v>
      </c>
      <c r="F170" s="9">
        <v>1225.2831430120559</v>
      </c>
      <c r="G170" s="9">
        <v>1250.2889214408733</v>
      </c>
    </row>
    <row r="171" spans="1:7" x14ac:dyDescent="0.3">
      <c r="A171" s="1" t="str">
        <f>TEXT(Table1[[#This Row],[Month]],"mmmm")</f>
        <v>November</v>
      </c>
      <c r="B171" s="4">
        <v>41579</v>
      </c>
      <c r="C171" s="4" t="s">
        <v>50</v>
      </c>
      <c r="D171" s="5" t="s">
        <v>7</v>
      </c>
      <c r="E171" s="8" t="s">
        <v>24</v>
      </c>
      <c r="F171" s="9">
        <v>1992.6572980371297</v>
      </c>
      <c r="G171" s="9">
        <v>2033.3237735072753</v>
      </c>
    </row>
    <row r="172" spans="1:7" x14ac:dyDescent="0.3">
      <c r="A172" s="1" t="str">
        <f>TEXT(Table1[[#This Row],[Month]],"mmmm")</f>
        <v>November</v>
      </c>
      <c r="B172" s="4">
        <v>41579</v>
      </c>
      <c r="C172" s="4" t="s">
        <v>50</v>
      </c>
      <c r="D172" s="5" t="s">
        <v>9</v>
      </c>
      <c r="E172" s="8" t="s">
        <v>25</v>
      </c>
      <c r="F172" s="9">
        <v>1147.5273587821748</v>
      </c>
      <c r="G172" s="9">
        <v>1170.946284471607</v>
      </c>
    </row>
    <row r="173" spans="1:7" x14ac:dyDescent="0.3">
      <c r="A173" s="1" t="str">
        <f>TEXT(Table1[[#This Row],[Month]],"mmmm")</f>
        <v>November</v>
      </c>
      <c r="B173" s="4">
        <v>41579</v>
      </c>
      <c r="C173" s="4" t="s">
        <v>50</v>
      </c>
      <c r="D173" s="5" t="s">
        <v>11</v>
      </c>
      <c r="E173" s="8" t="s">
        <v>26</v>
      </c>
      <c r="F173" s="9">
        <v>115.61527498755392</v>
      </c>
      <c r="G173" s="9">
        <v>117.97477039546318</v>
      </c>
    </row>
    <row r="174" spans="1:7" x14ac:dyDescent="0.3">
      <c r="A174" s="1" t="str">
        <f>TEXT(Table1[[#This Row],[Month]],"mmmm")</f>
        <v>November</v>
      </c>
      <c r="B174" s="4">
        <v>41579</v>
      </c>
      <c r="C174" s="4" t="s">
        <v>50</v>
      </c>
      <c r="D174" s="5" t="s">
        <v>13</v>
      </c>
      <c r="E174" s="8" t="s">
        <v>28</v>
      </c>
      <c r="F174" s="9">
        <v>206.77937111929955</v>
      </c>
      <c r="G174" s="9">
        <v>210.99935828499954</v>
      </c>
    </row>
    <row r="175" spans="1:7" x14ac:dyDescent="0.3">
      <c r="A175" s="1" t="str">
        <f>TEXT(Table1[[#This Row],[Month]],"mmmm")</f>
        <v>November</v>
      </c>
      <c r="B175" s="4">
        <v>41579</v>
      </c>
      <c r="C175" s="4" t="s">
        <v>50</v>
      </c>
      <c r="D175" s="5" t="s">
        <v>15</v>
      </c>
      <c r="E175" s="8" t="s">
        <v>29</v>
      </c>
      <c r="F175" s="9">
        <v>459.23340506758905</v>
      </c>
      <c r="G175" s="9">
        <v>468.60551537509087</v>
      </c>
    </row>
    <row r="176" spans="1:7" x14ac:dyDescent="0.3">
      <c r="A176" s="1" t="str">
        <f>TEXT(Table1[[#This Row],[Month]],"mmmm")</f>
        <v>November</v>
      </c>
      <c r="B176" s="4">
        <v>41579</v>
      </c>
      <c r="C176" s="4" t="s">
        <v>50</v>
      </c>
      <c r="D176" s="5" t="s">
        <v>17</v>
      </c>
      <c r="E176" s="8" t="s">
        <v>30</v>
      </c>
      <c r="F176" s="9">
        <v>333.72199370267469</v>
      </c>
      <c r="G176" s="9">
        <v>340.53264663538232</v>
      </c>
    </row>
    <row r="177" spans="1:7" x14ac:dyDescent="0.3">
      <c r="A177" s="1" t="str">
        <f>TEXT(Table1[[#This Row],[Month]],"mmmm")</f>
        <v>November</v>
      </c>
      <c r="B177" s="4">
        <v>41579</v>
      </c>
      <c r="C177" s="4" t="s">
        <v>50</v>
      </c>
      <c r="D177" s="5" t="s">
        <v>19</v>
      </c>
      <c r="E177" s="8" t="s">
        <v>31</v>
      </c>
      <c r="F177" s="9">
        <v>26.233079880186665</v>
      </c>
      <c r="G177" s="9">
        <v>26.768448857333333</v>
      </c>
    </row>
    <row r="178" spans="1:7" x14ac:dyDescent="0.3">
      <c r="A178" s="1" t="str">
        <f>TEXT(Table1[[#This Row],[Month]],"mmmm")</f>
        <v>December</v>
      </c>
      <c r="B178" s="4">
        <v>41609</v>
      </c>
      <c r="C178" s="4" t="s">
        <v>50</v>
      </c>
      <c r="D178" s="5" t="s">
        <v>15</v>
      </c>
      <c r="E178" s="8" t="s">
        <v>32</v>
      </c>
      <c r="F178" s="7">
        <v>4.7270414169999997</v>
      </c>
      <c r="G178" s="10">
        <v>4.8235116499999995</v>
      </c>
    </row>
    <row r="179" spans="1:7" x14ac:dyDescent="0.3">
      <c r="A179" s="1" t="str">
        <f>TEXT(Table1[[#This Row],[Month]],"mmmm")</f>
        <v>December</v>
      </c>
      <c r="B179" s="4">
        <v>41609</v>
      </c>
      <c r="C179" s="4" t="s">
        <v>50</v>
      </c>
      <c r="D179" s="5" t="s">
        <v>22</v>
      </c>
      <c r="E179" s="8" t="s">
        <v>33</v>
      </c>
      <c r="F179" s="7">
        <v>5.1723058379999989</v>
      </c>
      <c r="G179" s="10">
        <v>5.2778630999999994</v>
      </c>
    </row>
    <row r="180" spans="1:7" x14ac:dyDescent="0.3">
      <c r="A180" s="1" t="str">
        <f>TEXT(Table1[[#This Row],[Month]],"mmmm")</f>
        <v>December</v>
      </c>
      <c r="B180" s="4">
        <v>41609</v>
      </c>
      <c r="C180" s="4" t="s">
        <v>50</v>
      </c>
      <c r="D180" s="5" t="s">
        <v>19</v>
      </c>
      <c r="E180" s="8" t="s">
        <v>34</v>
      </c>
      <c r="F180" s="7">
        <v>2.6133477692559999</v>
      </c>
      <c r="G180" s="10">
        <v>2.6666813972000001</v>
      </c>
    </row>
    <row r="181" spans="1:7" x14ac:dyDescent="0.3">
      <c r="A181" s="1" t="str">
        <f>TEXT(Table1[[#This Row],[Month]],"mmmm")</f>
        <v>December</v>
      </c>
      <c r="B181" s="4">
        <v>41609</v>
      </c>
      <c r="C181" s="4" t="s">
        <v>50</v>
      </c>
      <c r="D181" s="5" t="s">
        <v>15</v>
      </c>
      <c r="E181" s="8" t="s">
        <v>35</v>
      </c>
      <c r="F181" s="7">
        <v>0.41587250599999998</v>
      </c>
      <c r="G181" s="10">
        <v>0.42435970000000001</v>
      </c>
    </row>
    <row r="182" spans="1:7" x14ac:dyDescent="0.3">
      <c r="A182" s="1" t="str">
        <f>TEXT(Table1[[#This Row],[Month]],"mmmm")</f>
        <v>December</v>
      </c>
      <c r="B182" s="4">
        <v>41609</v>
      </c>
      <c r="C182" s="4" t="s">
        <v>50</v>
      </c>
      <c r="D182" s="5" t="s">
        <v>22</v>
      </c>
      <c r="E182" s="8" t="s">
        <v>36</v>
      </c>
      <c r="F182" s="7">
        <v>207.76230695180098</v>
      </c>
      <c r="G182" s="10">
        <v>212.00235403244997</v>
      </c>
    </row>
    <row r="183" spans="1:7" x14ac:dyDescent="0.3">
      <c r="A183" s="1" t="str">
        <f>TEXT(Table1[[#This Row],[Month]],"mmmm")</f>
        <v>December</v>
      </c>
      <c r="B183" s="4">
        <v>41609</v>
      </c>
      <c r="C183" s="4" t="s">
        <v>50</v>
      </c>
      <c r="D183" s="5" t="s">
        <v>27</v>
      </c>
      <c r="E183" s="8" t="s">
        <v>37</v>
      </c>
      <c r="F183" s="7">
        <v>183.85283215837296</v>
      </c>
      <c r="G183" s="10">
        <v>187.60493077384996</v>
      </c>
    </row>
    <row r="184" spans="1:7" x14ac:dyDescent="0.3">
      <c r="A184" s="1" t="str">
        <f>TEXT(Table1[[#This Row],[Month]],"mmmm")</f>
        <v>December</v>
      </c>
      <c r="B184" s="4">
        <v>41609</v>
      </c>
      <c r="C184" s="4" t="s">
        <v>50</v>
      </c>
      <c r="D184" s="5" t="s">
        <v>7</v>
      </c>
      <c r="E184" s="8" t="s">
        <v>38</v>
      </c>
      <c r="F184" s="7">
        <v>72.023837006428991</v>
      </c>
      <c r="G184" s="10">
        <v>73.493711231049986</v>
      </c>
    </row>
    <row r="185" spans="1:7" x14ac:dyDescent="0.3">
      <c r="A185" s="1" t="str">
        <f>TEXT(Table1[[#This Row],[Month]],"mmmm")</f>
        <v>December</v>
      </c>
      <c r="B185" s="4">
        <v>41609</v>
      </c>
      <c r="C185" s="4" t="s">
        <v>50</v>
      </c>
      <c r="D185" s="5" t="s">
        <v>9</v>
      </c>
      <c r="E185" s="8" t="s">
        <v>39</v>
      </c>
      <c r="F185" s="7">
        <v>16.474281480712996</v>
      </c>
      <c r="G185" s="10">
        <v>16.810491306849997</v>
      </c>
    </row>
    <row r="186" spans="1:7" x14ac:dyDescent="0.3">
      <c r="A186" s="1" t="str">
        <f>TEXT(Table1[[#This Row],[Month]],"mmmm")</f>
        <v>December</v>
      </c>
      <c r="B186" s="4">
        <v>41609</v>
      </c>
      <c r="C186" s="4" t="s">
        <v>50</v>
      </c>
      <c r="D186" s="5" t="s">
        <v>11</v>
      </c>
      <c r="E186" s="8" t="s">
        <v>40</v>
      </c>
      <c r="F186" s="7">
        <v>1264.4820877317397</v>
      </c>
      <c r="G186" s="11">
        <v>1290.2878446242244</v>
      </c>
    </row>
    <row r="187" spans="1:7" x14ac:dyDescent="0.3">
      <c r="A187" s="1" t="str">
        <f>TEXT(Table1[[#This Row],[Month]],"mmmm")</f>
        <v>December</v>
      </c>
      <c r="B187" s="4">
        <v>41609</v>
      </c>
      <c r="C187" s="4" t="s">
        <v>50</v>
      </c>
      <c r="D187" s="5" t="s">
        <v>13</v>
      </c>
      <c r="E187" s="8" t="s">
        <v>41</v>
      </c>
      <c r="F187" s="7">
        <v>2056.4058803272751</v>
      </c>
      <c r="G187" s="11">
        <v>2098.3733472727299</v>
      </c>
    </row>
    <row r="188" spans="1:7" x14ac:dyDescent="0.3">
      <c r="A188" s="1" t="str">
        <f>TEXT(Table1[[#This Row],[Month]],"mmmm")</f>
        <v>December</v>
      </c>
      <c r="B188" s="4">
        <v>41609</v>
      </c>
      <c r="C188" s="4" t="s">
        <v>50</v>
      </c>
      <c r="D188" s="5" t="s">
        <v>15</v>
      </c>
      <c r="E188" s="8" t="s">
        <v>42</v>
      </c>
      <c r="F188" s="9">
        <v>69.791098059229682</v>
      </c>
      <c r="G188" s="9">
        <v>71.215406182887435</v>
      </c>
    </row>
    <row r="189" spans="1:7" x14ac:dyDescent="0.3">
      <c r="A189" s="1" t="str">
        <f>TEXT(Table1[[#This Row],[Month]],"mmmm")</f>
        <v>December</v>
      </c>
      <c r="B189" s="4">
        <v>41609</v>
      </c>
      <c r="C189" s="4" t="s">
        <v>50</v>
      </c>
      <c r="D189" s="5" t="s">
        <v>17</v>
      </c>
      <c r="E189" s="8" t="s">
        <v>43</v>
      </c>
      <c r="F189" s="7">
        <v>119.31400927508143</v>
      </c>
      <c r="G189" s="11">
        <v>121.74898905620555</v>
      </c>
    </row>
    <row r="190" spans="1:7" x14ac:dyDescent="0.3">
      <c r="A190" s="1" t="str">
        <f>TEXT(Table1[[#This Row],[Month]],"mmmm")</f>
        <v>December</v>
      </c>
      <c r="B190" s="4">
        <v>41609</v>
      </c>
      <c r="C190" s="4" t="s">
        <v>50</v>
      </c>
      <c r="D190" s="5" t="s">
        <v>19</v>
      </c>
      <c r="E190" s="8" t="s">
        <v>44</v>
      </c>
      <c r="F190" s="7">
        <v>213.39460383828643</v>
      </c>
      <c r="G190" s="10">
        <v>217.7495957533535</v>
      </c>
    </row>
    <row r="191" spans="1:7" x14ac:dyDescent="0.3">
      <c r="A191" s="1" t="str">
        <f>TEXT(Table1[[#This Row],[Month]],"mmmm")</f>
        <v>December</v>
      </c>
      <c r="B191" s="4">
        <v>41609</v>
      </c>
      <c r="C191" s="4" t="s">
        <v>50</v>
      </c>
      <c r="D191" s="5" t="s">
        <v>15</v>
      </c>
      <c r="E191" s="8" t="s">
        <v>45</v>
      </c>
      <c r="F191" s="7">
        <v>473.92508262909092</v>
      </c>
      <c r="G191" s="10">
        <v>483.59702309090909</v>
      </c>
    </row>
    <row r="192" spans="1:7" x14ac:dyDescent="0.3">
      <c r="A192" s="1" t="str">
        <f>TEXT(Table1[[#This Row],[Month]],"mmmm")</f>
        <v>December</v>
      </c>
      <c r="B192" s="4">
        <v>41609</v>
      </c>
      <c r="C192" s="4" t="s">
        <v>50</v>
      </c>
      <c r="D192" s="5" t="s">
        <v>22</v>
      </c>
      <c r="E192" s="8" t="s">
        <v>46</v>
      </c>
      <c r="F192" s="7">
        <v>344.39834231442171</v>
      </c>
      <c r="G192" s="10">
        <v>351.42687991267525</v>
      </c>
    </row>
    <row r="193" spans="1:7" x14ac:dyDescent="0.3">
      <c r="A193" s="1" t="str">
        <f>TEXT(Table1[[#This Row],[Month]],"mmmm")</f>
        <v>December</v>
      </c>
      <c r="B193" s="4">
        <v>41609</v>
      </c>
      <c r="C193" s="4" t="s">
        <v>50</v>
      </c>
      <c r="D193" s="5" t="s">
        <v>19</v>
      </c>
      <c r="E193" s="8" t="s">
        <v>47</v>
      </c>
      <c r="F193" s="7">
        <v>27.07232185777778</v>
      </c>
      <c r="G193" s="10">
        <v>27.624818222222224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B14" sqref="B14"/>
    </sheetView>
  </sheetViews>
  <sheetFormatPr defaultRowHeight="14.4" x14ac:dyDescent="0.3"/>
  <cols>
    <col min="1" max="1" width="14.44140625" customWidth="1"/>
    <col min="2" max="2" width="15.77734375" customWidth="1"/>
    <col min="5" max="5" width="13.77734375" bestFit="1" customWidth="1"/>
    <col min="6" max="6" width="12" bestFit="1" customWidth="1"/>
  </cols>
  <sheetData>
    <row r="2" spans="1:6" x14ac:dyDescent="0.3">
      <c r="A2" s="17" t="s">
        <v>0</v>
      </c>
      <c r="B2" t="s">
        <v>84</v>
      </c>
    </row>
    <row r="4" spans="1:6" x14ac:dyDescent="0.3">
      <c r="A4" s="17" t="s">
        <v>68</v>
      </c>
      <c r="B4" t="s">
        <v>70</v>
      </c>
    </row>
    <row r="5" spans="1:6" x14ac:dyDescent="0.3">
      <c r="A5" s="18" t="s">
        <v>23</v>
      </c>
      <c r="B5" s="19">
        <v>6576.6188683100354</v>
      </c>
    </row>
    <row r="6" spans="1:6" x14ac:dyDescent="0.3">
      <c r="A6" s="18" t="s">
        <v>24</v>
      </c>
      <c r="B6" s="19">
        <v>10218.485572442347</v>
      </c>
    </row>
    <row r="7" spans="1:6" x14ac:dyDescent="0.3">
      <c r="A7" s="18" t="s">
        <v>41</v>
      </c>
      <c r="B7" s="19">
        <v>8101.0565252996685</v>
      </c>
    </row>
    <row r="8" spans="1:6" x14ac:dyDescent="0.3">
      <c r="A8" s="18" t="s">
        <v>25</v>
      </c>
      <c r="B8" s="19">
        <v>6035.4328028225937</v>
      </c>
    </row>
    <row r="9" spans="1:6" x14ac:dyDescent="0.3">
      <c r="A9" s="18" t="s">
        <v>42</v>
      </c>
      <c r="B9" s="19">
        <v>5945.3376990117731</v>
      </c>
      <c r="E9" t="s">
        <v>76</v>
      </c>
      <c r="F9">
        <f>SUM(Dashboard!$N$6:$N$14)</f>
        <v>4352.7743155430553</v>
      </c>
    </row>
    <row r="10" spans="1:6" x14ac:dyDescent="0.3">
      <c r="A10" s="18" t="s">
        <v>69</v>
      </c>
      <c r="B10" s="19">
        <v>36876.931467886418</v>
      </c>
      <c r="E10" t="s">
        <v>77</v>
      </c>
      <c r="F10">
        <f>SUM(Dashboard!$O$6:$O$14)</f>
        <v>4581.8677005716363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"/>
  <sheetViews>
    <sheetView topLeftCell="B1" workbookViewId="0">
      <selection activeCell="B4" sqref="B4"/>
    </sheetView>
  </sheetViews>
  <sheetFormatPr defaultRowHeight="14.4" x14ac:dyDescent="0.3"/>
  <cols>
    <col min="1" max="1" width="10.33203125" bestFit="1" customWidth="1"/>
    <col min="2" max="2" width="10.109375" bestFit="1" customWidth="1"/>
    <col min="3" max="3" width="10.77734375" bestFit="1" customWidth="1"/>
    <col min="12" max="12" width="9.77734375" bestFit="1" customWidth="1"/>
  </cols>
  <sheetData>
    <row r="3" spans="1:15" x14ac:dyDescent="0.3">
      <c r="A3" t="s">
        <v>52</v>
      </c>
      <c r="B3" t="s">
        <v>51</v>
      </c>
      <c r="C3" t="s">
        <v>74</v>
      </c>
      <c r="E3" t="s">
        <v>1</v>
      </c>
      <c r="F3">
        <v>5</v>
      </c>
      <c r="N3" t="s">
        <v>0</v>
      </c>
      <c r="O3">
        <v>4</v>
      </c>
    </row>
    <row r="4" spans="1:15" x14ac:dyDescent="0.3">
      <c r="A4" t="s">
        <v>15</v>
      </c>
      <c r="B4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4</v>
      </c>
      <c r="C4" t="s">
        <v>15</v>
      </c>
      <c r="H4">
        <v>1</v>
      </c>
      <c r="I4" t="s">
        <v>6</v>
      </c>
      <c r="K4">
        <v>0</v>
      </c>
      <c r="L4" t="s">
        <v>67</v>
      </c>
    </row>
    <row r="5" spans="1:15" x14ac:dyDescent="0.3">
      <c r="A5" t="s">
        <v>19</v>
      </c>
      <c r="B5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3</v>
      </c>
      <c r="C5" t="s">
        <v>19</v>
      </c>
      <c r="H5">
        <v>2</v>
      </c>
      <c r="I5" t="s">
        <v>48</v>
      </c>
      <c r="K5">
        <v>1</v>
      </c>
      <c r="L5" t="s">
        <v>66</v>
      </c>
    </row>
    <row r="6" spans="1:15" x14ac:dyDescent="0.3">
      <c r="A6" t="s">
        <v>22</v>
      </c>
      <c r="B6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3</v>
      </c>
      <c r="C6" t="s">
        <v>22</v>
      </c>
      <c r="H6">
        <v>3</v>
      </c>
      <c r="I6" t="s">
        <v>49</v>
      </c>
      <c r="K6">
        <v>2</v>
      </c>
      <c r="L6" t="s">
        <v>65</v>
      </c>
    </row>
    <row r="7" spans="1:15" x14ac:dyDescent="0.3">
      <c r="A7" t="s">
        <v>17</v>
      </c>
      <c r="B7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C7" t="s">
        <v>17</v>
      </c>
      <c r="H7">
        <v>4</v>
      </c>
      <c r="I7" t="s">
        <v>50</v>
      </c>
      <c r="K7">
        <v>3</v>
      </c>
      <c r="L7" t="s">
        <v>64</v>
      </c>
    </row>
    <row r="8" spans="1:15" x14ac:dyDescent="0.3">
      <c r="A8" t="s">
        <v>7</v>
      </c>
      <c r="B8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C8" t="s">
        <v>7</v>
      </c>
      <c r="H8">
        <v>5</v>
      </c>
      <c r="I8" t="s">
        <v>55</v>
      </c>
      <c r="K8">
        <v>4</v>
      </c>
      <c r="L8" t="s">
        <v>63</v>
      </c>
    </row>
    <row r="9" spans="1:15" x14ac:dyDescent="0.3">
      <c r="A9" t="s">
        <v>9</v>
      </c>
      <c r="B9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C9" t="s">
        <v>9</v>
      </c>
      <c r="K9">
        <v>5</v>
      </c>
      <c r="L9" t="s">
        <v>62</v>
      </c>
    </row>
    <row r="10" spans="1:15" x14ac:dyDescent="0.3">
      <c r="A10" t="s">
        <v>11</v>
      </c>
      <c r="B10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C10" t="s">
        <v>11</v>
      </c>
      <c r="K10">
        <v>6</v>
      </c>
      <c r="L10" t="s">
        <v>61</v>
      </c>
    </row>
    <row r="11" spans="1:15" x14ac:dyDescent="0.3">
      <c r="A11" t="s">
        <v>13</v>
      </c>
      <c r="B11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C11" t="s">
        <v>13</v>
      </c>
      <c r="K11">
        <v>7</v>
      </c>
      <c r="L11" t="s">
        <v>60</v>
      </c>
    </row>
    <row r="12" spans="1:15" x14ac:dyDescent="0.3">
      <c r="A12" t="s">
        <v>27</v>
      </c>
      <c r="B12">
        <f>IF($F$3=5,IF($O$3=12,COUNTIF(Table1[Region],Table2[[#This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C12" t="s">
        <v>27</v>
      </c>
      <c r="K12">
        <v>8</v>
      </c>
      <c r="L12" t="s">
        <v>59</v>
      </c>
    </row>
    <row r="13" spans="1:15" x14ac:dyDescent="0.3">
      <c r="K13">
        <v>9</v>
      </c>
      <c r="L13" t="s">
        <v>58</v>
      </c>
    </row>
    <row r="14" spans="1:15" x14ac:dyDescent="0.3">
      <c r="K14">
        <v>10</v>
      </c>
      <c r="L14" t="s">
        <v>57</v>
      </c>
    </row>
    <row r="15" spans="1:15" x14ac:dyDescent="0.3">
      <c r="K15">
        <v>11</v>
      </c>
      <c r="L15" t="s">
        <v>56</v>
      </c>
    </row>
    <row r="16" spans="1:15" x14ac:dyDescent="0.3">
      <c r="K16">
        <v>12</v>
      </c>
      <c r="L16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workbookViewId="0">
      <selection activeCell="N12" sqref="N12"/>
    </sheetView>
  </sheetViews>
  <sheetFormatPr defaultRowHeight="14.4" x14ac:dyDescent="0.3"/>
  <cols>
    <col min="1" max="1" width="10.33203125" bestFit="1" customWidth="1"/>
    <col min="2" max="2" width="9.77734375" customWidth="1"/>
    <col min="6" max="6" width="15.33203125" bestFit="1" customWidth="1"/>
    <col min="10" max="10" width="14.44140625" bestFit="1" customWidth="1"/>
    <col min="11" max="11" width="9.5546875" bestFit="1" customWidth="1"/>
  </cols>
  <sheetData>
    <row r="3" spans="1:14" x14ac:dyDescent="0.3">
      <c r="A3" t="s">
        <v>52</v>
      </c>
      <c r="B3" t="s">
        <v>71</v>
      </c>
      <c r="C3" t="s">
        <v>72</v>
      </c>
      <c r="F3" s="29" t="s">
        <v>3</v>
      </c>
      <c r="G3" s="29" t="s">
        <v>4</v>
      </c>
      <c r="H3" s="29" t="s">
        <v>83</v>
      </c>
      <c r="J3" s="38" t="s">
        <v>51</v>
      </c>
      <c r="K3" s="38" t="s">
        <v>72</v>
      </c>
    </row>
    <row r="4" spans="1:14" x14ac:dyDescent="0.3">
      <c r="A4" t="s">
        <v>7</v>
      </c>
      <c r="B4">
        <f>IF('Regionwise clients'!$F$3=5,IF('Regionwise clients'!$O$3=12,SUMIF(Table1[Region],'Region wise Budget and sales'!A4,Table1[Budget]),SUMIFS(Table1[Budget],Table1[Region],'Region wise Budget and sales'!A4,Data!$A$2:$A$193,VLOOKUP('Regionwise clients'!$O$3,'Regionwise clients'!$K$4:$L$16,2,0))),IF('Regionwise clients'!$O$3=12,SUMIFS(Table1[Budget],Table1[Region],'Region wise Budget and sales'!A4,Table1[Quarter],VLOOKUP('Regionwise clients'!$F$3,'Regionwise clients'!$H$4:$I$8,2,0)),SUMIFS(Table1[Budget],Table1[Region],'Region wise Budget and sales'!A4,Data!$A$2:$A$193,VLOOKUP('Regionwise clients'!$O$3,'Regionwise clients'!$K$4:$L$16,2,0),Table1[Quarter],VLOOKUP('Regionwise clients'!$F$3,'Regionwise clients'!$H$4:$I$8,2,0))))</f>
        <v>199.63137670704461</v>
      </c>
      <c r="C4">
        <f>IF('Regionwise clients'!$F$3=5,IF('Regionwise clients'!$O$3=12,SUMIF(Table1[Region],'Region wise Budget and sales'!A4,Table1[Sales Mth]),SUMIFS(Table1[Sales Mth],Table1[Region],'Region wise Budget and sales'!A4,Data!$A$2:$A$193,VLOOKUP('Regionwise clients'!$O$3,'Regionwise clients'!$K$4:$L$16,2,0))),IF('Regionwise clients'!$O$3=12,SUMIFS(Table1[Sales Mth],Table1[Region],'Region wise Budget and sales'!A4,Table1[Quarter],VLOOKUP('Regionwise clients'!$F$3,'Regionwise clients'!$H$4:$I$8,2,0)),SUMIFS(Table1[Sales Mth],Table1[Region],'Region wise Budget and sales'!A4,Data!$A$2:$A$193,VLOOKUP('Regionwise clients'!$O$3,'Regionwise clients'!$K$4:$L$16,2,0),Table1[Quarter],VLOOKUP('Regionwise clients'!$F$3,'Regionwise clients'!$H$4:$I$8,2,0))))</f>
        <v>210.13829127057329</v>
      </c>
      <c r="F4" s="30" t="s">
        <v>8</v>
      </c>
      <c r="G4" s="34">
        <f>IF('Regionwise clients'!$F$3=5,IF('Regionwise clients'!$O$3=12,SUMIF(Table1[Clients],'Region wise Budget and sales'!F4,Table1[Budget]),SUMIFS(Table1[Budget],Table1[Clients],'Region wise Budget and sales'!F4,Data!$A$2:$A$193,VLOOKUP('Regionwise clients'!$O$3,'Regionwise clients'!$K$4:$L$16,2,0))),IF('Regionwise clients'!$O$3=12,SUMIFS(Table1[Budget],Table1[Clients],'Region wise Budget and sales'!F4,Table1[Quarter],VLOOKUP('Regionwise clients'!$F$3,'Regionwise clients'!$H$4:$I$8,2,0)),SUMIFS(Table1[Budget],Table1[Clients],'Region wise Budget and sales'!F4,Data!$A$2:$A$193,VLOOKUP('Regionwise clients'!$O$3,'Regionwise clients'!$K$4:$L$16,2,0),Table1[Quarter],VLOOKUP('Regionwise clients'!$F$3,'Regionwise clients'!$H$4:$I$8,2,0))))</f>
        <v>0</v>
      </c>
      <c r="H4" s="35">
        <f>IF('Regionwise clients'!$F$3=5,IF('Regionwise clients'!$O$3=12,SUMIF(Table1[Clients],'Region wise Budget and sales'!F4,Table1[Sales Mth]),SUMIFS(Table1[Sales Mth],Table1[Clients],'Region wise Budget and sales'!F4,Data!$A$2:$A$193,VLOOKUP('Regionwise clients'!$O$3,'Regionwise clients'!$K$4:$L$16,2,0))),IF('Regionwise clients'!$O$3=12,SUMIFS(Table1[Sales Mth],Table1[Clients],'Region wise Budget and sales'!F4,Table1[Quarter],VLOOKUP('Regionwise clients'!$F$3,'Regionwise clients'!$H$4:$I$8,2,0)),SUMIFS(Table1[Sales Mth],Table1[Clients],'Region wise Budget and sales'!F4,Data!$A$2:$A$193,VLOOKUP('Regionwise clients'!$O$3,'Regionwise clients'!$K$4:$L$16,2,0),Table1[Quarter],VLOOKUP('Regionwise clients'!$F$3,'Regionwise clients'!$H$4:$I$8,2,0))))</f>
        <v>0</v>
      </c>
      <c r="I4">
        <v>1</v>
      </c>
      <c r="J4" t="str">
        <f>INDEX($F$4:$F$35,MATCH(1,INDEX(($H$4:$H$35=LARGE($H$4:$H$35,ROWS(J$3:J3)))*(COUNTIF(J$3:J3,$F$4:$F$35)=0),),0))</f>
        <v>Honest Lies</v>
      </c>
      <c r="K4" s="40">
        <f>VLOOKUP(J4,$F$4:$H$35,3,0)</f>
        <v>1445.2652272949706</v>
      </c>
    </row>
    <row r="5" spans="1:14" x14ac:dyDescent="0.3">
      <c r="A5" t="s">
        <v>9</v>
      </c>
      <c r="B5">
        <f>IF('Regionwise clients'!$F$3=5,IF('Regionwise clients'!$O$3=12,SUMIF(Table1[Region],'Region wise Budget and sales'!A5,Table1[Budget]),SUMIFS(Table1[Budget],Table1[Region],'Region wise Budget and sales'!A5,Data!$A$2:$A$193,VLOOKUP('Regionwise clients'!$O$3,'Regionwise clients'!$K$4:$L$16,2,0))),IF('Regionwise clients'!$O$3=12,SUMIFS(Table1[Budget],Table1[Region],'Region wise Budget and sales'!A5,Table1[Quarter],VLOOKUP('Regionwise clients'!$F$3,'Regionwise clients'!$H$4:$I$8,2,0)),SUMIFS(Table1[Budget],Table1[Region],'Region wise Budget and sales'!A5,Data!$A$2:$A$193,VLOOKUP('Regionwise clients'!$O$3,'Regionwise clients'!$K$4:$L$16,2,0),Table1[Quarter],VLOOKUP('Regionwise clients'!$F$3,'Regionwise clients'!$H$4:$I$8,2,0))))</f>
        <v>78.205038065073921</v>
      </c>
      <c r="C5">
        <f>IF('Regionwise clients'!$F$3=5,IF('Regionwise clients'!$O$3=12,SUMIF(Table1[Region],'Region wise Budget and sales'!A5,Table1[Sales Mth]),SUMIFS(Table1[Sales Mth],Table1[Region],'Region wise Budget and sales'!A5,Data!$A$2:$A$193,VLOOKUP('Regionwise clients'!$O$3,'Regionwise clients'!$K$4:$L$16,2,0))),IF('Regionwise clients'!$O$3=12,SUMIFS(Table1[Sales Mth],Table1[Region],'Region wise Budget and sales'!A5,Table1[Quarter],VLOOKUP('Regionwise clients'!$F$3,'Regionwise clients'!$H$4:$I$8,2,0)),SUMIFS(Table1[Sales Mth],Table1[Region],'Region wise Budget and sales'!A5,Data!$A$2:$A$193,VLOOKUP('Regionwise clients'!$O$3,'Regionwise clients'!$K$4:$L$16,2,0),Table1[Quarter],VLOOKUP('Regionwise clients'!$F$3,'Regionwise clients'!$H$4:$I$8,2,0))))</f>
        <v>82.321092700077813</v>
      </c>
      <c r="F5" s="31" t="s">
        <v>10</v>
      </c>
      <c r="G5" s="34">
        <f>IF('Regionwise clients'!$F$3=5,IF('Regionwise clients'!$O$3=12,SUMIF(Table1[Clients],'Region wise Budget and sales'!F5,Table1[Budget]),SUMIFS(Table1[Budget],Table1[Clients],'Region wise Budget and sales'!F5,Data!$A$2:$A$193,VLOOKUP('Regionwise clients'!$O$3,'Regionwise clients'!$K$4:$L$16,2,0))),IF('Regionwise clients'!$O$3=12,SUMIFS(Table1[Budget],Table1[Clients],'Region wise Budget and sales'!F5,Table1[Quarter],VLOOKUP('Regionwise clients'!$F$3,'Regionwise clients'!$H$4:$I$8,2,0)),SUMIFS(Table1[Budget],Table1[Clients],'Region wise Budget and sales'!F5,Data!$A$2:$A$193,VLOOKUP('Regionwise clients'!$O$3,'Regionwise clients'!$K$4:$L$16,2,0),Table1[Quarter],VLOOKUP('Regionwise clients'!$F$3,'Regionwise clients'!$H$4:$I$8,2,0))))</f>
        <v>0</v>
      </c>
      <c r="H5" s="35">
        <f>IF('Regionwise clients'!$F$3=5,IF('Regionwise clients'!$O$3=12,SUMIF(Table1[Clients],'Region wise Budget and sales'!F5,Table1[Sales Mth]),SUMIFS(Table1[Sales Mth],Table1[Clients],'Region wise Budget and sales'!F5,Data!$A$2:$A$193,VLOOKUP('Regionwise clients'!$O$3,'Regionwise clients'!$K$4:$L$16,2,0))),IF('Regionwise clients'!$O$3=12,SUMIFS(Table1[Sales Mth],Table1[Clients],'Region wise Budget and sales'!F5,Table1[Quarter],VLOOKUP('Regionwise clients'!$F$3,'Regionwise clients'!$H$4:$I$8,2,0)),SUMIFS(Table1[Sales Mth],Table1[Clients],'Region wise Budget and sales'!F5,Data!$A$2:$A$193,VLOOKUP('Regionwise clients'!$O$3,'Regionwise clients'!$K$4:$L$16,2,0),Table1[Quarter],VLOOKUP('Regionwise clients'!$F$3,'Regionwise clients'!$H$4:$I$8,2,0))))</f>
        <v>0</v>
      </c>
      <c r="I5">
        <v>2</v>
      </c>
      <c r="J5" t="str">
        <f>INDEX($F$4:$F$35,MATCH(1,INDEX(($H$4:$H$35=LARGE($H$4:$H$35,ROWS(J$3:J4)))*(COUNTIF(J$3:J4,$F$4:$F$35)=0),),0))</f>
        <v>Babieca Noire</v>
      </c>
      <c r="K5" s="40">
        <f t="shared" ref="K5:K13" si="0">VLOOKUP(J5,$F$4:$H$35,3,0)</f>
        <v>1289.0947645747922</v>
      </c>
    </row>
    <row r="6" spans="1:14" x14ac:dyDescent="0.3">
      <c r="A6" t="s">
        <v>11</v>
      </c>
      <c r="B6">
        <f>IF('Regionwise clients'!$F$3=5,IF('Regionwise clients'!$O$3=12,SUMIF(Table1[Region],'Region wise Budget and sales'!A6,Table1[Budget]),SUMIFS(Table1[Budget],Table1[Region],'Region wise Budget and sales'!A6,Data!$A$2:$A$193,VLOOKUP('Regionwise clients'!$O$3,'Regionwise clients'!$K$4:$L$16,2,0))),IF('Regionwise clients'!$O$3=12,SUMIFS(Table1[Budget],Table1[Region],'Region wise Budget and sales'!A6,Table1[Quarter],VLOOKUP('Regionwise clients'!$F$3,'Regionwise clients'!$H$4:$I$8,2,0)),SUMIFS(Table1[Budget],Table1[Region],'Region wise Budget and sales'!A6,Data!$A$2:$A$193,VLOOKUP('Regionwise clients'!$O$3,'Regionwise clients'!$K$4:$L$16,2,0),Table1[Quarter],VLOOKUP('Regionwise clients'!$F$3,'Regionwise clients'!$H$4:$I$8,2,0))))</f>
        <v>17.888130705656518</v>
      </c>
      <c r="C6">
        <f>IF('Regionwise clients'!$F$3=5,IF('Regionwise clients'!$O$3=12,SUMIF(Table1[Region],'Region wise Budget and sales'!A6,Table1[Sales Mth]),SUMIFS(Table1[Sales Mth],Table1[Region],'Region wise Budget and sales'!A6,Data!$A$2:$A$193,VLOOKUP('Regionwise clients'!$O$3,'Regionwise clients'!$K$4:$L$16,2,0))),IF('Regionwise clients'!$O$3=12,SUMIFS(Table1[Sales Mth],Table1[Region],'Region wise Budget and sales'!A6,Table1[Quarter],VLOOKUP('Regionwise clients'!$F$3,'Regionwise clients'!$H$4:$I$8,2,0)),SUMIFS(Table1[Sales Mth],Table1[Region],'Region wise Budget and sales'!A6,Data!$A$2:$A$193,VLOOKUP('Regionwise clients'!$O$3,'Regionwise clients'!$K$4:$L$16,2,0),Table1[Quarter],VLOOKUP('Regionwise clients'!$F$3,'Regionwise clients'!$H$4:$I$8,2,0))))</f>
        <v>18.829611269112124</v>
      </c>
      <c r="F6" s="30" t="s">
        <v>12</v>
      </c>
      <c r="G6" s="34">
        <f>IF('Regionwise clients'!$F$3=5,IF('Regionwise clients'!$O$3=12,SUMIF(Table1[Clients],'Region wise Budget and sales'!F6,Table1[Budget]),SUMIFS(Table1[Budget],Table1[Clients],'Region wise Budget and sales'!F6,Data!$A$2:$A$193,VLOOKUP('Regionwise clients'!$O$3,'Regionwise clients'!$K$4:$L$16,2,0))),IF('Regionwise clients'!$O$3=12,SUMIFS(Table1[Budget],Table1[Clients],'Region wise Budget and sales'!F6,Table1[Quarter],VLOOKUP('Regionwise clients'!$F$3,'Regionwise clients'!$H$4:$I$8,2,0)),SUMIFS(Table1[Budget],Table1[Clients],'Region wise Budget and sales'!F6,Data!$A$2:$A$193,VLOOKUP('Regionwise clients'!$O$3,'Regionwise clients'!$K$4:$L$16,2,0),Table1[Quarter],VLOOKUP('Regionwise clients'!$F$3,'Regionwise clients'!$H$4:$I$8,2,0))))</f>
        <v>0</v>
      </c>
      <c r="H6" s="35">
        <f>IF('Regionwise clients'!$F$3=5,IF('Regionwise clients'!$O$3=12,SUMIF(Table1[Clients],'Region wise Budget and sales'!F6,Table1[Sales Mth]),SUMIFS(Table1[Sales Mth],Table1[Clients],'Region wise Budget and sales'!F6,Data!$A$2:$A$193,VLOOKUP('Regionwise clients'!$O$3,'Regionwise clients'!$K$4:$L$16,2,0))),IF('Regionwise clients'!$O$3=12,SUMIFS(Table1[Sales Mth],Table1[Clients],'Region wise Budget and sales'!F6,Table1[Quarter],VLOOKUP('Regionwise clients'!$F$3,'Regionwise clients'!$H$4:$I$8,2,0)),SUMIFS(Table1[Sales Mth],Table1[Clients],'Region wise Budget and sales'!F6,Data!$A$2:$A$193,VLOOKUP('Regionwise clients'!$O$3,'Regionwise clients'!$K$4:$L$16,2,0),Table1[Quarter],VLOOKUP('Regionwise clients'!$F$3,'Regionwise clients'!$H$4:$I$8,2,0))))</f>
        <v>0</v>
      </c>
      <c r="I6">
        <v>3</v>
      </c>
      <c r="J6" t="str">
        <f>INDEX($F$4:$F$35,MATCH(1,INDEX(($H$4:$H$35=LARGE($H$4:$H$35,ROWS(J$3:J5)))*(COUNTIF(J$3:J5,$F$4:$F$35)=0),),0))</f>
        <v>Megems Boy</v>
      </c>
      <c r="K6" s="40">
        <f t="shared" si="0"/>
        <v>515.88781187643758</v>
      </c>
    </row>
    <row r="7" spans="1:14" x14ac:dyDescent="0.3">
      <c r="A7" t="s">
        <v>13</v>
      </c>
      <c r="B7">
        <f>IF('Regionwise clients'!$F$3=5,IF('Regionwise clients'!$O$3=12,SUMIF(Table1[Region],'Region wise Budget and sales'!A7,Table1[Budget]),SUMIFS(Table1[Budget],Table1[Region],'Region wise Budget and sales'!A7,Data!$A$2:$A$193,VLOOKUP('Regionwise clients'!$O$3,'Regionwise clients'!$K$4:$L$16,2,0))),IF('Regionwise clients'!$O$3=12,SUMIFS(Table1[Budget],Table1[Region],'Region wise Budget and sales'!A7,Table1[Quarter],VLOOKUP('Regionwise clients'!$F$3,'Regionwise clients'!$H$4:$I$8,2,0)),SUMIFS(Table1[Budget],Table1[Region],'Region wise Budget and sales'!A7,Data!$A$2:$A$193,VLOOKUP('Regionwise clients'!$O$3,'Regionwise clients'!$K$4:$L$16,2,0),Table1[Quarter],VLOOKUP('Regionwise clients'!$F$3,'Regionwise clients'!$H$4:$I$8,2,0))))</f>
        <v>1373.001965930222</v>
      </c>
      <c r="C7">
        <f>IF('Regionwise clients'!$F$3=5,IF('Regionwise clients'!$O$3=12,SUMIF(Table1[Region],'Region wise Budget and sales'!A7,Table1[Sales Mth]),SUMIFS(Table1[Sales Mth],Table1[Region],'Region wise Budget and sales'!A7,Data!$A$2:$A$193,VLOOKUP('Regionwise clients'!$O$3,'Regionwise clients'!$K$4:$L$16,2,0))),IF('Regionwise clients'!$O$3=12,SUMIFS(Table1[Sales Mth],Table1[Region],'Region wise Budget and sales'!A7,Table1[Quarter],VLOOKUP('Regionwise clients'!$F$3,'Regionwise clients'!$H$4:$I$8,2,0)),SUMIFS(Table1[Sales Mth],Table1[Region],'Region wise Budget and sales'!A7,Data!$A$2:$A$193,VLOOKUP('Regionwise clients'!$O$3,'Regionwise clients'!$K$4:$L$16,2,0),Table1[Quarter],VLOOKUP('Regionwise clients'!$F$3,'Regionwise clients'!$H$4:$I$8,2,0))))</f>
        <v>1445.2652272949706</v>
      </c>
      <c r="F7" s="31" t="s">
        <v>14</v>
      </c>
      <c r="G7" s="34">
        <f>IF('Regionwise clients'!$F$3=5,IF('Regionwise clients'!$O$3=12,SUMIF(Table1[Clients],'Region wise Budget and sales'!F7,Table1[Budget]),SUMIFS(Table1[Budget],Table1[Clients],'Region wise Budget and sales'!F7,Data!$A$2:$A$193,VLOOKUP('Regionwise clients'!$O$3,'Regionwise clients'!$K$4:$L$16,2,0))),IF('Regionwise clients'!$O$3=12,SUMIFS(Table1[Budget],Table1[Clients],'Region wise Budget and sales'!F7,Table1[Quarter],VLOOKUP('Regionwise clients'!$F$3,'Regionwise clients'!$H$4:$I$8,2,0)),SUMIFS(Table1[Budget],Table1[Clients],'Region wise Budget and sales'!F7,Data!$A$2:$A$193,VLOOKUP('Regionwise clients'!$O$3,'Regionwise clients'!$K$4:$L$16,2,0),Table1[Quarter],VLOOKUP('Regionwise clients'!$F$3,'Regionwise clients'!$H$4:$I$8,2,0))))</f>
        <v>0</v>
      </c>
      <c r="H7" s="35">
        <f>IF('Regionwise clients'!$F$3=5,IF('Regionwise clients'!$O$3=12,SUMIF(Table1[Clients],'Region wise Budget and sales'!F7,Table1[Sales Mth]),SUMIFS(Table1[Sales Mth],Table1[Clients],'Region wise Budget and sales'!F7,Data!$A$2:$A$193,VLOOKUP('Regionwise clients'!$O$3,'Regionwise clients'!$K$4:$L$16,2,0))),IF('Regionwise clients'!$O$3=12,SUMIFS(Table1[Sales Mth],Table1[Clients],'Region wise Budget and sales'!F7,Table1[Quarter],VLOOKUP('Regionwise clients'!$F$3,'Regionwise clients'!$H$4:$I$8,2,0)),SUMIFS(Table1[Sales Mth],Table1[Clients],'Region wise Budget and sales'!F7,Data!$A$2:$A$193,VLOOKUP('Regionwise clients'!$O$3,'Regionwise clients'!$K$4:$L$16,2,0),Table1[Quarter],VLOOKUP('Regionwise clients'!$F$3,'Regionwise clients'!$H$4:$I$8,2,0))))</f>
        <v>0</v>
      </c>
      <c r="I7">
        <v>4</v>
      </c>
      <c r="J7" t="str">
        <f>INDEX($F$4:$F$35,MATCH(1,INDEX(($H$4:$H$35=LARGE($H$4:$H$35,ROWS(J$3:J6)))*(COUNTIF(J$3:J6,$F$4:$F$35)=0),),0))</f>
        <v>Metal Talk</v>
      </c>
      <c r="K7" s="40">
        <f t="shared" si="0"/>
        <v>374.89239068089239</v>
      </c>
    </row>
    <row r="8" spans="1:14" x14ac:dyDescent="0.3">
      <c r="A8" t="s">
        <v>15</v>
      </c>
      <c r="B8">
        <f>IF('Regionwise clients'!$F$3=5,IF('Regionwise clients'!$O$3=12,SUMIF(Table1[Region],'Region wise Budget and sales'!A8,Table1[Budget]),SUMIFS(Table1[Budget],Table1[Region],'Region wise Budget and sales'!A8,Data!$A$2:$A$193,VLOOKUP('Regionwise clients'!$O$3,'Regionwise clients'!$K$4:$L$16,2,0))),IF('Regionwise clients'!$O$3=12,SUMIFS(Table1[Budget],Table1[Region],'Region wise Budget and sales'!A8,Table1[Quarter],VLOOKUP('Regionwise clients'!$F$3,'Regionwise clients'!$H$4:$I$8,2,0)),SUMIFS(Table1[Budget],Table1[Region],'Region wise Budget and sales'!A8,Data!$A$2:$A$193,VLOOKUP('Regionwise clients'!$O$3,'Regionwise clients'!$K$4:$L$16,2,0),Table1[Quarter],VLOOKUP('Regionwise clients'!$F$3,'Regionwise clients'!$H$4:$I$8,2,0))))</f>
        <v>254.34590886051785</v>
      </c>
      <c r="C8">
        <f>IF('Regionwise clients'!$F$3=5,IF('Regionwise clients'!$O$3=12,SUMIF(Table1[Region],'Region wise Budget and sales'!A8,Table1[Sales Mth]),SUMIFS(Table1[Sales Mth],Table1[Region],'Region wise Budget and sales'!A8,Data!$A$2:$A$193,VLOOKUP('Regionwise clients'!$O$3,'Regionwise clients'!$K$4:$L$16,2,0))),IF('Regionwise clients'!$O$3=12,SUMIFS(Table1[Sales Mth],Table1[Region],'Region wise Budget and sales'!A8,Table1[Quarter],VLOOKUP('Regionwise clients'!$F$3,'Regionwise clients'!$H$4:$I$8,2,0)),SUMIFS(Table1[Sales Mth],Table1[Region],'Region wise Budget and sales'!A8,Data!$A$2:$A$193,VLOOKUP('Regionwise clients'!$O$3,'Regionwise clients'!$K$4:$L$16,2,0),Table1[Quarter],VLOOKUP('Regionwise clients'!$F$3,'Regionwise clients'!$H$4:$I$8,2,0))))</f>
        <v>267.73253564265042</v>
      </c>
      <c r="F8" s="30" t="s">
        <v>16</v>
      </c>
      <c r="G8" s="34">
        <f>IF('Regionwise clients'!$F$3=5,IF('Regionwise clients'!$O$3=12,SUMIF(Table1[Clients],'Region wise Budget and sales'!F8,Table1[Budget]),SUMIFS(Table1[Budget],Table1[Clients],'Region wise Budget and sales'!F8,Data!$A$2:$A$193,VLOOKUP('Regionwise clients'!$O$3,'Regionwise clients'!$K$4:$L$16,2,0))),IF('Regionwise clients'!$O$3=12,SUMIFS(Table1[Budget],Table1[Clients],'Region wise Budget and sales'!F8,Table1[Quarter],VLOOKUP('Regionwise clients'!$F$3,'Regionwise clients'!$H$4:$I$8,2,0)),SUMIFS(Table1[Budget],Table1[Clients],'Region wise Budget and sales'!F8,Data!$A$2:$A$193,VLOOKUP('Regionwise clients'!$O$3,'Regionwise clients'!$K$4:$L$16,2,0),Table1[Quarter],VLOOKUP('Regionwise clients'!$F$3,'Regionwise clients'!$H$4:$I$8,2,0))))</f>
        <v>0</v>
      </c>
      <c r="H8" s="35">
        <f>IF('Regionwise clients'!$F$3=5,IF('Regionwise clients'!$O$3=12,SUMIF(Table1[Clients],'Region wise Budget and sales'!F8,Table1[Sales Mth]),SUMIFS(Table1[Sales Mth],Table1[Clients],'Region wise Budget and sales'!F8,Data!$A$2:$A$193,VLOOKUP('Regionwise clients'!$O$3,'Regionwise clients'!$K$4:$L$16,2,0))),IF('Regionwise clients'!$O$3=12,SUMIFS(Table1[Sales Mth],Table1[Clients],'Region wise Budget and sales'!F8,Table1[Quarter],VLOOKUP('Regionwise clients'!$F$3,'Regionwise clients'!$H$4:$I$8,2,0)),SUMIFS(Table1[Sales Mth],Table1[Clients],'Region wise Budget and sales'!F8,Data!$A$2:$A$193,VLOOKUP('Regionwise clients'!$O$3,'Regionwise clients'!$K$4:$L$16,2,0),Table1[Quarter],VLOOKUP('Regionwise clients'!$F$3,'Regionwise clients'!$H$4:$I$8,2,0))))</f>
        <v>0</v>
      </c>
      <c r="I8">
        <v>5</v>
      </c>
      <c r="J8" t="str">
        <f>INDEX($F$4:$F$35,MATCH(1,INDEX(($H$4:$H$35=LARGE($H$4:$H$35,ROWS(J$3:J7)))*(COUNTIF(J$3:J7,$F$4:$F$35)=0),),0))</f>
        <v>Catlantic</v>
      </c>
      <c r="K8" s="40">
        <f t="shared" si="0"/>
        <v>237.46610623694716</v>
      </c>
    </row>
    <row r="9" spans="1:14" x14ac:dyDescent="0.3">
      <c r="A9" t="s">
        <v>17</v>
      </c>
      <c r="B9">
        <f>IF('Regionwise clients'!$F$3=5,IF('Regionwise clients'!$O$3=12,SUMIF(Table1[Region],'Region wise Budget and sales'!A9,Table1[Budget]),SUMIFS(Table1[Budget],Table1[Region],'Region wise Budget and sales'!A9,Data!$A$2:$A$193,VLOOKUP('Regionwise clients'!$O$3,'Regionwise clients'!$K$4:$L$16,2,0))),IF('Regionwise clients'!$O$3=12,SUMIFS(Table1[Budget],Table1[Region],'Region wise Budget and sales'!A9,Table1[Quarter],VLOOKUP('Regionwise clients'!$F$3,'Regionwise clients'!$H$4:$I$8,2,0)),SUMIFS(Table1[Budget],Table1[Region],'Region wise Budget and sales'!A9,Data!$A$2:$A$193,VLOOKUP('Regionwise clients'!$O$3,'Regionwise clients'!$K$4:$L$16,2,0),Table1[Quarter],VLOOKUP('Regionwise clients'!$F$3,'Regionwise clients'!$H$4:$I$8,2,0))))</f>
        <v>1224.6400263460525</v>
      </c>
      <c r="C9">
        <f>IF('Regionwise clients'!$F$3=5,IF('Regionwise clients'!$O$3=12,SUMIF(Table1[Region],'Region wise Budget and sales'!A9,Table1[Sales Mth]),SUMIFS(Table1[Sales Mth],Table1[Region],'Region wise Budget and sales'!A9,Data!$A$2:$A$193,VLOOKUP('Regionwise clients'!$O$3,'Regionwise clients'!$K$4:$L$16,2,0))),IF('Regionwise clients'!$O$3=12,SUMIFS(Table1[Sales Mth],Table1[Region],'Region wise Budget and sales'!A9,Table1[Quarter],VLOOKUP('Regionwise clients'!$F$3,'Regionwise clients'!$H$4:$I$8,2,0)),SUMIFS(Table1[Sales Mth],Table1[Region],'Region wise Budget and sales'!A9,Data!$A$2:$A$193,VLOOKUP('Regionwise clients'!$O$3,'Regionwise clients'!$K$4:$L$16,2,0),Table1[Quarter],VLOOKUP('Regionwise clients'!$F$3,'Regionwise clients'!$H$4:$I$8,2,0))))</f>
        <v>1289.0947645747922</v>
      </c>
      <c r="F9" s="31" t="s">
        <v>18</v>
      </c>
      <c r="G9" s="34">
        <f>IF('Regionwise clients'!$F$3=5,IF('Regionwise clients'!$O$3=12,SUMIF(Table1[Clients],'Region wise Budget and sales'!F9,Table1[Budget]),SUMIFS(Table1[Budget],Table1[Clients],'Region wise Budget and sales'!F9,Data!$A$2:$A$193,VLOOKUP('Regionwise clients'!$O$3,'Regionwise clients'!$K$4:$L$16,2,0))),IF('Regionwise clients'!$O$3=12,SUMIFS(Table1[Budget],Table1[Clients],'Region wise Budget and sales'!F9,Table1[Quarter],VLOOKUP('Regionwise clients'!$F$3,'Regionwise clients'!$H$4:$I$8,2,0)),SUMIFS(Table1[Budget],Table1[Clients],'Region wise Budget and sales'!F9,Data!$A$2:$A$193,VLOOKUP('Regionwise clients'!$O$3,'Regionwise clients'!$K$4:$L$16,2,0),Table1[Quarter],VLOOKUP('Regionwise clients'!$F$3,'Regionwise clients'!$H$4:$I$8,2,0))))</f>
        <v>0</v>
      </c>
      <c r="H9" s="35">
        <f>IF('Regionwise clients'!$F$3=5,IF('Regionwise clients'!$O$3=12,SUMIF(Table1[Clients],'Region wise Budget and sales'!F9,Table1[Sales Mth]),SUMIFS(Table1[Sales Mth],Table1[Clients],'Region wise Budget and sales'!F9,Data!$A$2:$A$193,VLOOKUP('Regionwise clients'!$O$3,'Regionwise clients'!$K$4:$L$16,2,0))),IF('Regionwise clients'!$O$3=12,SUMIFS(Table1[Sales Mth],Table1[Clients],'Region wise Budget and sales'!F9,Table1[Quarter],VLOOKUP('Regionwise clients'!$F$3,'Regionwise clients'!$H$4:$I$8,2,0)),SUMIFS(Table1[Sales Mth],Table1[Clients],'Region wise Budget and sales'!F9,Data!$A$2:$A$193,VLOOKUP('Regionwise clients'!$O$3,'Regionwise clients'!$K$4:$L$16,2,0),Table1[Quarter],VLOOKUP('Regionwise clients'!$F$3,'Regionwise clients'!$H$4:$I$8,2,0))))</f>
        <v>0</v>
      </c>
      <c r="I9">
        <v>6</v>
      </c>
      <c r="J9" t="str">
        <f>INDEX($F$4:$F$35,MATCH(1,INDEX(($H$4:$H$35=LARGE($H$4:$H$35,ROWS(J$3:J8)))*(COUNTIF(J$3:J8,$F$4:$F$35)=0),),0))</f>
        <v>Geiger Rio</v>
      </c>
      <c r="K9" s="40">
        <f t="shared" si="0"/>
        <v>232.289193535956</v>
      </c>
    </row>
    <row r="10" spans="1:14" x14ac:dyDescent="0.3">
      <c r="A10" t="s">
        <v>19</v>
      </c>
      <c r="B10">
        <f>IF('Regionwise clients'!$F$3=5,IF('Regionwise clients'!$O$3=12,SUMIF(Table1[Region],'Region wise Budget and sales'!A10,Table1[Budget]),SUMIFS(Table1[Budget],Table1[Region],'Region wise Budget and sales'!A10,Data!$A$2:$A$193,VLOOKUP('Regionwise clients'!$O$3,'Regionwise clients'!$K$4:$L$16,2,0))),IF('Regionwise clients'!$O$3=12,SUMIFS(Table1[Budget],Table1[Region],'Region wise Budget and sales'!A10,Table1[Quarter],VLOOKUP('Regionwise clients'!$F$3,'Regionwise clients'!$H$4:$I$8,2,0)),SUMIFS(Table1[Budget],Table1[Region],'Region wise Budget and sales'!A10,Data!$A$2:$A$193,VLOOKUP('Regionwise clients'!$O$3,'Regionwise clients'!$K$4:$L$16,2,0),Table1[Quarter],VLOOKUP('Regionwise clients'!$F$3,'Regionwise clients'!$H$4:$I$8,2,0))))</f>
        <v>484.4393968842669</v>
      </c>
      <c r="C10">
        <f>IF('Regionwise clients'!$F$3=5,IF('Regionwise clients'!$O$3=12,SUMIF(Table1[Region],'Region wise Budget and sales'!A10,Table1[Sales Mth]),SUMIFS(Table1[Sales Mth],Table1[Region],'Region wise Budget and sales'!A10,Data!$A$2:$A$193,VLOOKUP('Regionwise clients'!$O$3,'Regionwise clients'!$K$4:$L$16,2,0))),IF('Regionwise clients'!$O$3=12,SUMIFS(Table1[Sales Mth],Table1[Region],'Region wise Budget and sales'!A10,Table1[Quarter],VLOOKUP('Regionwise clients'!$F$3,'Regionwise clients'!$H$4:$I$8,2,0)),SUMIFS(Table1[Sales Mth],Table1[Region],'Region wise Budget and sales'!A10,Data!$A$2:$A$193,VLOOKUP('Regionwise clients'!$O$3,'Regionwise clients'!$K$4:$L$16,2,0),Table1[Quarter],VLOOKUP('Regionwise clients'!$F$3,'Regionwise clients'!$H$4:$I$8,2,0))))</f>
        <v>509.93620724659684</v>
      </c>
      <c r="F10" s="30" t="s">
        <v>20</v>
      </c>
      <c r="G10" s="34">
        <f>IF('Regionwise clients'!$F$3=5,IF('Regionwise clients'!$O$3=12,SUMIF(Table1[Clients],'Region wise Budget and sales'!F10,Table1[Budget]),SUMIFS(Table1[Budget],Table1[Clients],'Region wise Budget and sales'!F10,Data!$A$2:$A$193,VLOOKUP('Regionwise clients'!$O$3,'Regionwise clients'!$K$4:$L$16,2,0))),IF('Regionwise clients'!$O$3=12,SUMIFS(Table1[Budget],Table1[Clients],'Region wise Budget and sales'!F10,Table1[Quarter],VLOOKUP('Regionwise clients'!$F$3,'Regionwise clients'!$H$4:$I$8,2,0)),SUMIFS(Table1[Budget],Table1[Clients],'Region wise Budget and sales'!F10,Data!$A$2:$A$193,VLOOKUP('Regionwise clients'!$O$3,'Regionwise clients'!$K$4:$L$16,2,0),Table1[Quarter],VLOOKUP('Regionwise clients'!$F$3,'Regionwise clients'!$H$4:$I$8,2,0))))</f>
        <v>0</v>
      </c>
      <c r="H10" s="35">
        <f>IF('Regionwise clients'!$F$3=5,IF('Regionwise clients'!$O$3=12,SUMIF(Table1[Clients],'Region wise Budget and sales'!F10,Table1[Sales Mth]),SUMIFS(Table1[Sales Mth],Table1[Clients],'Region wise Budget and sales'!F10,Data!$A$2:$A$193,VLOOKUP('Regionwise clients'!$O$3,'Regionwise clients'!$K$4:$L$16,2,0))),IF('Regionwise clients'!$O$3=12,SUMIFS(Table1[Sales Mth],Table1[Clients],'Region wise Budget and sales'!F10,Table1[Quarter],VLOOKUP('Regionwise clients'!$F$3,'Regionwise clients'!$H$4:$I$8,2,0)),SUMIFS(Table1[Sales Mth],Table1[Clients],'Region wise Budget and sales'!F10,Data!$A$2:$A$193,VLOOKUP('Regionwise clients'!$O$3,'Regionwise clients'!$K$4:$L$16,2,0),Table1[Quarter],VLOOKUP('Regionwise clients'!$F$3,'Regionwise clients'!$H$4:$I$8,2,0))))</f>
        <v>0</v>
      </c>
      <c r="I10">
        <v>7</v>
      </c>
      <c r="J10" t="str">
        <f>INDEX($F$4:$F$35,MATCH(1,INDEX(($H$4:$H$35=LARGE($H$4:$H$35,ROWS(J$3:J9)))*(COUNTIF(J$3:J9,$F$4:$F$35)=0),),0))</f>
        <v>Coolism</v>
      </c>
      <c r="K10" s="40">
        <f t="shared" si="0"/>
        <v>210.13829127057329</v>
      </c>
    </row>
    <row r="11" spans="1:14" x14ac:dyDescent="0.3">
      <c r="A11" t="s">
        <v>22</v>
      </c>
      <c r="B11">
        <f>IF('Regionwise clients'!$F$3=5,IF('Regionwise clients'!$O$3=12,SUMIF(Table1[Region],'Region wise Budget and sales'!A11,Table1[Budget]),SUMIFS(Table1[Budget],Table1[Region],'Region wise Budget and sales'!A11,Data!$A$2:$A$193,VLOOKUP('Regionwise clients'!$O$3,'Regionwise clients'!$K$4:$L$16,2,0))),IF('Regionwise clients'!$O$3=12,SUMIFS(Table1[Budget],Table1[Region],'Region wise Budget and sales'!A11,Table1[Quarter],VLOOKUP('Regionwise clients'!$F$3,'Regionwise clients'!$H$4:$I$8,2,0)),SUMIFS(Table1[Budget],Table1[Region],'Region wise Budget and sales'!A11,Data!$A$2:$A$193,VLOOKUP('Regionwise clients'!$O$3,'Regionwise clients'!$K$4:$L$16,2,0),Table1[Quarter],VLOOKUP('Regionwise clients'!$F$3,'Regionwise clients'!$H$4:$I$8,2,0))))</f>
        <v>495.02967111912079</v>
      </c>
      <c r="C11">
        <f>IF('Regionwise clients'!$F$3=5,IF('Regionwise clients'!$O$3=12,SUMIF(Table1[Region],'Region wise Budget and sales'!A11,Table1[Sales Mth]),SUMIFS(Table1[Sales Mth],Table1[Region],'Region wise Budget and sales'!A11,Data!$A$2:$A$193,VLOOKUP('Regionwise clients'!$O$3,'Regionwise clients'!$K$4:$L$16,2,0))),IF('Regionwise clients'!$O$3=12,SUMIFS(Table1[Sales Mth],Table1[Region],'Region wise Budget and sales'!A11,Table1[Quarter],VLOOKUP('Regionwise clients'!$F$3,'Regionwise clients'!$H$4:$I$8,2,0)),SUMIFS(Table1[Sales Mth],Table1[Region],'Region wise Budget and sales'!A11,Data!$A$2:$A$193,VLOOKUP('Regionwise clients'!$O$3,'Regionwise clients'!$K$4:$L$16,2,0),Table1[Quarter],VLOOKUP('Regionwise clients'!$F$3,'Regionwise clients'!$H$4:$I$8,2,0))))</f>
        <v>521.0838643359167</v>
      </c>
      <c r="F11" s="31" t="s">
        <v>21</v>
      </c>
      <c r="G11" s="34">
        <f>IF('Regionwise clients'!$F$3=5,IF('Regionwise clients'!$O$3=12,SUMIF(Table1[Clients],'Region wise Budget and sales'!F11,Table1[Budget]),SUMIFS(Table1[Budget],Table1[Clients],'Region wise Budget and sales'!F11,Data!$A$2:$A$193,VLOOKUP('Regionwise clients'!$O$3,'Regionwise clients'!$K$4:$L$16,2,0))),IF('Regionwise clients'!$O$3=12,SUMIFS(Table1[Budget],Table1[Clients],'Region wise Budget and sales'!F11,Table1[Quarter],VLOOKUP('Regionwise clients'!$F$3,'Regionwise clients'!$H$4:$I$8,2,0)),SUMIFS(Table1[Budget],Table1[Clients],'Region wise Budget and sales'!F11,Data!$A$2:$A$193,VLOOKUP('Regionwise clients'!$O$3,'Regionwise clients'!$K$4:$L$16,2,0),Table1[Quarter],VLOOKUP('Regionwise clients'!$F$3,'Regionwise clients'!$H$4:$I$8,2,0))))</f>
        <v>0</v>
      </c>
      <c r="H11" s="35">
        <f>IF('Regionwise clients'!$F$3=5,IF('Regionwise clients'!$O$3=12,SUMIF(Table1[Clients],'Region wise Budget and sales'!F11,Table1[Sales Mth]),SUMIFS(Table1[Sales Mth],Table1[Clients],'Region wise Budget and sales'!F11,Data!$A$2:$A$193,VLOOKUP('Regionwise clients'!$O$3,'Regionwise clients'!$K$4:$L$16,2,0))),IF('Regionwise clients'!$O$3=12,SUMIFS(Table1[Sales Mth],Table1[Clients],'Region wise Budget and sales'!F11,Table1[Quarter],VLOOKUP('Regionwise clients'!$F$3,'Regionwise clients'!$H$4:$I$8,2,0)),SUMIFS(Table1[Sales Mth],Table1[Clients],'Region wise Budget and sales'!F11,Data!$A$2:$A$193,VLOOKUP('Regionwise clients'!$O$3,'Regionwise clients'!$K$4:$L$16,2,0),Table1[Quarter],VLOOKUP('Regionwise clients'!$F$3,'Regionwise clients'!$H$4:$I$8,2,0))))</f>
        <v>0</v>
      </c>
      <c r="I11">
        <v>8</v>
      </c>
      <c r="J11" t="str">
        <f>INDEX($F$4:$F$35,MATCH(1,INDEX(($H$4:$H$35=LARGE($H$4:$H$35,ROWS(J$3:J10)))*(COUNTIF(J$3:J10,$F$4:$F$35)=0),),0))</f>
        <v>Acorns</v>
      </c>
      <c r="K11" s="40">
        <f t="shared" si="0"/>
        <v>129.87842472836542</v>
      </c>
      <c r="M11" t="s">
        <v>87</v>
      </c>
      <c r="N11" s="52">
        <f>(Table3[[#Totals],[SALES]]-Table3[[#Totals],[BUDGET]])/Table3[[#Totals],[SALES]]</f>
        <v>5.000000000000001E-2</v>
      </c>
    </row>
    <row r="12" spans="1:14" x14ac:dyDescent="0.3">
      <c r="A12" t="s">
        <v>27</v>
      </c>
      <c r="B12">
        <f>IF('Regionwise clients'!$F$3=5,IF('Regionwise clients'!$O$3=12,SUMIF(Table1[Region],'Region wise Budget and sales'!A12,Table1[Budget]),SUMIFS(Table1[Budget],Table1[Region],'Region wise Budget and sales'!A12,Data!$A$2:$A$193,VLOOKUP('Regionwise clients'!$O$3,'Regionwise clients'!$K$4:$L$16,2,0))),IF('Regionwise clients'!$O$3=12,SUMIFS(Table1[Budget],Table1[Region],'Region wise Budget and sales'!A12,Table1[Quarter],VLOOKUP('Regionwise clients'!$F$3,'Regionwise clients'!$H$4:$I$8,2,0)),SUMIFS(Table1[Budget],Table1[Region],'Region wise Budget and sales'!A12,Data!$A$2:$A$193,VLOOKUP('Regionwise clients'!$O$3,'Regionwise clients'!$K$4:$L$16,2,0),Table1[Quarter],VLOOKUP('Regionwise clients'!$F$3,'Regionwise clients'!$H$4:$I$8,2,0))))</f>
        <v>225.59280092509979</v>
      </c>
      <c r="C12">
        <f>IF('Regionwise clients'!$F$3=5,IF('Regionwise clients'!$O$3=12,SUMIF(Table1[Region],'Region wise Budget and sales'!A12,Table1[Sales Mth]),SUMIFS(Table1[Sales Mth],Table1[Region],'Region wise Budget and sales'!A12,Data!$A$2:$A$193,VLOOKUP('Regionwise clients'!$O$3,'Regionwise clients'!$K$4:$L$16,2,0))),IF('Regionwise clients'!$O$3=12,SUMIFS(Table1[Sales Mth],Table1[Region],'Region wise Budget and sales'!A12,Table1[Quarter],VLOOKUP('Regionwise clients'!$F$3,'Regionwise clients'!$H$4:$I$8,2,0)),SUMIFS(Table1[Sales Mth],Table1[Region],'Region wise Budget and sales'!A12,Data!$A$2:$A$193,VLOOKUP('Regionwise clients'!$O$3,'Regionwise clients'!$K$4:$L$16,2,0),Table1[Quarter],VLOOKUP('Regionwise clients'!$F$3,'Regionwise clients'!$H$4:$I$8,2,0))))</f>
        <v>237.46610623694716</v>
      </c>
      <c r="F12" s="30" t="s">
        <v>23</v>
      </c>
      <c r="G12" s="34">
        <f>IF('Regionwise clients'!$F$3=5,IF('Regionwise clients'!$O$3=12,SUMIF(Table1[Clients],'Region wise Budget and sales'!F12,Table1[Budget]),SUMIFS(Table1[Budget],Table1[Clients],'Region wise Budget and sales'!F12,Data!$A$2:$A$193,VLOOKUP('Regionwise clients'!$O$3,'Regionwise clients'!$K$4:$L$16,2,0))),IF('Regionwise clients'!$O$3=12,SUMIFS(Table1[Budget],Table1[Clients],'Region wise Budget and sales'!F12,Table1[Quarter],VLOOKUP('Regionwise clients'!$F$3,'Regionwise clients'!$H$4:$I$8,2,0)),SUMIFS(Table1[Budget],Table1[Clients],'Region wise Budget and sales'!F12,Data!$A$2:$A$193,VLOOKUP('Regionwise clients'!$O$3,'Regionwise clients'!$K$4:$L$16,2,0),Table1[Quarter],VLOOKUP('Regionwise clients'!$F$3,'Regionwise clients'!$H$4:$I$8,2,0))))</f>
        <v>0</v>
      </c>
      <c r="H12" s="35">
        <f>IF('Regionwise clients'!$F$3=5,IF('Regionwise clients'!$O$3=12,SUMIF(Table1[Clients],'Region wise Budget and sales'!F12,Table1[Sales Mth]),SUMIFS(Table1[Sales Mth],Table1[Clients],'Region wise Budget and sales'!F12,Data!$A$2:$A$193,VLOOKUP('Regionwise clients'!$O$3,'Regionwise clients'!$K$4:$L$16,2,0))),IF('Regionwise clients'!$O$3=12,SUMIFS(Table1[Sales Mth],Table1[Clients],'Region wise Budget and sales'!F12,Table1[Quarter],VLOOKUP('Regionwise clients'!$F$3,'Regionwise clients'!$H$4:$I$8,2,0)),SUMIFS(Table1[Sales Mth],Table1[Clients],'Region wise Budget and sales'!F12,Data!$A$2:$A$193,VLOOKUP('Regionwise clients'!$O$3,'Regionwise clients'!$K$4:$L$16,2,0),Table1[Quarter],VLOOKUP('Regionwise clients'!$F$3,'Regionwise clients'!$H$4:$I$8,2,0))))</f>
        <v>0</v>
      </c>
      <c r="I12">
        <v>9</v>
      </c>
      <c r="J12" t="str">
        <f>INDEX($F$4:$F$35,MATCH(1,INDEX(($H$4:$H$35=LARGE($H$4:$H$35,ROWS(J$3:J11)))*(COUNTIF(J$3:J11,$F$4:$F$35)=0),),0))</f>
        <v>Love You Like That</v>
      </c>
      <c r="K12" s="40">
        <f t="shared" si="0"/>
        <v>82.321092700077813</v>
      </c>
    </row>
    <row r="13" spans="1:14" x14ac:dyDescent="0.3">
      <c r="B13">
        <f>SUM(Table3[BUDGET])</f>
        <v>4352.7743155430553</v>
      </c>
      <c r="C13">
        <f>SUM(Table3[SALES])</f>
        <v>4581.8677005716372</v>
      </c>
      <c r="F13" s="31" t="s">
        <v>24</v>
      </c>
      <c r="G13" s="34">
        <f>IF('Regionwise clients'!$F$3=5,IF('Regionwise clients'!$O$3=12,SUMIF(Table1[Clients],'Region wise Budget and sales'!F13,Table1[Budget]),SUMIFS(Table1[Budget],Table1[Clients],'Region wise Budget and sales'!F13,Data!$A$2:$A$193,VLOOKUP('Regionwise clients'!$O$3,'Regionwise clients'!$K$4:$L$16,2,0))),IF('Regionwise clients'!$O$3=12,SUMIFS(Table1[Budget],Table1[Clients],'Region wise Budget and sales'!F13,Table1[Quarter],VLOOKUP('Regionwise clients'!$F$3,'Regionwise clients'!$H$4:$I$8,2,0)),SUMIFS(Table1[Budget],Table1[Clients],'Region wise Budget and sales'!F13,Data!$A$2:$A$193,VLOOKUP('Regionwise clients'!$O$3,'Regionwise clients'!$K$4:$L$16,2,0),Table1[Quarter],VLOOKUP('Regionwise clients'!$F$3,'Regionwise clients'!$H$4:$I$8,2,0))))</f>
        <v>0</v>
      </c>
      <c r="H13" s="35">
        <f>IF('Regionwise clients'!$F$3=5,IF('Regionwise clients'!$O$3=12,SUMIF(Table1[Clients],'Region wise Budget and sales'!F13,Table1[Sales Mth]),SUMIFS(Table1[Sales Mth],Table1[Clients],'Region wise Budget and sales'!F13,Data!$A$2:$A$193,VLOOKUP('Regionwise clients'!$O$3,'Regionwise clients'!$K$4:$L$16,2,0))),IF('Regionwise clients'!$O$3=12,SUMIFS(Table1[Sales Mth],Table1[Clients],'Region wise Budget and sales'!F13,Table1[Quarter],VLOOKUP('Regionwise clients'!$F$3,'Regionwise clients'!$H$4:$I$8,2,0)),SUMIFS(Table1[Sales Mth],Table1[Clients],'Region wise Budget and sales'!F13,Data!$A$2:$A$193,VLOOKUP('Regionwise clients'!$O$3,'Regionwise clients'!$K$4:$L$16,2,0),Table1[Quarter],VLOOKUP('Regionwise clients'!$F$3,'Regionwise clients'!$H$4:$I$8,2,0))))</f>
        <v>0</v>
      </c>
      <c r="I13">
        <v>10</v>
      </c>
      <c r="J13" t="str">
        <f>INDEX($F$4:$F$35,MATCH(1,INDEX(($H$4:$H$35=LARGE($H$4:$H$35,ROWS(J$3:J12)))*(COUNTIF(J$3:J12,$F$4:$F$35)=0),),0))</f>
        <v>Even Astar</v>
      </c>
      <c r="K13" s="40">
        <f t="shared" si="0"/>
        <v>29.469385347038269</v>
      </c>
      <c r="N13" s="51"/>
    </row>
    <row r="14" spans="1:14" x14ac:dyDescent="0.3">
      <c r="F14" s="30" t="s">
        <v>25</v>
      </c>
      <c r="G14" s="34">
        <f>IF('Regionwise clients'!$F$3=5,IF('Regionwise clients'!$O$3=12,SUMIF(Table1[Clients],'Region wise Budget and sales'!F14,Table1[Budget]),SUMIFS(Table1[Budget],Table1[Clients],'Region wise Budget and sales'!F14,Data!$A$2:$A$193,VLOOKUP('Regionwise clients'!$O$3,'Regionwise clients'!$K$4:$L$16,2,0))),IF('Regionwise clients'!$O$3=12,SUMIFS(Table1[Budget],Table1[Clients],'Region wise Budget and sales'!F14,Table1[Quarter],VLOOKUP('Regionwise clients'!$F$3,'Regionwise clients'!$H$4:$I$8,2,0)),SUMIFS(Table1[Budget],Table1[Clients],'Region wise Budget and sales'!F14,Data!$A$2:$A$193,VLOOKUP('Regionwise clients'!$O$3,'Regionwise clients'!$K$4:$L$16,2,0),Table1[Quarter],VLOOKUP('Regionwise clients'!$F$3,'Regionwise clients'!$H$4:$I$8,2,0))))</f>
        <v>0</v>
      </c>
      <c r="H14" s="35">
        <f>IF('Regionwise clients'!$F$3=5,IF('Regionwise clients'!$O$3=12,SUMIF(Table1[Clients],'Region wise Budget and sales'!F14,Table1[Sales Mth]),SUMIFS(Table1[Sales Mth],Table1[Clients],'Region wise Budget and sales'!F14,Data!$A$2:$A$193,VLOOKUP('Regionwise clients'!$O$3,'Regionwise clients'!$K$4:$L$16,2,0))),IF('Regionwise clients'!$O$3=12,SUMIFS(Table1[Sales Mth],Table1[Clients],'Region wise Budget and sales'!F14,Table1[Quarter],VLOOKUP('Regionwise clients'!$F$3,'Regionwise clients'!$H$4:$I$8,2,0)),SUMIFS(Table1[Sales Mth],Table1[Clients],'Region wise Budget and sales'!F14,Data!$A$2:$A$193,VLOOKUP('Regionwise clients'!$O$3,'Regionwise clients'!$K$4:$L$16,2,0),Table1[Quarter],VLOOKUP('Regionwise clients'!$F$3,'Regionwise clients'!$H$4:$I$8,2,0))))</f>
        <v>0</v>
      </c>
    </row>
    <row r="15" spans="1:14" x14ac:dyDescent="0.3">
      <c r="F15" s="31" t="s">
        <v>26</v>
      </c>
      <c r="G15" s="34">
        <f>IF('Regionwise clients'!$F$3=5,IF('Regionwise clients'!$O$3=12,SUMIF(Table1[Clients],'Region wise Budget and sales'!F15,Table1[Budget]),SUMIFS(Table1[Budget],Table1[Clients],'Region wise Budget and sales'!F15,Data!$A$2:$A$193,VLOOKUP('Regionwise clients'!$O$3,'Regionwise clients'!$K$4:$L$16,2,0))),IF('Regionwise clients'!$O$3=12,SUMIFS(Table1[Budget],Table1[Clients],'Region wise Budget and sales'!F15,Table1[Quarter],VLOOKUP('Regionwise clients'!$F$3,'Regionwise clients'!$H$4:$I$8,2,0)),SUMIFS(Table1[Budget],Table1[Clients],'Region wise Budget and sales'!F15,Data!$A$2:$A$193,VLOOKUP('Regionwise clients'!$O$3,'Regionwise clients'!$K$4:$L$16,2,0),Table1[Quarter],VLOOKUP('Regionwise clients'!$F$3,'Regionwise clients'!$H$4:$I$8,2,0))))</f>
        <v>0</v>
      </c>
      <c r="H15" s="35">
        <f>IF('Regionwise clients'!$F$3=5,IF('Regionwise clients'!$O$3=12,SUMIF(Table1[Clients],'Region wise Budget and sales'!F15,Table1[Sales Mth]),SUMIFS(Table1[Sales Mth],Table1[Clients],'Region wise Budget and sales'!F15,Data!$A$2:$A$193,VLOOKUP('Regionwise clients'!$O$3,'Regionwise clients'!$K$4:$L$16,2,0))),IF('Regionwise clients'!$O$3=12,SUMIFS(Table1[Sales Mth],Table1[Clients],'Region wise Budget and sales'!F15,Table1[Quarter],VLOOKUP('Regionwise clients'!$F$3,'Regionwise clients'!$H$4:$I$8,2,0)),SUMIFS(Table1[Sales Mth],Table1[Clients],'Region wise Budget and sales'!F15,Data!$A$2:$A$193,VLOOKUP('Regionwise clients'!$O$3,'Regionwise clients'!$K$4:$L$16,2,0),Table1[Quarter],VLOOKUP('Regionwise clients'!$F$3,'Regionwise clients'!$H$4:$I$8,2,0))))</f>
        <v>0</v>
      </c>
    </row>
    <row r="16" spans="1:14" x14ac:dyDescent="0.3">
      <c r="F16" s="30" t="s">
        <v>28</v>
      </c>
      <c r="G16" s="34">
        <f>IF('Regionwise clients'!$F$3=5,IF('Regionwise clients'!$O$3=12,SUMIF(Table1[Clients],'Region wise Budget and sales'!F16,Table1[Budget]),SUMIFS(Table1[Budget],Table1[Clients],'Region wise Budget and sales'!F16,Data!$A$2:$A$193,VLOOKUP('Regionwise clients'!$O$3,'Regionwise clients'!$K$4:$L$16,2,0))),IF('Regionwise clients'!$O$3=12,SUMIFS(Table1[Budget],Table1[Clients],'Region wise Budget and sales'!F16,Table1[Quarter],VLOOKUP('Regionwise clients'!$F$3,'Regionwise clients'!$H$4:$I$8,2,0)),SUMIFS(Table1[Budget],Table1[Clients],'Region wise Budget and sales'!F16,Data!$A$2:$A$193,VLOOKUP('Regionwise clients'!$O$3,'Regionwise clients'!$K$4:$L$16,2,0),Table1[Quarter],VLOOKUP('Regionwise clients'!$F$3,'Regionwise clients'!$H$4:$I$8,2,0))))</f>
        <v>0</v>
      </c>
      <c r="H16" s="35">
        <f>IF('Regionwise clients'!$F$3=5,IF('Regionwise clients'!$O$3=12,SUMIF(Table1[Clients],'Region wise Budget and sales'!F16,Table1[Sales Mth]),SUMIFS(Table1[Sales Mth],Table1[Clients],'Region wise Budget and sales'!F16,Data!$A$2:$A$193,VLOOKUP('Regionwise clients'!$O$3,'Regionwise clients'!$K$4:$L$16,2,0))),IF('Regionwise clients'!$O$3=12,SUMIFS(Table1[Sales Mth],Table1[Clients],'Region wise Budget and sales'!F16,Table1[Quarter],VLOOKUP('Regionwise clients'!$F$3,'Regionwise clients'!$H$4:$I$8,2,0)),SUMIFS(Table1[Sales Mth],Table1[Clients],'Region wise Budget and sales'!F16,Data!$A$2:$A$193,VLOOKUP('Regionwise clients'!$O$3,'Regionwise clients'!$K$4:$L$16,2,0),Table1[Quarter],VLOOKUP('Regionwise clients'!$F$3,'Regionwise clients'!$H$4:$I$8,2,0))))</f>
        <v>0</v>
      </c>
    </row>
    <row r="17" spans="6:8" x14ac:dyDescent="0.3">
      <c r="F17" s="31" t="s">
        <v>29</v>
      </c>
      <c r="G17" s="34">
        <f>IF('Regionwise clients'!$F$3=5,IF('Regionwise clients'!$O$3=12,SUMIF(Table1[Clients],'Region wise Budget and sales'!F17,Table1[Budget]),SUMIFS(Table1[Budget],Table1[Clients],'Region wise Budget and sales'!F17,Data!$A$2:$A$193,VLOOKUP('Regionwise clients'!$O$3,'Regionwise clients'!$K$4:$L$16,2,0))),IF('Regionwise clients'!$O$3=12,SUMIFS(Table1[Budget],Table1[Clients],'Region wise Budget and sales'!F17,Table1[Quarter],VLOOKUP('Regionwise clients'!$F$3,'Regionwise clients'!$H$4:$I$8,2,0)),SUMIFS(Table1[Budget],Table1[Clients],'Region wise Budget and sales'!F17,Data!$A$2:$A$193,VLOOKUP('Regionwise clients'!$O$3,'Regionwise clients'!$K$4:$L$16,2,0),Table1[Quarter],VLOOKUP('Regionwise clients'!$F$3,'Regionwise clients'!$H$4:$I$8,2,0))))</f>
        <v>0</v>
      </c>
      <c r="H17" s="35">
        <f>IF('Regionwise clients'!$F$3=5,IF('Regionwise clients'!$O$3=12,SUMIF(Table1[Clients],'Region wise Budget and sales'!F17,Table1[Sales Mth]),SUMIFS(Table1[Sales Mth],Table1[Clients],'Region wise Budget and sales'!F17,Data!$A$2:$A$193,VLOOKUP('Regionwise clients'!$O$3,'Regionwise clients'!$K$4:$L$16,2,0))),IF('Regionwise clients'!$O$3=12,SUMIFS(Table1[Sales Mth],Table1[Clients],'Region wise Budget and sales'!F17,Table1[Quarter],VLOOKUP('Regionwise clients'!$F$3,'Regionwise clients'!$H$4:$I$8,2,0)),SUMIFS(Table1[Sales Mth],Table1[Clients],'Region wise Budget and sales'!F17,Data!$A$2:$A$193,VLOOKUP('Regionwise clients'!$O$3,'Regionwise clients'!$K$4:$L$16,2,0),Table1[Quarter],VLOOKUP('Regionwise clients'!$F$3,'Regionwise clients'!$H$4:$I$8,2,0))))</f>
        <v>0</v>
      </c>
    </row>
    <row r="18" spans="6:8" x14ac:dyDescent="0.3">
      <c r="F18" s="30" t="s">
        <v>30</v>
      </c>
      <c r="G18" s="34">
        <f>IF('Regionwise clients'!$F$3=5,IF('Regionwise clients'!$O$3=12,SUMIF(Table1[Clients],'Region wise Budget and sales'!F18,Table1[Budget]),SUMIFS(Table1[Budget],Table1[Clients],'Region wise Budget and sales'!F18,Data!$A$2:$A$193,VLOOKUP('Regionwise clients'!$O$3,'Regionwise clients'!$K$4:$L$16,2,0))),IF('Regionwise clients'!$O$3=12,SUMIFS(Table1[Budget],Table1[Clients],'Region wise Budget and sales'!F18,Table1[Quarter],VLOOKUP('Regionwise clients'!$F$3,'Regionwise clients'!$H$4:$I$8,2,0)),SUMIFS(Table1[Budget],Table1[Clients],'Region wise Budget and sales'!F18,Data!$A$2:$A$193,VLOOKUP('Regionwise clients'!$O$3,'Regionwise clients'!$K$4:$L$16,2,0),Table1[Quarter],VLOOKUP('Regionwise clients'!$F$3,'Regionwise clients'!$H$4:$I$8,2,0))))</f>
        <v>0</v>
      </c>
      <c r="H18" s="35">
        <f>IF('Regionwise clients'!$F$3=5,IF('Regionwise clients'!$O$3=12,SUMIF(Table1[Clients],'Region wise Budget and sales'!F18,Table1[Sales Mth]),SUMIFS(Table1[Sales Mth],Table1[Clients],'Region wise Budget and sales'!F18,Data!$A$2:$A$193,VLOOKUP('Regionwise clients'!$O$3,'Regionwise clients'!$K$4:$L$16,2,0))),IF('Regionwise clients'!$O$3=12,SUMIFS(Table1[Sales Mth],Table1[Clients],'Region wise Budget and sales'!F18,Table1[Quarter],VLOOKUP('Regionwise clients'!$F$3,'Regionwise clients'!$H$4:$I$8,2,0)),SUMIFS(Table1[Sales Mth],Table1[Clients],'Region wise Budget and sales'!F18,Data!$A$2:$A$193,VLOOKUP('Regionwise clients'!$O$3,'Regionwise clients'!$K$4:$L$16,2,0),Table1[Quarter],VLOOKUP('Regionwise clients'!$F$3,'Regionwise clients'!$H$4:$I$8,2,0))))</f>
        <v>0</v>
      </c>
    </row>
    <row r="19" spans="6:8" x14ac:dyDescent="0.3">
      <c r="F19" s="31" t="s">
        <v>31</v>
      </c>
      <c r="G19" s="34">
        <f>IF('Regionwise clients'!$F$3=5,IF('Regionwise clients'!$O$3=12,SUMIF(Table1[Clients],'Region wise Budget and sales'!F19,Table1[Budget]),SUMIFS(Table1[Budget],Table1[Clients],'Region wise Budget and sales'!F19,Data!$A$2:$A$193,VLOOKUP('Regionwise clients'!$O$3,'Regionwise clients'!$K$4:$L$16,2,0))),IF('Regionwise clients'!$O$3=12,SUMIFS(Table1[Budget],Table1[Clients],'Region wise Budget and sales'!F19,Table1[Quarter],VLOOKUP('Regionwise clients'!$F$3,'Regionwise clients'!$H$4:$I$8,2,0)),SUMIFS(Table1[Budget],Table1[Clients],'Region wise Budget and sales'!F19,Data!$A$2:$A$193,VLOOKUP('Regionwise clients'!$O$3,'Regionwise clients'!$K$4:$L$16,2,0),Table1[Quarter],VLOOKUP('Regionwise clients'!$F$3,'Regionwise clients'!$H$4:$I$8,2,0))))</f>
        <v>0</v>
      </c>
      <c r="H19" s="35">
        <f>IF('Regionwise clients'!$F$3=5,IF('Regionwise clients'!$O$3=12,SUMIF(Table1[Clients],'Region wise Budget and sales'!F19,Table1[Sales Mth]),SUMIFS(Table1[Sales Mth],Table1[Clients],'Region wise Budget and sales'!F19,Data!$A$2:$A$193,VLOOKUP('Regionwise clients'!$O$3,'Regionwise clients'!$K$4:$L$16,2,0))),IF('Regionwise clients'!$O$3=12,SUMIFS(Table1[Sales Mth],Table1[Clients],'Region wise Budget and sales'!F19,Table1[Quarter],VLOOKUP('Regionwise clients'!$F$3,'Regionwise clients'!$H$4:$I$8,2,0)),SUMIFS(Table1[Sales Mth],Table1[Clients],'Region wise Budget and sales'!F19,Data!$A$2:$A$193,VLOOKUP('Regionwise clients'!$O$3,'Regionwise clients'!$K$4:$L$16,2,0),Table1[Quarter],VLOOKUP('Regionwise clients'!$F$3,'Regionwise clients'!$H$4:$I$8,2,0))))</f>
        <v>0</v>
      </c>
    </row>
    <row r="20" spans="6:8" x14ac:dyDescent="0.3">
      <c r="F20" s="30" t="s">
        <v>32</v>
      </c>
      <c r="G20" s="34">
        <f>IF('Regionwise clients'!$F$3=5,IF('Regionwise clients'!$O$3=12,SUMIF(Table1[Clients],'Region wise Budget and sales'!F20,Table1[Budget]),SUMIFS(Table1[Budget],Table1[Clients],'Region wise Budget and sales'!F20,Data!$A$2:$A$193,VLOOKUP('Regionwise clients'!$O$3,'Regionwise clients'!$K$4:$L$16,2,0))),IF('Regionwise clients'!$O$3=12,SUMIFS(Table1[Budget],Table1[Clients],'Region wise Budget and sales'!F20,Table1[Quarter],VLOOKUP('Regionwise clients'!$F$3,'Regionwise clients'!$H$4:$I$8,2,0)),SUMIFS(Table1[Budget],Table1[Clients],'Region wise Budget and sales'!F20,Data!$A$2:$A$193,VLOOKUP('Regionwise clients'!$O$3,'Regionwise clients'!$K$4:$L$16,2,0),Table1[Quarter],VLOOKUP('Regionwise clients'!$F$3,'Regionwise clients'!$H$4:$I$8,2,0))))</f>
        <v>4.484686485901574</v>
      </c>
      <c r="H20" s="35">
        <f>IF('Regionwise clients'!$F$3=5,IF('Regionwise clients'!$O$3=12,SUMIF(Table1[Clients],'Region wise Budget and sales'!F20,Table1[Sales Mth]),SUMIFS(Table1[Sales Mth],Table1[Clients],'Region wise Budget and sales'!F20,Data!$A$2:$A$193,VLOOKUP('Regionwise clients'!$O$3,'Regionwise clients'!$K$4:$L$16,2,0))),IF('Regionwise clients'!$O$3=12,SUMIFS(Table1[Sales Mth],Table1[Clients],'Region wise Budget and sales'!F20,Table1[Quarter],VLOOKUP('Regionwise clients'!$F$3,'Regionwise clients'!$H$4:$I$8,2,0)),SUMIFS(Table1[Sales Mth],Table1[Clients],'Region wise Budget and sales'!F20,Data!$A$2:$A$193,VLOOKUP('Regionwise clients'!$O$3,'Regionwise clients'!$K$4:$L$16,2,0),Table1[Quarter],VLOOKUP('Regionwise clients'!$F$3,'Regionwise clients'!$H$4:$I$8,2,0))))</f>
        <v>4.7207226167384988</v>
      </c>
    </row>
    <row r="21" spans="6:8" x14ac:dyDescent="0.3">
      <c r="F21" s="31" t="s">
        <v>33</v>
      </c>
      <c r="G21" s="34">
        <f>IF('Regionwise clients'!$F$3=5,IF('Regionwise clients'!$O$3=12,SUMIF(Table1[Clients],'Region wise Budget and sales'!F21,Table1[Budget]),SUMIFS(Table1[Budget],Table1[Clients],'Region wise Budget and sales'!F21,Data!$A$2:$A$193,VLOOKUP('Regionwise clients'!$O$3,'Regionwise clients'!$K$4:$L$16,2,0))),IF('Regionwise clients'!$O$3=12,SUMIFS(Table1[Budget],Table1[Clients],'Region wise Budget and sales'!F21,Table1[Quarter],VLOOKUP('Regionwise clients'!$F$3,'Regionwise clients'!$H$4:$I$8,2,0)),SUMIFS(Table1[Budget],Table1[Clients],'Region wise Budget and sales'!F21,Data!$A$2:$A$193,VLOOKUP('Regionwise clients'!$O$3,'Regionwise clients'!$K$4:$L$16,2,0),Table1[Quarter],VLOOKUP('Regionwise clients'!$F$3,'Regionwise clients'!$H$4:$I$8,2,0))))</f>
        <v>4.9071222454720491</v>
      </c>
      <c r="H21" s="35">
        <f>IF('Regionwise clients'!$F$3=5,IF('Regionwise clients'!$O$3=12,SUMIF(Table1[Clients],'Region wise Budget and sales'!F21,Table1[Sales Mth]),SUMIFS(Table1[Sales Mth],Table1[Clients],'Region wise Budget and sales'!F21,Data!$A$2:$A$193,VLOOKUP('Regionwise clients'!$O$3,'Regionwise clients'!$K$4:$L$16,2,0))),IF('Regionwise clients'!$O$3=12,SUMIFS(Table1[Sales Mth],Table1[Clients],'Region wise Budget and sales'!F21,Table1[Quarter],VLOOKUP('Regionwise clients'!$F$3,'Regionwise clients'!$H$4:$I$8,2,0)),SUMIFS(Table1[Sales Mth],Table1[Clients],'Region wise Budget and sales'!F21,Data!$A$2:$A$193,VLOOKUP('Regionwise clients'!$O$3,'Regionwise clients'!$K$4:$L$16,2,0),Table1[Quarter],VLOOKUP('Regionwise clients'!$F$3,'Regionwise clients'!$H$4:$I$8,2,0))))</f>
        <v>5.1653918373389995</v>
      </c>
    </row>
    <row r="22" spans="6:8" x14ac:dyDescent="0.3">
      <c r="F22" s="30" t="s">
        <v>34</v>
      </c>
      <c r="G22" s="34">
        <f>IF('Regionwise clients'!$F$3=5,IF('Regionwise clients'!$O$3=12,SUMIF(Table1[Clients],'Region wise Budget and sales'!F22,Table1[Budget]),SUMIFS(Table1[Budget],Table1[Clients],'Region wise Budget and sales'!F22,Data!$A$2:$A$193,VLOOKUP('Regionwise clients'!$O$3,'Regionwise clients'!$K$4:$L$16,2,0))),IF('Regionwise clients'!$O$3=12,SUMIFS(Table1[Budget],Table1[Clients],'Region wise Budget and sales'!F22,Table1[Quarter],VLOOKUP('Regionwise clients'!$F$3,'Regionwise clients'!$H$4:$I$8,2,0)),SUMIFS(Table1[Budget],Table1[Clients],'Region wise Budget and sales'!F22,Data!$A$2:$A$193,VLOOKUP('Regionwise clients'!$O$3,'Regionwise clients'!$K$4:$L$16,2,0),Table1[Quarter],VLOOKUP('Regionwise clients'!$F$3,'Regionwise clients'!$H$4:$I$8,2,0))))</f>
        <v>2.837629460836673</v>
      </c>
      <c r="H22" s="35">
        <f>IF('Regionwise clients'!$F$3=5,IF('Regionwise clients'!$O$3=12,SUMIF(Table1[Clients],'Region wise Budget and sales'!F22,Table1[Sales Mth]),SUMIFS(Table1[Sales Mth],Table1[Clients],'Region wise Budget and sales'!F22,Data!$A$2:$A$193,VLOOKUP('Regionwise clients'!$O$3,'Regionwise clients'!$K$4:$L$16,2,0))),IF('Regionwise clients'!$O$3=12,SUMIFS(Table1[Sales Mth],Table1[Clients],'Region wise Budget and sales'!F22,Table1[Quarter],VLOOKUP('Regionwise clients'!$F$3,'Regionwise clients'!$H$4:$I$8,2,0)),SUMIFS(Table1[Sales Mth],Table1[Clients],'Region wise Budget and sales'!F22,Data!$A$2:$A$193,VLOOKUP('Regionwise clients'!$O$3,'Regionwise clients'!$K$4:$L$16,2,0),Table1[Quarter],VLOOKUP('Regionwise clients'!$F$3,'Regionwise clients'!$H$4:$I$8,2,0))))</f>
        <v>2.9869783798280771</v>
      </c>
    </row>
    <row r="23" spans="6:8" x14ac:dyDescent="0.3">
      <c r="F23" s="31" t="s">
        <v>35</v>
      </c>
      <c r="G23" s="34">
        <f>IF('Regionwise clients'!$F$3=5,IF('Regionwise clients'!$O$3=12,SUMIF(Table1[Clients],'Region wise Budget and sales'!F23,Table1[Budget]),SUMIFS(Table1[Budget],Table1[Clients],'Region wise Budget and sales'!F23,Data!$A$2:$A$193,VLOOKUP('Regionwise clients'!$O$3,'Regionwise clients'!$K$4:$L$16,2,0))),IF('Regionwise clients'!$O$3=12,SUMIFS(Table1[Budget],Table1[Clients],'Region wise Budget and sales'!F23,Table1[Quarter],VLOOKUP('Regionwise clients'!$F$3,'Regionwise clients'!$H$4:$I$8,2,0)),SUMIFS(Table1[Budget],Table1[Clients],'Region wise Budget and sales'!F23,Data!$A$2:$A$193,VLOOKUP('Regionwise clients'!$O$3,'Regionwise clients'!$K$4:$L$16,2,0),Table1[Quarter],VLOOKUP('Regionwise clients'!$F$3,'Regionwise clients'!$H$4:$I$8,2,0))))</f>
        <v>0.45156335060355907</v>
      </c>
      <c r="H23" s="35">
        <f>IF('Regionwise clients'!$F$3=5,IF('Regionwise clients'!$O$3=12,SUMIF(Table1[Clients],'Region wise Budget and sales'!F23,Table1[Sales Mth]),SUMIFS(Table1[Sales Mth],Table1[Clients],'Region wise Budget and sales'!F23,Data!$A$2:$A$193,VLOOKUP('Regionwise clients'!$O$3,'Regionwise clients'!$K$4:$L$16,2,0))),IF('Regionwise clients'!$O$3=12,SUMIFS(Table1[Sales Mth],Table1[Clients],'Region wise Budget and sales'!F23,Table1[Quarter],VLOOKUP('Regionwise clients'!$F$3,'Regionwise clients'!$H$4:$I$8,2,0)),SUMIFS(Table1[Sales Mth],Table1[Clients],'Region wise Budget and sales'!F23,Data!$A$2:$A$193,VLOOKUP('Regionwise clients'!$O$3,'Regionwise clients'!$K$4:$L$16,2,0),Table1[Quarter],VLOOKUP('Regionwise clients'!$F$3,'Regionwise clients'!$H$4:$I$8,2,0))))</f>
        <v>0.47532984274058854</v>
      </c>
    </row>
    <row r="24" spans="6:8" x14ac:dyDescent="0.3">
      <c r="F24" s="30" t="s">
        <v>36</v>
      </c>
      <c r="G24" s="34">
        <f>IF('Regionwise clients'!$F$3=5,IF('Regionwise clients'!$O$3=12,SUMIF(Table1[Clients],'Region wise Budget and sales'!F24,Table1[Budget]),SUMIFS(Table1[Budget],Table1[Clients],'Region wise Budget and sales'!F24,Data!$A$2:$A$193,VLOOKUP('Regionwise clients'!$O$3,'Regionwise clients'!$K$4:$L$16,2,0))),IF('Regionwise clients'!$O$3=12,SUMIFS(Table1[Budget],Table1[Clients],'Region wise Budget and sales'!F24,Table1[Quarter],VLOOKUP('Regionwise clients'!$F$3,'Regionwise clients'!$H$4:$I$8,2,0)),SUMIFS(Table1[Budget],Table1[Clients],'Region wise Budget and sales'!F24,Data!$A$2:$A$193,VLOOKUP('Regionwise clients'!$O$3,'Regionwise clients'!$K$4:$L$16,2,0),Table1[Quarter],VLOOKUP('Regionwise clients'!$F$3,'Regionwise clients'!$H$4:$I$8,2,0))))</f>
        <v>225.59280092509979</v>
      </c>
      <c r="H24" s="35">
        <f>IF('Regionwise clients'!$F$3=5,IF('Regionwise clients'!$O$3=12,SUMIF(Table1[Clients],'Region wise Budget and sales'!F24,Table1[Sales Mth]),SUMIFS(Table1[Sales Mth],Table1[Clients],'Region wise Budget and sales'!F24,Data!$A$2:$A$193,VLOOKUP('Regionwise clients'!$O$3,'Regionwise clients'!$K$4:$L$16,2,0))),IF('Regionwise clients'!$O$3=12,SUMIFS(Table1[Sales Mth],Table1[Clients],'Region wise Budget and sales'!F24,Table1[Quarter],VLOOKUP('Regionwise clients'!$F$3,'Regionwise clients'!$H$4:$I$8,2,0)),SUMIFS(Table1[Sales Mth],Table1[Clients],'Region wise Budget and sales'!F24,Data!$A$2:$A$193,VLOOKUP('Regionwise clients'!$O$3,'Regionwise clients'!$K$4:$L$16,2,0),Table1[Quarter],VLOOKUP('Regionwise clients'!$F$3,'Regionwise clients'!$H$4:$I$8,2,0))))</f>
        <v>237.46610623694716</v>
      </c>
    </row>
    <row r="25" spans="6:8" x14ac:dyDescent="0.3">
      <c r="F25" s="31" t="s">
        <v>37</v>
      </c>
      <c r="G25" s="34">
        <f>IF('Regionwise clients'!$F$3=5,IF('Regionwise clients'!$O$3=12,SUMIF(Table1[Clients],'Region wise Budget and sales'!F25,Table1[Budget]),SUMIFS(Table1[Budget],Table1[Clients],'Region wise Budget and sales'!F25,Data!$A$2:$A$193,VLOOKUP('Regionwise clients'!$O$3,'Regionwise clients'!$K$4:$L$16,2,0))),IF('Regionwise clients'!$O$3=12,SUMIFS(Table1[Budget],Table1[Clients],'Region wise Budget and sales'!F25,Table1[Quarter],VLOOKUP('Regionwise clients'!$F$3,'Regionwise clients'!$H$4:$I$8,2,0)),SUMIFS(Table1[Budget],Table1[Clients],'Region wise Budget and sales'!F25,Data!$A$2:$A$193,VLOOKUP('Regionwise clients'!$O$3,'Regionwise clients'!$K$4:$L$16,2,0),Table1[Quarter],VLOOKUP('Regionwise clients'!$F$3,'Regionwise clients'!$H$4:$I$8,2,0))))</f>
        <v>199.63137670704461</v>
      </c>
      <c r="H25" s="35">
        <f>IF('Regionwise clients'!$F$3=5,IF('Regionwise clients'!$O$3=12,SUMIF(Table1[Clients],'Region wise Budget and sales'!F25,Table1[Sales Mth]),SUMIFS(Table1[Sales Mth],Table1[Clients],'Region wise Budget and sales'!F25,Data!$A$2:$A$193,VLOOKUP('Regionwise clients'!$O$3,'Regionwise clients'!$K$4:$L$16,2,0))),IF('Regionwise clients'!$O$3=12,SUMIFS(Table1[Sales Mth],Table1[Clients],'Region wise Budget and sales'!F25,Table1[Quarter],VLOOKUP('Regionwise clients'!$F$3,'Regionwise clients'!$H$4:$I$8,2,0)),SUMIFS(Table1[Sales Mth],Table1[Clients],'Region wise Budget and sales'!F25,Data!$A$2:$A$193,VLOOKUP('Regionwise clients'!$O$3,'Regionwise clients'!$K$4:$L$16,2,0),Table1[Quarter],VLOOKUP('Regionwise clients'!$F$3,'Regionwise clients'!$H$4:$I$8,2,0))))</f>
        <v>210.13829127057329</v>
      </c>
    </row>
    <row r="26" spans="6:8" x14ac:dyDescent="0.3">
      <c r="F26" s="30" t="s">
        <v>38</v>
      </c>
      <c r="G26" s="34">
        <f>IF('Regionwise clients'!$F$3=5,IF('Regionwise clients'!$O$3=12,SUMIF(Table1[Clients],'Region wise Budget and sales'!F26,Table1[Budget]),SUMIFS(Table1[Budget],Table1[Clients],'Region wise Budget and sales'!F26,Data!$A$2:$A$193,VLOOKUP('Regionwise clients'!$O$3,'Regionwise clients'!$K$4:$L$16,2,0))),IF('Regionwise clients'!$O$3=12,SUMIFS(Table1[Budget],Table1[Clients],'Region wise Budget and sales'!F26,Table1[Quarter],VLOOKUP('Regionwise clients'!$F$3,'Regionwise clients'!$H$4:$I$8,2,0)),SUMIFS(Table1[Budget],Table1[Clients],'Region wise Budget and sales'!F26,Data!$A$2:$A$193,VLOOKUP('Regionwise clients'!$O$3,'Regionwise clients'!$K$4:$L$16,2,0),Table1[Quarter],VLOOKUP('Regionwise clients'!$F$3,'Regionwise clients'!$H$4:$I$8,2,0))))</f>
        <v>78.205038065073921</v>
      </c>
      <c r="H26" s="35">
        <f>IF('Regionwise clients'!$F$3=5,IF('Regionwise clients'!$O$3=12,SUMIF(Table1[Clients],'Region wise Budget and sales'!F26,Table1[Sales Mth]),SUMIFS(Table1[Sales Mth],Table1[Clients],'Region wise Budget and sales'!F26,Data!$A$2:$A$193,VLOOKUP('Regionwise clients'!$O$3,'Regionwise clients'!$K$4:$L$16,2,0))),IF('Regionwise clients'!$O$3=12,SUMIFS(Table1[Sales Mth],Table1[Clients],'Region wise Budget and sales'!F26,Table1[Quarter],VLOOKUP('Regionwise clients'!$F$3,'Regionwise clients'!$H$4:$I$8,2,0)),SUMIFS(Table1[Sales Mth],Table1[Clients],'Region wise Budget and sales'!F26,Data!$A$2:$A$193,VLOOKUP('Regionwise clients'!$O$3,'Regionwise clients'!$K$4:$L$16,2,0),Table1[Quarter],VLOOKUP('Regionwise clients'!$F$3,'Regionwise clients'!$H$4:$I$8,2,0))))</f>
        <v>82.321092700077813</v>
      </c>
    </row>
    <row r="27" spans="6:8" x14ac:dyDescent="0.3">
      <c r="F27" s="31" t="s">
        <v>39</v>
      </c>
      <c r="G27" s="34">
        <f>IF('Regionwise clients'!$F$3=5,IF('Regionwise clients'!$O$3=12,SUMIF(Table1[Clients],'Region wise Budget and sales'!F27,Table1[Budget]),SUMIFS(Table1[Budget],Table1[Clients],'Region wise Budget and sales'!F27,Data!$A$2:$A$193,VLOOKUP('Regionwise clients'!$O$3,'Regionwise clients'!$K$4:$L$16,2,0))),IF('Regionwise clients'!$O$3=12,SUMIFS(Table1[Budget],Table1[Clients],'Region wise Budget and sales'!F27,Table1[Quarter],VLOOKUP('Regionwise clients'!$F$3,'Regionwise clients'!$H$4:$I$8,2,0)),SUMIFS(Table1[Budget],Table1[Clients],'Region wise Budget and sales'!F27,Data!$A$2:$A$193,VLOOKUP('Regionwise clients'!$O$3,'Regionwise clients'!$K$4:$L$16,2,0),Table1[Quarter],VLOOKUP('Regionwise clients'!$F$3,'Regionwise clients'!$H$4:$I$8,2,0))))</f>
        <v>17.888130705656518</v>
      </c>
      <c r="H27" s="35">
        <f>IF('Regionwise clients'!$F$3=5,IF('Regionwise clients'!$O$3=12,SUMIF(Table1[Clients],'Region wise Budget and sales'!F27,Table1[Sales Mth]),SUMIFS(Table1[Sales Mth],Table1[Clients],'Region wise Budget and sales'!F27,Data!$A$2:$A$193,VLOOKUP('Regionwise clients'!$O$3,'Regionwise clients'!$K$4:$L$16,2,0))),IF('Regionwise clients'!$O$3=12,SUMIFS(Table1[Sales Mth],Table1[Clients],'Region wise Budget and sales'!F27,Table1[Quarter],VLOOKUP('Regionwise clients'!$F$3,'Regionwise clients'!$H$4:$I$8,2,0)),SUMIFS(Table1[Sales Mth],Table1[Clients],'Region wise Budget and sales'!F27,Data!$A$2:$A$193,VLOOKUP('Regionwise clients'!$O$3,'Regionwise clients'!$K$4:$L$16,2,0),Table1[Quarter],VLOOKUP('Regionwise clients'!$F$3,'Regionwise clients'!$H$4:$I$8,2,0))))</f>
        <v>18.829611269112124</v>
      </c>
    </row>
    <row r="28" spans="6:8" x14ac:dyDescent="0.3">
      <c r="F28" s="30" t="s">
        <v>40</v>
      </c>
      <c r="G28" s="34">
        <f>IF('Regionwise clients'!$F$3=5,IF('Regionwise clients'!$O$3=12,SUMIF(Table1[Clients],'Region wise Budget and sales'!F28,Table1[Budget]),SUMIFS(Table1[Budget],Table1[Clients],'Region wise Budget and sales'!F28,Data!$A$2:$A$193,VLOOKUP('Regionwise clients'!$O$3,'Regionwise clients'!$K$4:$L$16,2,0))),IF('Regionwise clients'!$O$3=12,SUMIFS(Table1[Budget],Table1[Clients],'Region wise Budget and sales'!F28,Table1[Quarter],VLOOKUP('Regionwise clients'!$F$3,'Regionwise clients'!$H$4:$I$8,2,0)),SUMIFS(Table1[Budget],Table1[Clients],'Region wise Budget and sales'!F28,Data!$A$2:$A$193,VLOOKUP('Regionwise clients'!$O$3,'Regionwise clients'!$K$4:$L$16,2,0),Table1[Quarter],VLOOKUP('Regionwise clients'!$F$3,'Regionwise clients'!$H$4:$I$8,2,0))))</f>
        <v>1373.001965930222</v>
      </c>
      <c r="H28" s="35">
        <f>IF('Regionwise clients'!$F$3=5,IF('Regionwise clients'!$O$3=12,SUMIF(Table1[Clients],'Region wise Budget and sales'!F28,Table1[Sales Mth]),SUMIFS(Table1[Sales Mth],Table1[Clients],'Region wise Budget and sales'!F28,Data!$A$2:$A$193,VLOOKUP('Regionwise clients'!$O$3,'Regionwise clients'!$K$4:$L$16,2,0))),IF('Regionwise clients'!$O$3=12,SUMIFS(Table1[Sales Mth],Table1[Clients],'Region wise Budget and sales'!F28,Table1[Quarter],VLOOKUP('Regionwise clients'!$F$3,'Regionwise clients'!$H$4:$I$8,2,0)),SUMIFS(Table1[Sales Mth],Table1[Clients],'Region wise Budget and sales'!F28,Data!$A$2:$A$193,VLOOKUP('Regionwise clients'!$O$3,'Regionwise clients'!$K$4:$L$16,2,0),Table1[Quarter],VLOOKUP('Regionwise clients'!$F$3,'Regionwise clients'!$H$4:$I$8,2,0))))</f>
        <v>1445.2652272949706</v>
      </c>
    </row>
    <row r="29" spans="6:8" x14ac:dyDescent="0.3">
      <c r="F29" s="31" t="s">
        <v>41</v>
      </c>
      <c r="G29" s="34">
        <f>IF('Regionwise clients'!$F$3=5,IF('Regionwise clients'!$O$3=12,SUMIF(Table1[Clients],'Region wise Budget and sales'!F29,Table1[Budget]),SUMIFS(Table1[Budget],Table1[Clients],'Region wise Budget and sales'!F29,Data!$A$2:$A$193,VLOOKUP('Regionwise clients'!$O$3,'Regionwise clients'!$K$4:$L$16,2,0))),IF('Regionwise clients'!$O$3=12,SUMIFS(Table1[Budget],Table1[Clients],'Region wise Budget and sales'!F29,Table1[Quarter],VLOOKUP('Regionwise clients'!$F$3,'Regionwise clients'!$H$4:$I$8,2,0)),SUMIFS(Table1[Budget],Table1[Clients],'Region wise Budget and sales'!F29,Data!$A$2:$A$193,VLOOKUP('Regionwise clients'!$O$3,'Regionwise clients'!$K$4:$L$16,2,0),Table1[Quarter],VLOOKUP('Regionwise clients'!$F$3,'Regionwise clients'!$H$4:$I$8,2,0))))</f>
        <v>2.837629460836673</v>
      </c>
      <c r="H29" s="35">
        <f>IF('Regionwise clients'!$F$3=5,IF('Regionwise clients'!$O$3=12,SUMIF(Table1[Clients],'Region wise Budget and sales'!F29,Table1[Sales Mth]),SUMIFS(Table1[Sales Mth],Table1[Clients],'Region wise Budget and sales'!F29,Data!$A$2:$A$193,VLOOKUP('Regionwise clients'!$O$3,'Regionwise clients'!$K$4:$L$16,2,0))),IF('Regionwise clients'!$O$3=12,SUMIFS(Table1[Sales Mth],Table1[Clients],'Region wise Budget and sales'!F29,Table1[Quarter],VLOOKUP('Regionwise clients'!$F$3,'Regionwise clients'!$H$4:$I$8,2,0)),SUMIFS(Table1[Sales Mth],Table1[Clients],'Region wise Budget and sales'!F29,Data!$A$2:$A$193,VLOOKUP('Regionwise clients'!$O$3,'Regionwise clients'!$K$4:$L$16,2,0),Table1[Quarter],VLOOKUP('Regionwise clients'!$F$3,'Regionwise clients'!$H$4:$I$8,2,0))))</f>
        <v>2.9869783798280771</v>
      </c>
    </row>
    <row r="30" spans="6:8" x14ac:dyDescent="0.3">
      <c r="F30" s="30" t="s">
        <v>42</v>
      </c>
      <c r="G30" s="34">
        <f>IF('Regionwise clients'!$F$3=5,IF('Regionwise clients'!$O$3=12,SUMIF(Table1[Clients],'Region wise Budget and sales'!F30,Table1[Budget]),SUMIFS(Table1[Budget],Table1[Clients],'Region wise Budget and sales'!F30,Data!$A$2:$A$193,VLOOKUP('Regionwise clients'!$O$3,'Regionwise clients'!$K$4:$L$16,2,0))),IF('Regionwise clients'!$O$3=12,SUMIFS(Table1[Budget],Table1[Clients],'Region wise Budget and sales'!F30,Table1[Quarter],VLOOKUP('Regionwise clients'!$F$3,'Regionwise clients'!$H$4:$I$8,2,0)),SUMIFS(Table1[Budget],Table1[Clients],'Region wise Budget and sales'!F30,Data!$A$2:$A$193,VLOOKUP('Regionwise clients'!$O$3,'Regionwise clients'!$K$4:$L$16,2,0),Table1[Quarter],VLOOKUP('Regionwise clients'!$F$3,'Regionwise clients'!$H$4:$I$8,2,0))))</f>
        <v>1224.6400263460525</v>
      </c>
      <c r="H30" s="35">
        <f>IF('Regionwise clients'!$F$3=5,IF('Regionwise clients'!$O$3=12,SUMIF(Table1[Clients],'Region wise Budget and sales'!F30,Table1[Sales Mth]),SUMIFS(Table1[Sales Mth],Table1[Clients],'Region wise Budget and sales'!F30,Data!$A$2:$A$193,VLOOKUP('Regionwise clients'!$O$3,'Regionwise clients'!$K$4:$L$16,2,0))),IF('Regionwise clients'!$O$3=12,SUMIFS(Table1[Sales Mth],Table1[Clients],'Region wise Budget and sales'!F30,Table1[Quarter],VLOOKUP('Regionwise clients'!$F$3,'Regionwise clients'!$H$4:$I$8,2,0)),SUMIFS(Table1[Sales Mth],Table1[Clients],'Region wise Budget and sales'!F30,Data!$A$2:$A$193,VLOOKUP('Regionwise clients'!$O$3,'Regionwise clients'!$K$4:$L$16,2,0),Table1[Quarter],VLOOKUP('Regionwise clients'!$F$3,'Regionwise clients'!$H$4:$I$8,2,0))))</f>
        <v>1289.0947645747922</v>
      </c>
    </row>
    <row r="31" spans="6:8" x14ac:dyDescent="0.3">
      <c r="F31" s="31" t="s">
        <v>43</v>
      </c>
      <c r="G31" s="34">
        <f>IF('Regionwise clients'!$F$3=5,IF('Regionwise clients'!$O$3=12,SUMIF(Table1[Clients],'Region wise Budget and sales'!F31,Table1[Budget]),SUMIFS(Table1[Budget],Table1[Clients],'Region wise Budget and sales'!F31,Data!$A$2:$A$193,VLOOKUP('Regionwise clients'!$O$3,'Regionwise clients'!$K$4:$L$16,2,0))),IF('Regionwise clients'!$O$3=12,SUMIFS(Table1[Budget],Table1[Clients],'Region wise Budget and sales'!F31,Table1[Quarter],VLOOKUP('Regionwise clients'!$F$3,'Regionwise clients'!$H$4:$I$8,2,0)),SUMIFS(Table1[Budget],Table1[Clients],'Region wise Budget and sales'!F31,Data!$A$2:$A$193,VLOOKUP('Regionwise clients'!$O$3,'Regionwise clients'!$K$4:$L$16,2,0),Table1[Quarter],VLOOKUP('Regionwise clients'!$F$3,'Regionwise clients'!$H$4:$I$8,2,0))))</f>
        <v>123.38450349194714</v>
      </c>
      <c r="H31" s="35">
        <f>IF('Regionwise clients'!$F$3=5,IF('Regionwise clients'!$O$3=12,SUMIF(Table1[Clients],'Region wise Budget and sales'!F31,Table1[Sales Mth]),SUMIFS(Table1[Sales Mth],Table1[Clients],'Region wise Budget and sales'!F31,Data!$A$2:$A$193,VLOOKUP('Regionwise clients'!$O$3,'Regionwise clients'!$K$4:$L$16,2,0))),IF('Regionwise clients'!$O$3=12,SUMIFS(Table1[Sales Mth],Table1[Clients],'Region wise Budget and sales'!F31,Table1[Quarter],VLOOKUP('Regionwise clients'!$F$3,'Regionwise clients'!$H$4:$I$8,2,0)),SUMIFS(Table1[Sales Mth],Table1[Clients],'Region wise Budget and sales'!F31,Data!$A$2:$A$193,VLOOKUP('Regionwise clients'!$O$3,'Regionwise clients'!$K$4:$L$16,2,0),Table1[Quarter],VLOOKUP('Regionwise clients'!$F$3,'Regionwise clients'!$H$4:$I$8,2,0))))</f>
        <v>129.87842472836542</v>
      </c>
    </row>
    <row r="32" spans="6:8" x14ac:dyDescent="0.3">
      <c r="F32" s="30" t="s">
        <v>44</v>
      </c>
      <c r="G32" s="34">
        <f>IF('Regionwise clients'!$F$3=5,IF('Regionwise clients'!$O$3=12,SUMIF(Table1[Clients],'Region wise Budget and sales'!F32,Table1[Budget]),SUMIFS(Table1[Budget],Table1[Clients],'Region wise Budget and sales'!F32,Data!$A$2:$A$193,VLOOKUP('Regionwise clients'!$O$3,'Regionwise clients'!$K$4:$L$16,2,0))),IF('Regionwise clients'!$O$3=12,SUMIFS(Table1[Budget],Table1[Clients],'Region wise Budget and sales'!F32,Table1[Quarter],VLOOKUP('Regionwise clients'!$F$3,'Regionwise clients'!$H$4:$I$8,2,0)),SUMIFS(Table1[Budget],Table1[Clients],'Region wise Budget and sales'!F32,Data!$A$2:$A$193,VLOOKUP('Regionwise clients'!$O$3,'Regionwise clients'!$K$4:$L$16,2,0),Table1[Quarter],VLOOKUP('Regionwise clients'!$F$3,'Regionwise clients'!$H$4:$I$8,2,0))))</f>
        <v>220.67473385915818</v>
      </c>
      <c r="H32" s="35">
        <f>IF('Regionwise clients'!$F$3=5,IF('Regionwise clients'!$O$3=12,SUMIF(Table1[Clients],'Region wise Budget and sales'!F32,Table1[Sales Mth]),SUMIFS(Table1[Sales Mth],Table1[Clients],'Region wise Budget and sales'!F32,Data!$A$2:$A$193,VLOOKUP('Regionwise clients'!$O$3,'Regionwise clients'!$K$4:$L$16,2,0))),IF('Regionwise clients'!$O$3=12,SUMIFS(Table1[Sales Mth],Table1[Clients],'Region wise Budget and sales'!F32,Table1[Quarter],VLOOKUP('Regionwise clients'!$F$3,'Regionwise clients'!$H$4:$I$8,2,0)),SUMIFS(Table1[Sales Mth],Table1[Clients],'Region wise Budget and sales'!F32,Data!$A$2:$A$193,VLOOKUP('Regionwise clients'!$O$3,'Regionwise clients'!$K$4:$L$16,2,0),Table1[Quarter],VLOOKUP('Regionwise clients'!$F$3,'Regionwise clients'!$H$4:$I$8,2,0))))</f>
        <v>232.289193535956</v>
      </c>
    </row>
    <row r="33" spans="6:8" x14ac:dyDescent="0.3">
      <c r="F33" s="31" t="s">
        <v>45</v>
      </c>
      <c r="G33" s="34">
        <f>IF('Regionwise clients'!$F$3=5,IF('Regionwise clients'!$O$3=12,SUMIF(Table1[Clients],'Region wise Budget and sales'!F33,Table1[Budget]),SUMIFS(Table1[Budget],Table1[Clients],'Region wise Budget and sales'!F33,Data!$A$2:$A$193,VLOOKUP('Regionwise clients'!$O$3,'Regionwise clients'!$K$4:$L$16,2,0))),IF('Regionwise clients'!$O$3=12,SUMIFS(Table1[Budget],Table1[Clients],'Region wise Budget and sales'!F33,Table1[Quarter],VLOOKUP('Regionwise clients'!$F$3,'Regionwise clients'!$H$4:$I$8,2,0)),SUMIFS(Table1[Budget],Table1[Clients],'Region wise Budget and sales'!F33,Data!$A$2:$A$193,VLOOKUP('Regionwise clients'!$O$3,'Regionwise clients'!$K$4:$L$16,2,0),Table1[Quarter],VLOOKUP('Regionwise clients'!$F$3,'Regionwise clients'!$H$4:$I$8,2,0))))</f>
        <v>490.09342128261568</v>
      </c>
      <c r="H33" s="35">
        <f>IF('Regionwise clients'!$F$3=5,IF('Regionwise clients'!$O$3=12,SUMIF(Table1[Clients],'Region wise Budget and sales'!F33,Table1[Sales Mth]),SUMIFS(Table1[Sales Mth],Table1[Clients],'Region wise Budget and sales'!F33,Data!$A$2:$A$193,VLOOKUP('Regionwise clients'!$O$3,'Regionwise clients'!$K$4:$L$16,2,0))),IF('Regionwise clients'!$O$3=12,SUMIFS(Table1[Sales Mth],Table1[Clients],'Region wise Budget and sales'!F33,Table1[Quarter],VLOOKUP('Regionwise clients'!$F$3,'Regionwise clients'!$H$4:$I$8,2,0)),SUMIFS(Table1[Sales Mth],Table1[Clients],'Region wise Budget and sales'!F33,Data!$A$2:$A$193,VLOOKUP('Regionwise clients'!$O$3,'Regionwise clients'!$K$4:$L$16,2,0),Table1[Quarter],VLOOKUP('Regionwise clients'!$F$3,'Regionwise clients'!$H$4:$I$8,2,0))))</f>
        <v>515.88781187643758</v>
      </c>
    </row>
    <row r="34" spans="6:8" x14ac:dyDescent="0.3">
      <c r="F34" s="30" t="s">
        <v>46</v>
      </c>
      <c r="G34" s="34">
        <f>IF('Regionwise clients'!$F$3=5,IF('Regionwise clients'!$O$3=12,SUMIF(Table1[Clients],'Region wise Budget and sales'!F34,Table1[Budget]),SUMIFS(Table1[Budget],Table1[Clients],'Region wise Budget and sales'!F34,Data!$A$2:$A$193,VLOOKUP('Regionwise clients'!$O$3,'Regionwise clients'!$K$4:$L$16,2,0))),IF('Regionwise clients'!$O$3=12,SUMIFS(Table1[Budget],Table1[Clients],'Region wise Budget and sales'!F34,Table1[Quarter],VLOOKUP('Regionwise clients'!$F$3,'Regionwise clients'!$H$4:$I$8,2,0)),SUMIFS(Table1[Budget],Table1[Clients],'Region wise Budget and sales'!F34,Data!$A$2:$A$193,VLOOKUP('Regionwise clients'!$O$3,'Regionwise clients'!$K$4:$L$16,2,0),Table1[Quarter],VLOOKUP('Regionwise clients'!$F$3,'Regionwise clients'!$H$4:$I$8,2,0))))</f>
        <v>356.14777114684773</v>
      </c>
      <c r="H34" s="35">
        <f>IF('Regionwise clients'!$F$3=5,IF('Regionwise clients'!$O$3=12,SUMIF(Table1[Clients],'Region wise Budget and sales'!F34,Table1[Sales Mth]),SUMIFS(Table1[Sales Mth],Table1[Clients],'Region wise Budget and sales'!F34,Data!$A$2:$A$193,VLOOKUP('Regionwise clients'!$O$3,'Regionwise clients'!$K$4:$L$16,2,0))),IF('Regionwise clients'!$O$3=12,SUMIFS(Table1[Sales Mth],Table1[Clients],'Region wise Budget and sales'!F34,Table1[Quarter],VLOOKUP('Regionwise clients'!$F$3,'Regionwise clients'!$H$4:$I$8,2,0)),SUMIFS(Table1[Sales Mth],Table1[Clients],'Region wise Budget and sales'!F34,Data!$A$2:$A$193,VLOOKUP('Regionwise clients'!$O$3,'Regionwise clients'!$K$4:$L$16,2,0),Table1[Quarter],VLOOKUP('Regionwise clients'!$F$3,'Regionwise clients'!$H$4:$I$8,2,0))))</f>
        <v>374.89239068089239</v>
      </c>
    </row>
    <row r="35" spans="6:8" x14ac:dyDescent="0.3">
      <c r="F35" s="31" t="s">
        <v>47</v>
      </c>
      <c r="G35" s="34">
        <f>IF('Regionwise clients'!$F$3=5,IF('Regionwise clients'!$O$3=12,SUMIF(Table1[Clients],'Region wise Budget and sales'!F35,Table1[Budget]),SUMIFS(Table1[Budget],Table1[Clients],'Region wise Budget and sales'!F35,Data!$A$2:$A$193,VLOOKUP('Regionwise clients'!$O$3,'Regionwise clients'!$K$4:$L$16,2,0))),IF('Regionwise clients'!$O$3=12,SUMIFS(Table1[Budget],Table1[Clients],'Region wise Budget and sales'!F35,Table1[Quarter],VLOOKUP('Regionwise clients'!$F$3,'Regionwise clients'!$H$4:$I$8,2,0)),SUMIFS(Table1[Budget],Table1[Clients],'Region wise Budget and sales'!F35,Data!$A$2:$A$193,VLOOKUP('Regionwise clients'!$O$3,'Regionwise clients'!$K$4:$L$16,2,0),Table1[Quarter],VLOOKUP('Regionwise clients'!$F$3,'Regionwise clients'!$H$4:$I$8,2,0))))</f>
        <v>27.995916079686353</v>
      </c>
      <c r="H35" s="35">
        <f>IF('Regionwise clients'!$F$3=5,IF('Regionwise clients'!$O$3=12,SUMIF(Table1[Clients],'Region wise Budget and sales'!F35,Table1[Sales Mth]),SUMIFS(Table1[Sales Mth],Table1[Clients],'Region wise Budget and sales'!F35,Data!$A$2:$A$193,VLOOKUP('Regionwise clients'!$O$3,'Regionwise clients'!$K$4:$L$16,2,0))),IF('Regionwise clients'!$O$3=12,SUMIFS(Table1[Sales Mth],Table1[Clients],'Region wise Budget and sales'!F35,Table1[Quarter],VLOOKUP('Regionwise clients'!$F$3,'Regionwise clients'!$H$4:$I$8,2,0)),SUMIFS(Table1[Sales Mth],Table1[Clients],'Region wise Budget and sales'!F35,Data!$A$2:$A$193,VLOOKUP('Regionwise clients'!$O$3,'Regionwise clients'!$K$4:$L$16,2,0),Table1[Quarter],VLOOKUP('Regionwise clients'!$F$3,'Regionwise clients'!$H$4:$I$8,2,0))))</f>
        <v>29.469385347038269</v>
      </c>
    </row>
  </sheetData>
  <pageMargins left="0.7" right="0.7" top="0.75" bottom="0.75" header="0.3" footer="0.3"/>
  <tableParts count="2">
    <tablePart r:id="rId1"/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C8D64351-7B47-4249-A9A3-3336F8692F2E}">
          <xm:f>Table5[#All]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G3" sqref="G3"/>
    </sheetView>
  </sheetViews>
  <sheetFormatPr defaultRowHeight="14.4" x14ac:dyDescent="0.3"/>
  <cols>
    <col min="2" max="2" width="10.33203125" bestFit="1" customWidth="1"/>
    <col min="7" max="7" width="11.77734375" bestFit="1" customWidth="1"/>
    <col min="11" max="11" width="15.33203125" bestFit="1" customWidth="1"/>
  </cols>
  <sheetData>
    <row r="2" spans="1:8" x14ac:dyDescent="0.3">
      <c r="F2" t="s">
        <v>79</v>
      </c>
      <c r="G2" t="s">
        <v>80</v>
      </c>
      <c r="H2" t="s">
        <v>81</v>
      </c>
    </row>
    <row r="3" spans="1:8" x14ac:dyDescent="0.3">
      <c r="A3" t="s">
        <v>78</v>
      </c>
      <c r="B3" t="s">
        <v>52</v>
      </c>
      <c r="C3" t="s">
        <v>51</v>
      </c>
      <c r="F3">
        <v>1</v>
      </c>
      <c r="G3" t="str">
        <f>INDEX($B$4:$B$12,MATCH(1,INDEX(($C$4:$C$12=LARGE($C$4:$C$12,ROWS(G$2:G2)))*(COUNTIF(G$2:G2,$B$4:$B$12)=0),),0))</f>
        <v>Sweeden</v>
      </c>
      <c r="H3">
        <f>VLOOKUP(G3,$B$4:$C$12,2,0)</f>
        <v>4</v>
      </c>
    </row>
    <row r="4" spans="1:8" x14ac:dyDescent="0.3">
      <c r="B4" t="s">
        <v>15</v>
      </c>
      <c r="C4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4</v>
      </c>
      <c r="F4">
        <v>2</v>
      </c>
      <c r="G4" t="str">
        <f>INDEX($B$4:$B$12,MATCH(1,INDEX(($C$4:$C$12=LARGE($C$4:$C$12,ROWS(G$2:G3)))*(COUNTIF(G$2:G3,$B$4:$B$12)=0),),0))</f>
        <v>Spain</v>
      </c>
      <c r="H4">
        <f t="shared" ref="H4:H11" si="0">VLOOKUP(G4,$B$4:$C$12,2,0)</f>
        <v>3</v>
      </c>
    </row>
    <row r="5" spans="1:8" x14ac:dyDescent="0.3">
      <c r="B5" t="s">
        <v>19</v>
      </c>
      <c r="C5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3</v>
      </c>
      <c r="F5">
        <v>3</v>
      </c>
      <c r="G5" t="str">
        <f>INDEX($B$4:$B$12,MATCH(1,INDEX(($C$4:$C$12=LARGE($C$4:$C$12,ROWS(G$2:G4)))*(COUNTIF(G$2:G4,$B$4:$B$12)=0),),0))</f>
        <v>Switzerland</v>
      </c>
      <c r="H5">
        <f t="shared" si="0"/>
        <v>3</v>
      </c>
    </row>
    <row r="6" spans="1:8" x14ac:dyDescent="0.3">
      <c r="B6" t="s">
        <v>22</v>
      </c>
      <c r="C6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3</v>
      </c>
      <c r="F6">
        <v>4</v>
      </c>
      <c r="G6" t="str">
        <f>INDEX($B$4:$B$12,MATCH(1,INDEX(($C$4:$C$12=LARGE($C$4:$C$12,ROWS(G$2:G5)))*(COUNTIF(G$2:G5,$B$4:$B$12)=0),),0))</f>
        <v>Norway</v>
      </c>
      <c r="H6">
        <f t="shared" si="0"/>
        <v>1</v>
      </c>
    </row>
    <row r="7" spans="1:8" x14ac:dyDescent="0.3">
      <c r="B7" t="s">
        <v>17</v>
      </c>
      <c r="C7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F7">
        <v>5</v>
      </c>
      <c r="G7" t="str">
        <f>INDEX($B$4:$B$12,MATCH(1,INDEX(($C$4:$C$12=LARGE($C$4:$C$12,ROWS(G$2:G6)))*(COUNTIF(G$2:G6,$B$4:$B$12)=0),),0))</f>
        <v>England</v>
      </c>
      <c r="H7">
        <f t="shared" si="0"/>
        <v>1</v>
      </c>
    </row>
    <row r="8" spans="1:8" x14ac:dyDescent="0.3">
      <c r="B8" t="s">
        <v>7</v>
      </c>
      <c r="C8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F8">
        <v>6</v>
      </c>
      <c r="G8" t="str">
        <f>INDEX($B$4:$B$12,MATCH(1,INDEX(($C$4:$C$12=LARGE($C$4:$C$12,ROWS(G$2:G7)))*(COUNTIF(G$2:G7,$B$4:$B$12)=0),),0))</f>
        <v>France</v>
      </c>
      <c r="H8">
        <f t="shared" si="0"/>
        <v>1</v>
      </c>
    </row>
    <row r="9" spans="1:8" x14ac:dyDescent="0.3">
      <c r="B9" t="s">
        <v>9</v>
      </c>
      <c r="C9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F9">
        <v>7</v>
      </c>
      <c r="G9" t="str">
        <f>INDEX($B$4:$B$12,MATCH(1,INDEX(($C$4:$C$12=LARGE($C$4:$C$12,ROWS(G$2:G8)))*(COUNTIF(G$2:G8,$B$4:$B$12)=0),),0))</f>
        <v>Germany</v>
      </c>
      <c r="H9">
        <f t="shared" si="0"/>
        <v>1</v>
      </c>
    </row>
    <row r="10" spans="1:8" x14ac:dyDescent="0.3">
      <c r="B10" t="s">
        <v>11</v>
      </c>
      <c r="C10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F10">
        <v>8</v>
      </c>
      <c r="G10" t="str">
        <f>INDEX($B$4:$B$12,MATCH(1,INDEX(($C$4:$C$12=LARGE($C$4:$C$12,ROWS(G$2:G9)))*(COUNTIF(G$2:G9,$B$4:$B$12)=0),),0))</f>
        <v>Italy</v>
      </c>
      <c r="H10">
        <f t="shared" si="0"/>
        <v>1</v>
      </c>
    </row>
    <row r="11" spans="1:8" x14ac:dyDescent="0.3">
      <c r="B11" t="s">
        <v>13</v>
      </c>
      <c r="C11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  <c r="F11">
        <v>9</v>
      </c>
      <c r="G11" t="str">
        <f>INDEX($B$4:$B$12,MATCH(1,INDEX(($C$4:$C$12=LARGE($C$4:$C$12,ROWS(G$2:G10)))*(COUNTIF(G$2:G10,$B$4:$B$12)=0),),0))</f>
        <v>Greece</v>
      </c>
      <c r="H11">
        <f t="shared" si="0"/>
        <v>1</v>
      </c>
    </row>
    <row r="12" spans="1:8" x14ac:dyDescent="0.3">
      <c r="B12" t="s">
        <v>27</v>
      </c>
      <c r="C12">
        <f>IF('Regionwise clients'!$F$3=5,IF('Regionwise clients'!$O$3=12,COUNTIF(Table1[Region],Table2[[#This Row],[REGION]]),COUNTIFS(Table1[Region],Table2[[#This Row],[REGION]],Data!$A$2:$A$193,VLOOKUP('Regionwise clients'!$O$3,'Regionwise clients'!$K$4:$L$16,2,0))),IF('Regionwise clients'!$O$3=12,COUNTIFS(Table1[Region],Table2[[#This Row],[REGION]],Table1[Quarter],VLOOKUP('Regionwise clients'!$F$3,'Regionwise clients'!$H$4:$I$8,2,0)),COUNTIFS(Table1[Region],Table2[[#This Row],[REGION]],Table1[Quarter],VLOOKUP('Regionwise clients'!$F$3,'Regionwise clients'!$H$4:$I$8,2,0),Data!$A$2:$A$193,VLOOKUP('Regionwise clients'!$O$3,'Regionwise clients'!$K$4:$L$16,2,0))))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72"/>
  <sheetViews>
    <sheetView showRowColHeaders="0" tabSelected="1" workbookViewId="0">
      <selection activeCell="V7" sqref="V7"/>
    </sheetView>
  </sheetViews>
  <sheetFormatPr defaultRowHeight="14.4" x14ac:dyDescent="0.3"/>
  <cols>
    <col min="1" max="1" width="10.33203125" bestFit="1" customWidth="1"/>
    <col min="3" max="3" width="16.77734375" bestFit="1" customWidth="1"/>
    <col min="4" max="4" width="7.77734375" customWidth="1"/>
    <col min="6" max="6" width="2.33203125" customWidth="1"/>
    <col min="7" max="7" width="6.21875" customWidth="1"/>
    <col min="12" max="12" width="9.5546875" customWidth="1"/>
    <col min="13" max="13" width="10.33203125" bestFit="1" customWidth="1"/>
    <col min="15" max="15" width="9.21875" customWidth="1"/>
    <col min="16" max="16" width="9.5546875" bestFit="1" customWidth="1"/>
    <col min="23" max="23" width="8.21875" customWidth="1"/>
  </cols>
  <sheetData>
    <row r="1" spans="1:28" ht="14.4" customHeight="1" x14ac:dyDescent="0.3">
      <c r="A1" s="13"/>
      <c r="B1" s="13"/>
      <c r="C1" s="45" t="s">
        <v>53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16"/>
      <c r="O1" s="16"/>
      <c r="P1" s="16"/>
      <c r="Q1" s="16"/>
      <c r="R1" s="16"/>
      <c r="S1" s="16"/>
      <c r="T1" s="16"/>
      <c r="U1" s="46"/>
      <c r="V1" s="46"/>
      <c r="W1" s="16"/>
      <c r="X1" s="16"/>
      <c r="Y1" s="13"/>
      <c r="Z1" s="13"/>
      <c r="AA1" s="13"/>
      <c r="AB1" s="13"/>
    </row>
    <row r="2" spans="1:28" ht="14.4" customHeight="1" x14ac:dyDescent="0.3">
      <c r="A2" s="13"/>
      <c r="B2" s="13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6"/>
      <c r="O2" s="16"/>
      <c r="P2" s="16"/>
      <c r="Q2" s="16"/>
      <c r="R2" s="16"/>
      <c r="S2" s="16"/>
      <c r="T2" s="16"/>
      <c r="U2" s="47" t="str">
        <f>IFERROR(VLOOKUP('Regionwise clients'!$O$3,'Regionwise clients'!$K$4:$L$16,2,0),"")</f>
        <v>August</v>
      </c>
      <c r="V2" s="47"/>
      <c r="W2" s="16"/>
      <c r="X2" s="16"/>
      <c r="Y2" s="13"/>
      <c r="Z2" s="13"/>
      <c r="AA2" s="13"/>
      <c r="AB2" s="13"/>
    </row>
    <row r="3" spans="1:28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3">
      <c r="A4" s="15" t="s">
        <v>52</v>
      </c>
      <c r="B4" s="15" t="s">
        <v>51</v>
      </c>
      <c r="C4" s="15" t="s">
        <v>54</v>
      </c>
      <c r="D4" s="20"/>
      <c r="E4" s="44" t="s">
        <v>73</v>
      </c>
      <c r="F4" s="44"/>
      <c r="G4" s="44"/>
      <c r="H4" s="44"/>
      <c r="I4" s="44"/>
      <c r="J4" s="44"/>
      <c r="K4" s="44"/>
      <c r="M4" s="28" t="s">
        <v>52</v>
      </c>
      <c r="N4" s="21" t="s">
        <v>71</v>
      </c>
      <c r="O4" s="21" t="s">
        <v>72</v>
      </c>
      <c r="P4" s="21" t="s">
        <v>75</v>
      </c>
      <c r="Q4" s="23"/>
      <c r="R4" s="2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3">
      <c r="A6" s="13" t="str">
        <f>'Regionwise clients'!A4</f>
        <v>Sweeden</v>
      </c>
      <c r="B6" s="14">
        <f>'Regionwise clients'!B4</f>
        <v>4</v>
      </c>
      <c r="C6" s="39" t="str">
        <f>IFERROR(REPT("|",B6/MAX($B$6:$B$14)*100),"")</f>
        <v>||||||||||||||||||||||||||||||||||||||||||||||||||||||||||||||||||||||||||||||||||||||||||||||||||||</v>
      </c>
      <c r="D6" s="13"/>
      <c r="E6" s="13"/>
      <c r="F6" s="13"/>
      <c r="G6" s="13"/>
      <c r="H6" s="13"/>
      <c r="I6" s="13"/>
      <c r="J6" s="13"/>
      <c r="K6" s="13"/>
      <c r="L6" s="13"/>
      <c r="M6" s="24" t="s">
        <v>15</v>
      </c>
      <c r="N6" s="24">
        <f>VLOOKUP(M6,Table3[],2,0)</f>
        <v>254.34590886051785</v>
      </c>
      <c r="O6" s="24">
        <f>VLOOKUP(M6,Table3[],3,0)</f>
        <v>267.73253564265042</v>
      </c>
      <c r="P6" s="25">
        <f>IFERROR((O6-N6)/O6,"")</f>
        <v>5.0000000000000169E-2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3">
      <c r="A7" s="13" t="str">
        <f>'Regionwise clients'!A5</f>
        <v>Spain</v>
      </c>
      <c r="B7" s="14">
        <f>'Regionwise clients'!B5</f>
        <v>3</v>
      </c>
      <c r="C7" s="39" t="str">
        <f t="shared" ref="C7:C14" si="0">IFERROR(REPT("|",B7/MAX($B$6:$B$14)*100),"")</f>
        <v>|||||||||||||||||||||||||||||||||||||||||||||||||||||||||||||||||||||||||||</v>
      </c>
      <c r="D7" s="13"/>
      <c r="E7" s="13"/>
      <c r="F7" s="13"/>
      <c r="G7" s="13"/>
      <c r="H7" s="13"/>
      <c r="I7" s="13"/>
      <c r="J7" s="13"/>
      <c r="K7" s="13"/>
      <c r="L7" s="13"/>
      <c r="M7" s="32" t="s">
        <v>19</v>
      </c>
      <c r="N7" s="32">
        <f>VLOOKUP(M7,Table3[],2,0)</f>
        <v>484.4393968842669</v>
      </c>
      <c r="O7" s="32">
        <f>VLOOKUP(M7,Table3[],3,0)</f>
        <v>509.93620724659684</v>
      </c>
      <c r="P7" s="33">
        <f t="shared" ref="P7:P14" si="1">IFERROR((O7-N7)/O7,"")</f>
        <v>5.000000000000019E-2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3">
      <c r="A8" s="13" t="str">
        <f>'Regionwise clients'!A6</f>
        <v>Switzerland</v>
      </c>
      <c r="B8" s="14">
        <f>'Regionwise clients'!B6</f>
        <v>3</v>
      </c>
      <c r="C8" s="39" t="str">
        <f t="shared" si="0"/>
        <v>|||||||||||||||||||||||||||||||||||||||||||||||||||||||||||||||||||||||||||</v>
      </c>
      <c r="D8" s="13"/>
      <c r="E8" s="13"/>
      <c r="F8" s="13"/>
      <c r="G8" s="13"/>
      <c r="H8" s="13"/>
      <c r="I8" s="13"/>
      <c r="J8" s="13"/>
      <c r="K8" s="13"/>
      <c r="L8" s="13"/>
      <c r="M8" s="24" t="s">
        <v>22</v>
      </c>
      <c r="N8" s="24">
        <f>VLOOKUP(M8,Table3[],2,0)</f>
        <v>495.02967111912079</v>
      </c>
      <c r="O8" s="24">
        <f>VLOOKUP(M8,Table3[],3,0)</f>
        <v>521.0838643359167</v>
      </c>
      <c r="P8" s="25">
        <f t="shared" si="1"/>
        <v>5.0000000000000142E-2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4.4" customHeight="1" x14ac:dyDescent="0.3">
      <c r="A9" s="13" t="str">
        <f>'Regionwise clients'!A7</f>
        <v>Norway</v>
      </c>
      <c r="B9" s="14">
        <f>'Regionwise clients'!B7</f>
        <v>1</v>
      </c>
      <c r="C9" s="39" t="str">
        <f t="shared" si="0"/>
        <v>|||||||||||||||||||||||||</v>
      </c>
      <c r="D9" s="13"/>
      <c r="E9" s="13"/>
      <c r="F9" s="13"/>
      <c r="G9" s="13"/>
      <c r="H9" s="13"/>
      <c r="I9" s="13"/>
      <c r="J9" s="13"/>
      <c r="K9" s="13"/>
      <c r="L9" s="13"/>
      <c r="M9" s="26" t="s">
        <v>7</v>
      </c>
      <c r="N9" s="26">
        <f>VLOOKUP(M9,Table3[],2,0)</f>
        <v>199.63137670704461</v>
      </c>
      <c r="O9" s="26">
        <f>VLOOKUP(M9,Table3[],3,0)</f>
        <v>210.13829127057329</v>
      </c>
      <c r="P9" s="27">
        <f t="shared" si="1"/>
        <v>5.0000000000000079E-2</v>
      </c>
      <c r="Q9" s="13"/>
      <c r="R9" s="22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4.4" customHeight="1" x14ac:dyDescent="0.3">
      <c r="A10" s="13" t="str">
        <f>'Regionwise clients'!A8</f>
        <v>England</v>
      </c>
      <c r="B10" s="14">
        <f>'Regionwise clients'!B8</f>
        <v>1</v>
      </c>
      <c r="C10" s="39" t="str">
        <f t="shared" si="0"/>
        <v>|||||||||||||||||||||||||</v>
      </c>
      <c r="D10" s="13"/>
      <c r="E10" s="13"/>
      <c r="F10" s="13"/>
      <c r="G10" s="13"/>
      <c r="H10" s="13"/>
      <c r="I10" s="13"/>
      <c r="J10" s="13"/>
      <c r="K10" s="13"/>
      <c r="L10" s="13"/>
      <c r="M10" s="24" t="s">
        <v>9</v>
      </c>
      <c r="N10" s="24">
        <f>VLOOKUP(M10,Table3[],2,0)</f>
        <v>78.205038065073921</v>
      </c>
      <c r="O10" s="24">
        <f>VLOOKUP(M10,Table3[],3,0)</f>
        <v>82.321092700077813</v>
      </c>
      <c r="P10" s="25">
        <f t="shared" si="1"/>
        <v>5.000000000000001E-2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3">
      <c r="A11" s="13" t="str">
        <f>'Regionwise clients'!A9</f>
        <v>France</v>
      </c>
      <c r="B11" s="14">
        <f>'Regionwise clients'!B9</f>
        <v>1</v>
      </c>
      <c r="C11" s="39" t="str">
        <f t="shared" si="0"/>
        <v>|||||||||||||||||||||||||</v>
      </c>
      <c r="D11" s="13"/>
      <c r="E11" s="13"/>
      <c r="F11" s="13"/>
      <c r="G11" s="13"/>
      <c r="H11" s="13"/>
      <c r="I11" s="13"/>
      <c r="J11" s="13"/>
      <c r="K11" s="13"/>
      <c r="L11" s="13"/>
      <c r="M11" s="26" t="s">
        <v>11</v>
      </c>
      <c r="N11" s="26">
        <f>VLOOKUP(M11,Table3[],2,0)</f>
        <v>17.888130705656518</v>
      </c>
      <c r="O11" s="26">
        <f>VLOOKUP(M11,Table3[],3,0)</f>
        <v>18.829611269112124</v>
      </c>
      <c r="P11" s="27">
        <f t="shared" si="1"/>
        <v>4.9999999999999989E-2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3">
      <c r="A12" s="13" t="str">
        <f>'Regionwise clients'!A10</f>
        <v>Germany</v>
      </c>
      <c r="B12" s="14">
        <f>'Regionwise clients'!B10</f>
        <v>1</v>
      </c>
      <c r="C12" s="39" t="str">
        <f t="shared" si="0"/>
        <v>|||||||||||||||||||||||||</v>
      </c>
      <c r="D12" s="13"/>
      <c r="E12" s="13"/>
      <c r="F12" s="13"/>
      <c r="G12" s="13"/>
      <c r="H12" s="13"/>
      <c r="I12" s="13"/>
      <c r="J12" s="13"/>
      <c r="K12" s="13"/>
      <c r="L12" s="13"/>
      <c r="M12" s="24" t="s">
        <v>13</v>
      </c>
      <c r="N12" s="24">
        <f>VLOOKUP(M12,Table3[],2,0)</f>
        <v>1373.001965930222</v>
      </c>
      <c r="O12" s="24">
        <f>VLOOKUP(M12,Table3[],3,0)</f>
        <v>1445.2652272949706</v>
      </c>
      <c r="P12" s="25">
        <f t="shared" si="1"/>
        <v>5.0000000000000037E-2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3">
      <c r="A13" s="13" t="str">
        <f>'Regionwise clients'!A11</f>
        <v>Italy</v>
      </c>
      <c r="B13" s="14">
        <f>'Regionwise clients'!B11</f>
        <v>1</v>
      </c>
      <c r="C13" s="39" t="str">
        <f t="shared" si="0"/>
        <v>|||||||||||||||||||||||||</v>
      </c>
      <c r="D13" s="13"/>
      <c r="E13" s="13"/>
      <c r="F13" s="13"/>
      <c r="G13" s="13"/>
      <c r="H13" s="13"/>
      <c r="I13" s="13"/>
      <c r="J13" s="13"/>
      <c r="K13" s="13"/>
      <c r="L13" s="13"/>
      <c r="M13" s="26" t="s">
        <v>17</v>
      </c>
      <c r="N13" s="26">
        <f>VLOOKUP(M13,Table3[],2,0)</f>
        <v>1224.6400263460525</v>
      </c>
      <c r="O13" s="26">
        <f>VLOOKUP(M13,Table3[],3,0)</f>
        <v>1289.0947645747922</v>
      </c>
      <c r="P13" s="27">
        <f t="shared" si="1"/>
        <v>5.0000000000000024E-2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3">
      <c r="A14" s="13" t="str">
        <f>'Regionwise clients'!A12</f>
        <v>Greece</v>
      </c>
      <c r="B14" s="14">
        <f>'Regionwise clients'!B12</f>
        <v>1</v>
      </c>
      <c r="C14" s="39" t="str">
        <f t="shared" si="0"/>
        <v>|||||||||||||||||||||||||</v>
      </c>
      <c r="D14" s="13"/>
      <c r="E14" s="13"/>
      <c r="F14" s="13"/>
      <c r="G14" s="13"/>
      <c r="H14" s="13"/>
      <c r="I14" s="13"/>
      <c r="J14" s="13"/>
      <c r="K14" s="13"/>
      <c r="L14" s="13"/>
      <c r="M14" s="24" t="s">
        <v>27</v>
      </c>
      <c r="N14" s="24">
        <f>VLOOKUP(M14,Table3[],2,0)</f>
        <v>225.59280092509979</v>
      </c>
      <c r="O14" s="24">
        <f>VLOOKUP(M14,Table3[],3,0)</f>
        <v>237.46610623694716</v>
      </c>
      <c r="P14" s="25">
        <f t="shared" si="1"/>
        <v>5.000000000000001E-2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3">
      <c r="A16" s="48" t="s">
        <v>82</v>
      </c>
      <c r="B16" s="48"/>
      <c r="C16" s="48"/>
      <c r="D16" s="48"/>
      <c r="E16" s="48"/>
      <c r="F16" s="36"/>
      <c r="G16" s="41"/>
      <c r="H16" s="37"/>
      <c r="I16" s="49" t="s">
        <v>88</v>
      </c>
      <c r="J16" s="49"/>
      <c r="K16" s="49"/>
      <c r="L16" s="49"/>
      <c r="M16" s="49"/>
      <c r="N16" s="49"/>
      <c r="O16" s="49"/>
      <c r="P16" s="49"/>
      <c r="Q16" s="50"/>
      <c r="R16" s="49" t="s">
        <v>86</v>
      </c>
      <c r="S16" s="49"/>
      <c r="T16" s="49"/>
      <c r="U16" s="49"/>
      <c r="V16" s="49"/>
      <c r="W16" s="49"/>
      <c r="X16" s="13"/>
      <c r="Y16" s="13"/>
      <c r="Z16" s="13"/>
      <c r="AA16" s="13"/>
      <c r="AB16" s="13"/>
    </row>
    <row r="17" spans="1:28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54">
        <f>IFERROR('Region wise Budget and sales'!N11," ")</f>
        <v>5.000000000000001E-2</v>
      </c>
      <c r="S18" s="55"/>
      <c r="T18" s="55"/>
      <c r="U18" s="55"/>
      <c r="V18" s="55"/>
      <c r="W18" s="55"/>
      <c r="X18" s="13"/>
      <c r="Y18" s="13"/>
      <c r="Z18" s="13"/>
      <c r="AA18" s="13"/>
      <c r="AB18" s="13"/>
    </row>
    <row r="19" spans="1:28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55"/>
      <c r="S19" s="55"/>
      <c r="T19" s="55"/>
      <c r="U19" s="55"/>
      <c r="V19" s="55"/>
      <c r="W19" s="55"/>
      <c r="X19" s="13"/>
      <c r="Y19" s="13"/>
      <c r="Z19" s="13"/>
      <c r="AA19" s="13"/>
      <c r="AB19" s="13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55"/>
      <c r="S20" s="55"/>
      <c r="T20" s="55"/>
      <c r="U20" s="55"/>
      <c r="V20" s="55"/>
      <c r="W20" s="55"/>
      <c r="X20" s="13"/>
      <c r="Y20" s="13"/>
      <c r="Z20" s="13"/>
      <c r="AA20" s="13"/>
      <c r="AB20" s="13"/>
    </row>
    <row r="21" spans="1:28" x14ac:dyDescent="0.3">
      <c r="A21" s="13"/>
      <c r="B21" s="13"/>
      <c r="C21" s="13"/>
      <c r="D21" s="13"/>
      <c r="E21" s="13"/>
      <c r="F21" s="13"/>
      <c r="I21" s="13"/>
      <c r="J21" s="13"/>
      <c r="K21" s="13"/>
      <c r="L21" s="13"/>
      <c r="M21" s="13"/>
      <c r="N21" s="13"/>
      <c r="O21" s="13"/>
      <c r="P21" s="13"/>
      <c r="Q21" s="13"/>
      <c r="R21" s="55"/>
      <c r="S21" s="55"/>
      <c r="T21" s="55"/>
      <c r="U21" s="55"/>
      <c r="V21" s="55"/>
      <c r="W21" s="55"/>
      <c r="X21" s="13"/>
      <c r="Y21" s="13"/>
      <c r="Z21" s="13"/>
      <c r="AA21" s="13"/>
      <c r="AB21" s="13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55"/>
      <c r="S22" s="55"/>
      <c r="T22" s="55"/>
      <c r="U22" s="55"/>
      <c r="V22" s="55"/>
      <c r="W22" s="55"/>
      <c r="X22" s="13"/>
      <c r="Y22" s="13"/>
      <c r="Z22" s="13"/>
      <c r="AA22" s="13"/>
      <c r="AB22" s="13"/>
    </row>
    <row r="23" spans="1:28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55"/>
      <c r="S23" s="55"/>
      <c r="T23" s="55"/>
      <c r="U23" s="55"/>
      <c r="V23" s="55"/>
      <c r="W23" s="55"/>
      <c r="X23" s="13"/>
      <c r="Y23" s="13"/>
      <c r="Z23" s="13"/>
      <c r="AA23" s="13"/>
      <c r="AB23" s="13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55"/>
      <c r="S24" s="55"/>
      <c r="T24" s="55"/>
      <c r="U24" s="55"/>
      <c r="V24" s="55"/>
      <c r="W24" s="55"/>
      <c r="X24" s="13"/>
      <c r="Y24" s="13"/>
      <c r="Z24" s="13"/>
      <c r="AA24" s="13"/>
      <c r="AB24" s="13"/>
    </row>
    <row r="25" spans="1:28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55"/>
      <c r="S25" s="55"/>
      <c r="T25" s="55"/>
      <c r="U25" s="55"/>
      <c r="V25" s="55"/>
      <c r="W25" s="55"/>
      <c r="X25" s="13"/>
      <c r="Y25" s="13"/>
      <c r="Z25" s="13"/>
      <c r="AA25" s="13"/>
      <c r="AB25" s="13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55"/>
      <c r="S26" s="55"/>
      <c r="T26" s="55"/>
      <c r="U26" s="55"/>
      <c r="V26" s="55"/>
      <c r="W26" s="55"/>
      <c r="X26" s="13"/>
      <c r="Y26" s="13"/>
      <c r="Z26" s="13"/>
      <c r="AA26" s="13"/>
      <c r="AB26" s="13"/>
    </row>
    <row r="27" spans="1:28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55"/>
      <c r="S27" s="55"/>
      <c r="T27" s="55"/>
      <c r="U27" s="55"/>
      <c r="V27" s="55"/>
      <c r="W27" s="55"/>
      <c r="X27" s="13"/>
      <c r="Y27" s="13"/>
      <c r="Z27" s="13"/>
      <c r="AA27" s="13"/>
      <c r="AB27" s="13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5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 t="s">
        <v>85</v>
      </c>
      <c r="W30" s="42"/>
      <c r="X30" s="42"/>
      <c r="Y30" s="13"/>
      <c r="Z30" s="13"/>
      <c r="AA30" s="13"/>
      <c r="AB30" s="13"/>
    </row>
    <row r="31" spans="1:28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</sheetData>
  <sheetProtection sheet="1"/>
  <mergeCells count="8">
    <mergeCell ref="R18:W27"/>
    <mergeCell ref="E4:K4"/>
    <mergeCell ref="C1:M2"/>
    <mergeCell ref="U1:V1"/>
    <mergeCell ref="U2:V2"/>
    <mergeCell ref="A16:E16"/>
    <mergeCell ref="I16:P16"/>
    <mergeCell ref="R16:W16"/>
  </mergeCells>
  <conditionalFormatting sqref="R18:W2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Option Button 2">
              <controlPr defaultSize="0" autoFill="0" autoLine="0" autoPict="0">
                <anchor moveWithCells="1">
                  <from>
                    <xdr:col>13</xdr:col>
                    <xdr:colOff>327660</xdr:colOff>
                    <xdr:row>0</xdr:row>
                    <xdr:rowOff>60960</xdr:rowOff>
                  </from>
                  <to>
                    <xdr:col>15</xdr:col>
                    <xdr:colOff>15240</xdr:colOff>
                    <xdr:row>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Fill="0" autoLine="0" autoPict="0">
                <anchor moveWithCells="1">
                  <from>
                    <xdr:col>14</xdr:col>
                    <xdr:colOff>411480</xdr:colOff>
                    <xdr:row>0</xdr:row>
                    <xdr:rowOff>60960</xdr:rowOff>
                  </from>
                  <to>
                    <xdr:col>16</xdr:col>
                    <xdr:colOff>53340</xdr:colOff>
                    <xdr:row>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Fill="0" autoLine="0" autoPict="0">
                <anchor moveWithCells="1">
                  <from>
                    <xdr:col>15</xdr:col>
                    <xdr:colOff>548640</xdr:colOff>
                    <xdr:row>0</xdr:row>
                    <xdr:rowOff>53340</xdr:rowOff>
                  </from>
                  <to>
                    <xdr:col>17</xdr:col>
                    <xdr:colOff>121920</xdr:colOff>
                    <xdr:row>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Fill="0" autoLine="0" autoPict="0">
                <anchor moveWithCells="1">
                  <from>
                    <xdr:col>17</xdr:col>
                    <xdr:colOff>53340</xdr:colOff>
                    <xdr:row>0</xdr:row>
                    <xdr:rowOff>53340</xdr:rowOff>
                  </from>
                  <to>
                    <xdr:col>18</xdr:col>
                    <xdr:colOff>205740</xdr:colOff>
                    <xdr:row>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Option Button 6">
              <controlPr defaultSize="0" autoFill="0" autoLine="0" autoPict="0">
                <anchor moveWithCells="1">
                  <from>
                    <xdr:col>18</xdr:col>
                    <xdr:colOff>175260</xdr:colOff>
                    <xdr:row>0</xdr:row>
                    <xdr:rowOff>53340</xdr:rowOff>
                  </from>
                  <to>
                    <xdr:col>19</xdr:col>
                    <xdr:colOff>327660</xdr:colOff>
                    <xdr:row>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Spinner 8">
              <controlPr defaultSize="0" autoPict="0">
                <anchor moveWithCells="1" sizeWithCells="1">
                  <from>
                    <xdr:col>21</xdr:col>
                    <xdr:colOff>449580</xdr:colOff>
                    <xdr:row>0</xdr:row>
                    <xdr:rowOff>0</xdr:rowOff>
                  </from>
                  <to>
                    <xdr:col>22</xdr:col>
                    <xdr:colOff>83820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DE0A7BC-1EA3-45A9-99FE-D7BA2E83BCA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P6:P14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client wise sales</vt:lpstr>
      <vt:lpstr>Regionwise clients</vt:lpstr>
      <vt:lpstr>Region wise Budget and sales</vt:lpstr>
      <vt:lpstr>Top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Ameesha</dc:creator>
  <cp:lastModifiedBy>Ameesha</cp:lastModifiedBy>
  <dcterms:created xsi:type="dcterms:W3CDTF">2018-08-20T08:05:08Z</dcterms:created>
  <dcterms:modified xsi:type="dcterms:W3CDTF">2018-08-26T11:23:38Z</dcterms:modified>
</cp:coreProperties>
</file>