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pptx" ContentType="application/vnd.openxmlformats-officedocument.presentationml.presentation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86B899FD-8FE8-4130-8695-3600F36CE4FA}" xr6:coauthVersionLast="36" xr6:coauthVersionMax="36" xr10:uidLastSave="{00000000-0000-0000-0000-000000000000}"/>
  <bookViews>
    <workbookView xWindow="0" yWindow="0" windowWidth="20490" windowHeight="7545" activeTab="3" xr2:uid="{0E1C9FD4-8D96-4437-8FDD-BEF365B402AE}"/>
  </bookViews>
  <sheets>
    <sheet name="Sheet1" sheetId="1" r:id="rId1"/>
    <sheet name="Sheet2" sheetId="2" r:id="rId2"/>
    <sheet name="Sheet3" sheetId="5" r:id="rId3"/>
    <sheet name="Sheet4" sheetId="6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6" l="1"/>
  <c r="K20" i="6" s="1"/>
  <c r="J21" i="6"/>
  <c r="K21" i="6" s="1"/>
  <c r="J22" i="6"/>
  <c r="K22" i="6" s="1"/>
  <c r="J23" i="6"/>
  <c r="K10" i="6"/>
  <c r="J5" i="6"/>
  <c r="J6" i="6"/>
  <c r="J7" i="6"/>
  <c r="J8" i="6"/>
  <c r="K8" i="6" s="1"/>
  <c r="J9" i="6"/>
  <c r="K9" i="6" s="1"/>
  <c r="J10" i="6"/>
  <c r="J11" i="6"/>
  <c r="J12" i="6"/>
  <c r="K12" i="6" s="1"/>
  <c r="J13" i="6"/>
  <c r="K13" i="6" s="1"/>
  <c r="J14" i="6"/>
  <c r="K14" i="6" s="1"/>
  <c r="J15" i="6"/>
  <c r="J16" i="6"/>
  <c r="K16" i="6" s="1"/>
  <c r="J17" i="6"/>
  <c r="K17" i="6" s="1"/>
  <c r="J18" i="6"/>
  <c r="K18" i="6" s="1"/>
  <c r="J19" i="6"/>
  <c r="J4" i="6"/>
  <c r="E7" i="6" l="1"/>
  <c r="E8" i="6"/>
  <c r="E9" i="6"/>
  <c r="E10" i="6"/>
  <c r="E11" i="6"/>
  <c r="E12" i="6"/>
  <c r="E13" i="6"/>
  <c r="E14" i="6"/>
  <c r="E15" i="6"/>
  <c r="E16" i="6"/>
  <c r="E17" i="6"/>
  <c r="E18" i="6"/>
  <c r="E6" i="6"/>
  <c r="F17" i="6" l="1"/>
  <c r="G17" i="6" s="1"/>
  <c r="F14" i="6"/>
  <c r="G14" i="6" s="1"/>
  <c r="F10" i="6"/>
  <c r="G10" i="6" s="1"/>
  <c r="F16" i="6"/>
  <c r="G16" i="6" s="1"/>
  <c r="F8" i="6"/>
  <c r="G8" i="6" s="1"/>
  <c r="F12" i="6"/>
  <c r="G12" i="6" s="1"/>
  <c r="F13" i="6"/>
  <c r="G13" i="6" s="1"/>
  <c r="F9" i="6"/>
  <c r="G9" i="6" s="1"/>
  <c r="F15" i="6"/>
  <c r="G15" i="6" s="1"/>
  <c r="F11" i="6"/>
  <c r="G11" i="6" s="1"/>
  <c r="J32" i="6" s="1"/>
  <c r="H23" i="6" s="1"/>
  <c r="K23" i="6" s="1"/>
  <c r="F6" i="6"/>
  <c r="G6" i="6" s="1"/>
  <c r="F7" i="6"/>
  <c r="G7" i="6" s="1"/>
  <c r="K11" i="5"/>
  <c r="K10" i="5"/>
  <c r="K9" i="5"/>
  <c r="D12" i="5"/>
  <c r="J7" i="5"/>
  <c r="J6" i="5"/>
  <c r="J5" i="5"/>
  <c r="J30" i="6" l="1"/>
  <c r="H5" i="6" s="1"/>
  <c r="I5" i="6" s="1"/>
  <c r="J31" i="6"/>
  <c r="H6" i="6" s="1"/>
  <c r="K5" i="6"/>
  <c r="H19" i="6"/>
  <c r="H11" i="6"/>
  <c r="H15" i="6"/>
  <c r="H7" i="6"/>
  <c r="J29" i="6"/>
  <c r="H4" i="6" s="1"/>
  <c r="Q42" i="5"/>
  <c r="R42" i="5" s="1"/>
  <c r="Q43" i="5"/>
  <c r="R43" i="5" s="1"/>
  <c r="Q45" i="5"/>
  <c r="R45" i="5" s="1"/>
  <c r="Q46" i="5"/>
  <c r="R46" i="5" s="1"/>
  <c r="Q47" i="5"/>
  <c r="R47" i="5" s="1"/>
  <c r="Q49" i="5"/>
  <c r="R49" i="5" s="1"/>
  <c r="Q50" i="5"/>
  <c r="R50" i="5" s="1"/>
  <c r="Q41" i="5"/>
  <c r="P53" i="5"/>
  <c r="Q44" i="5" s="1"/>
  <c r="R44" i="5" s="1"/>
  <c r="P52" i="5"/>
  <c r="P51" i="5"/>
  <c r="M42" i="5"/>
  <c r="M43" i="5"/>
  <c r="M44" i="5"/>
  <c r="M45" i="5"/>
  <c r="M46" i="5"/>
  <c r="M47" i="5"/>
  <c r="M48" i="5"/>
  <c r="M41" i="5"/>
  <c r="Q52" i="5" l="1"/>
  <c r="R41" i="5"/>
  <c r="Q51" i="5"/>
  <c r="Q48" i="5"/>
  <c r="R48" i="5" s="1"/>
  <c r="K19" i="6"/>
  <c r="I19" i="6"/>
  <c r="K7" i="6"/>
  <c r="I7" i="6"/>
  <c r="K15" i="6"/>
  <c r="I15" i="6"/>
  <c r="K4" i="6"/>
  <c r="I4" i="6"/>
  <c r="K11" i="6"/>
  <c r="I11" i="6"/>
  <c r="K6" i="6"/>
  <c r="I6" i="6"/>
  <c r="B40" i="5"/>
  <c r="B41" i="5"/>
  <c r="B42" i="5"/>
  <c r="B39" i="5"/>
  <c r="E31" i="5"/>
  <c r="E32" i="5"/>
  <c r="E33" i="5"/>
  <c r="E34" i="5"/>
  <c r="E35" i="5"/>
  <c r="E27" i="5"/>
  <c r="E28" i="5"/>
  <c r="E29" i="5"/>
  <c r="E30" i="5"/>
  <c r="E26" i="5"/>
  <c r="R52" i="5" l="1"/>
  <c r="R51" i="5"/>
  <c r="R54" i="5" s="1"/>
  <c r="R55" i="5" s="1"/>
  <c r="H11" i="2"/>
  <c r="H12" i="2"/>
  <c r="H13" i="2"/>
  <c r="H14" i="2"/>
  <c r="H15" i="2"/>
  <c r="H16" i="2"/>
  <c r="H17" i="2"/>
  <c r="H18" i="2"/>
  <c r="H19" i="2"/>
  <c r="G12" i="2"/>
  <c r="G13" i="2"/>
  <c r="G14" i="2"/>
  <c r="G15" i="2"/>
  <c r="G16" i="2"/>
  <c r="G17" i="2"/>
  <c r="G18" i="2"/>
  <c r="G19" i="2"/>
  <c r="G11" i="2"/>
  <c r="F12" i="2"/>
  <c r="F13" i="2"/>
  <c r="F14" i="2"/>
  <c r="F15" i="2"/>
  <c r="F16" i="2"/>
  <c r="F17" i="2"/>
  <c r="F18" i="2"/>
  <c r="F19" i="2"/>
  <c r="F11" i="2"/>
  <c r="E12" i="2"/>
  <c r="E13" i="2"/>
  <c r="E14" i="2"/>
  <c r="E15" i="2"/>
  <c r="E16" i="2"/>
  <c r="E17" i="2"/>
  <c r="E18" i="2"/>
  <c r="E19" i="2"/>
  <c r="E11" i="2"/>
  <c r="D12" i="2"/>
  <c r="D13" i="2"/>
  <c r="D14" i="2"/>
  <c r="D15" i="2"/>
  <c r="D16" i="2"/>
  <c r="D17" i="2"/>
  <c r="D18" i="2"/>
  <c r="D19" i="2"/>
  <c r="D11" i="2"/>
  <c r="S8" i="5" l="1"/>
  <c r="S7" i="5"/>
  <c r="S6" i="5"/>
  <c r="X6" i="5"/>
  <c r="P6" i="5" l="1"/>
  <c r="P5" i="5"/>
  <c r="P4" i="5"/>
  <c r="P7" i="5" s="1"/>
  <c r="P3" i="5"/>
  <c r="P2" i="5"/>
  <c r="L11" i="5"/>
  <c r="L3" i="5"/>
  <c r="L4" i="5"/>
  <c r="L5" i="5"/>
  <c r="L6" i="5"/>
  <c r="L7" i="5"/>
  <c r="L8" i="5"/>
  <c r="L9" i="5"/>
  <c r="L10" i="5"/>
  <c r="L2" i="5"/>
  <c r="H3" i="5" l="1"/>
  <c r="H4" i="5"/>
  <c r="H5" i="5"/>
  <c r="H6" i="5"/>
  <c r="H7" i="5"/>
  <c r="H8" i="5"/>
  <c r="H9" i="5"/>
  <c r="H10" i="5"/>
  <c r="H11" i="5"/>
  <c r="H2" i="5"/>
  <c r="C11" i="1"/>
  <c r="C12" i="1"/>
  <c r="C13" i="1"/>
  <c r="C14" i="1"/>
  <c r="C10" i="1"/>
  <c r="A11" i="1"/>
  <c r="A12" i="1"/>
  <c r="A13" i="1"/>
  <c r="A14" i="1"/>
  <c r="A10" i="1"/>
</calcChain>
</file>

<file path=xl/sharedStrings.xml><?xml version="1.0" encoding="utf-8"?>
<sst xmlns="http://schemas.openxmlformats.org/spreadsheetml/2006/main" count="242" uniqueCount="136">
  <si>
    <t>Employee data</t>
  </si>
  <si>
    <t>Name</t>
  </si>
  <si>
    <t>Emp#</t>
  </si>
  <si>
    <t>Designation</t>
  </si>
  <si>
    <t>Blood group</t>
  </si>
  <si>
    <t>Ameet</t>
  </si>
  <si>
    <t>suhail ahmed</t>
  </si>
  <si>
    <t>vikram</t>
  </si>
  <si>
    <t xml:space="preserve">raham </t>
  </si>
  <si>
    <t>shohib</t>
  </si>
  <si>
    <t>salary</t>
  </si>
  <si>
    <t>contact#</t>
  </si>
  <si>
    <t>Data Analyst</t>
  </si>
  <si>
    <t>data scientist</t>
  </si>
  <si>
    <t>ML engineer</t>
  </si>
  <si>
    <t>B+</t>
  </si>
  <si>
    <t>AB+</t>
  </si>
  <si>
    <t>O-</t>
  </si>
  <si>
    <t>O+</t>
  </si>
  <si>
    <t>A+</t>
  </si>
  <si>
    <t>upper case and lower case</t>
  </si>
  <si>
    <t>count</t>
  </si>
  <si>
    <t>function</t>
  </si>
  <si>
    <t>date</t>
  </si>
  <si>
    <t>FARMULA</t>
  </si>
  <si>
    <t>today</t>
  </si>
  <si>
    <t>now</t>
  </si>
  <si>
    <t>day</t>
  </si>
  <si>
    <t>month</t>
  </si>
  <si>
    <t>year</t>
  </si>
  <si>
    <t>18-2-1982</t>
  </si>
  <si>
    <t>networkdays</t>
  </si>
  <si>
    <t>networkdays.int</t>
  </si>
  <si>
    <t>laborday</t>
  </si>
  <si>
    <t>format1</t>
  </si>
  <si>
    <t>format2</t>
  </si>
  <si>
    <t>format3</t>
  </si>
  <si>
    <t>format4</t>
  </si>
  <si>
    <t xml:space="preserve">COL A </t>
  </si>
  <si>
    <t xml:space="preserve">COL B </t>
  </si>
  <si>
    <t xml:space="preserve"> </t>
  </si>
  <si>
    <t>RESULTS</t>
  </si>
  <si>
    <t>SUZUKI</t>
  </si>
  <si>
    <t>TESLA</t>
  </si>
  <si>
    <t>TATA</t>
  </si>
  <si>
    <t>FERRARI</t>
  </si>
  <si>
    <t>LAMBORGHINI</t>
  </si>
  <si>
    <t>PORCHESE</t>
  </si>
  <si>
    <t>FORT INDIA</t>
  </si>
  <si>
    <t>HYUNDAI</t>
  </si>
  <si>
    <t>HONDA</t>
  </si>
  <si>
    <t>TOYOTA</t>
  </si>
  <si>
    <t>CHANGUAN</t>
  </si>
  <si>
    <t>ID</t>
  </si>
  <si>
    <t>ROLE</t>
  </si>
  <si>
    <t>TASK</t>
  </si>
  <si>
    <t>METHOD1</t>
  </si>
  <si>
    <t>METHOD2</t>
  </si>
  <si>
    <t>DONE</t>
  </si>
  <si>
    <t>NOT DONE</t>
  </si>
  <si>
    <t>numbers</t>
  </si>
  <si>
    <t>barcode</t>
  </si>
  <si>
    <t>3 0f 9 bar code font</t>
  </si>
  <si>
    <t xml:space="preserve">after this cahnge font </t>
  </si>
  <si>
    <t>values</t>
  </si>
  <si>
    <t>Round-off</t>
  </si>
  <si>
    <t>index</t>
  </si>
  <si>
    <t>score</t>
  </si>
  <si>
    <t xml:space="preserve">deviation </t>
  </si>
  <si>
    <t>deviation^2</t>
  </si>
  <si>
    <t>Sum</t>
  </si>
  <si>
    <t>Count</t>
  </si>
  <si>
    <t>Mean</t>
  </si>
  <si>
    <t>Variance</t>
  </si>
  <si>
    <t>Standard Deviation</t>
  </si>
  <si>
    <t>data analyst</t>
  </si>
  <si>
    <t>ml engineer</t>
  </si>
  <si>
    <t>city</t>
  </si>
  <si>
    <t>mithi</t>
  </si>
  <si>
    <t>hyd</t>
  </si>
  <si>
    <t>nawabshah</t>
  </si>
  <si>
    <t>ghotki</t>
  </si>
  <si>
    <t>Year</t>
  </si>
  <si>
    <t>Quarter</t>
  </si>
  <si>
    <t>Quarterly Data for Bike Sales</t>
  </si>
  <si>
    <t>Sales(1000s)</t>
  </si>
  <si>
    <t>Year1</t>
  </si>
  <si>
    <t>Year2</t>
  </si>
  <si>
    <t>Year3</t>
  </si>
  <si>
    <t>Year4</t>
  </si>
  <si>
    <t>Time Code (t)</t>
  </si>
  <si>
    <t>MA(4)</t>
  </si>
  <si>
    <t>CMA</t>
  </si>
  <si>
    <t xml:space="preserve">MA </t>
  </si>
  <si>
    <t xml:space="preserve">CMA </t>
  </si>
  <si>
    <t xml:space="preserve">moving average </t>
  </si>
  <si>
    <t>central moving average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</si>
  <si>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t </t>
    </r>
    <r>
      <rPr>
        <b/>
        <sz val="11"/>
        <color theme="1"/>
        <rFont val="Calibri"/>
        <family val="2"/>
        <scheme val="minor"/>
      </rPr>
      <t>,I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</si>
  <si>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seasonality trend and irregular trend</t>
  </si>
  <si>
    <r>
      <rPr>
        <b/>
        <sz val="11"/>
        <rFont val="Calibri"/>
        <family val="2"/>
        <scheme val="minor"/>
      </rPr>
      <t>Y</t>
    </r>
    <r>
      <rPr>
        <b/>
        <vertAlign val="subscript"/>
        <sz val="11"/>
        <rFont val="Calibri"/>
        <family val="2"/>
        <scheme val="minor"/>
      </rPr>
      <t>t</t>
    </r>
  </si>
  <si>
    <t>baseline</t>
  </si>
  <si>
    <r>
      <t>Y</t>
    </r>
    <r>
      <rPr>
        <vertAlign val="subscript"/>
        <sz val="11"/>
        <rFont val="Calibri"/>
        <family val="2"/>
        <scheme val="minor"/>
      </rPr>
      <t>t</t>
    </r>
    <r>
      <rPr>
        <sz val="11"/>
        <rFont val="Calibri"/>
        <family val="2"/>
        <scheme val="minor"/>
      </rPr>
      <t>/CMA</t>
    </r>
  </si>
  <si>
    <r>
      <rPr>
        <b/>
        <sz val="11"/>
        <color theme="1"/>
        <rFont val="Calibri"/>
        <family val="2"/>
        <scheme val="minor"/>
      </rPr>
      <t>S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</si>
  <si>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Quarters</t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</si>
  <si>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</si>
  <si>
    <t>Deseasonalize</t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</si>
  <si>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t</t>
    </r>
  </si>
  <si>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</si>
  <si>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</si>
  <si>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</si>
  <si>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</si>
  <si>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</si>
  <si>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</si>
  <si>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</si>
  <si>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</si>
  <si>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</si>
  <si>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</si>
  <si>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</si>
  <si>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</si>
  <si>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</si>
  <si>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</si>
  <si>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</si>
  <si>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</si>
  <si>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</si>
  <si>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</si>
  <si>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</si>
  <si>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</si>
  <si>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</si>
  <si>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</si>
  <si>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</si>
  <si>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</si>
  <si>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</si>
  <si>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</si>
  <si>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Forecast</t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</si>
  <si>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* T</t>
    </r>
    <r>
      <rPr>
        <vertAlign val="subscript"/>
        <sz val="11"/>
        <color theme="1"/>
        <rFont val="Calibri"/>
        <family val="2"/>
        <scheme val="minor"/>
      </rPr>
      <t>t</t>
    </r>
  </si>
  <si>
    <t>Year5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</si>
</sst>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PKR]\ #,##0"/>
    <numFmt numFmtId="165" formatCode="\+\9\2\ \30000000000"/>
    <numFmt numFmtId="166" formatCode="yyyy\-mm\-dd;@"/>
    <numFmt numFmtId="167" formatCode="[$-409]d\-mmm\-yy;@"/>
    <numFmt numFmtId="168" formatCode="[$-409]m/d/yy\ h:mm\ AM/PM;@"/>
    <numFmt numFmtId="169" formatCode="[$-F800]dddd\,\ mmmm\ dd\,\ yyyy"/>
    <numFmt numFmtId="170" formatCode="&quot;$&quot;#,##0.00"/>
    <numFmt numFmtId="171" formatCode="0.0"/>
  </numFmts>
  <fonts count="13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5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2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49" fontId="0" fillId="0" borderId="0" xfId="0" applyNumberFormat="1"/>
    <xf numFmtId="0" fontId="3" fillId="0" borderId="0" xfId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0" xfId="0" applyNumberFormat="1" applyAlignment="1">
      <alignment horizontal="center"/>
    </xf>
    <xf numFmtId="164" fontId="0" fillId="0" borderId="2" xfId="0" applyNumberFormat="1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65" fontId="1" fillId="2" borderId="3" xfId="0" applyNumberFormat="1" applyFont="1" applyFill="1" applyBorder="1" applyAlignment="1">
      <alignment horizontal="center"/>
    </xf>
    <xf numFmtId="165" fontId="0" fillId="0" borderId="3" xfId="0" applyNumberFormat="1" applyBorder="1"/>
    <xf numFmtId="170" fontId="0" fillId="0" borderId="0" xfId="0" applyNumberFormat="1" applyAlignment="1">
      <alignment horizontal="center"/>
    </xf>
    <xf numFmtId="170" fontId="0" fillId="0" borderId="0" xfId="0" applyNumberFormat="1"/>
    <xf numFmtId="170" fontId="0" fillId="0" borderId="2" xfId="0" applyNumberFormat="1" applyBorder="1"/>
    <xf numFmtId="2" fontId="0" fillId="0" borderId="0" xfId="0" applyNumberFormat="1"/>
    <xf numFmtId="171" fontId="0" fillId="0" borderId="0" xfId="0" applyNumberFormat="1"/>
    <xf numFmtId="17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71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1" fontId="0" fillId="0" borderId="0" xfId="0" applyNumberFormat="1" applyBorder="1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2" fillId="0" borderId="6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Continuous"/>
    </xf>
    <xf numFmtId="0" fontId="0" fillId="7" borderId="0" xfId="0" applyFill="1"/>
    <xf numFmtId="0" fontId="0" fillId="7" borderId="0" xfId="0" applyFill="1" applyBorder="1" applyAlignment="1">
      <alignment horizontal="center"/>
    </xf>
    <xf numFmtId="171" fontId="0" fillId="7" borderId="0" xfId="0" applyNumberFormat="1" applyFill="1" applyAlignment="1">
      <alignment horizontal="center"/>
    </xf>
    <xf numFmtId="2" fontId="0" fillId="3" borderId="0" xfId="0" applyNumberFormat="1" applyFill="1"/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Sheet4!$D$3</c:f>
              <c:strCache>
                <c:ptCount val="1"/>
                <c:pt idx="0">
                  <c:v>Sales(1000s)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Sheet4!$B$4:$C$19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Year1</c:v>
                  </c:pt>
                  <c:pt idx="4">
                    <c:v>Year2</c:v>
                  </c:pt>
                  <c:pt idx="8">
                    <c:v>Year3</c:v>
                  </c:pt>
                  <c:pt idx="12">
                    <c:v>Year4</c:v>
                  </c:pt>
                </c:lvl>
              </c:multiLvlStrCache>
            </c:multiLvlStrRef>
          </c:cat>
          <c:val>
            <c:numRef>
              <c:f>Sheet4!$D$4:$D$19</c:f>
              <c:numCache>
                <c:formatCode>0.0</c:formatCode>
                <c:ptCount val="16"/>
                <c:pt idx="0">
                  <c:v>5.8</c:v>
                </c:pt>
                <c:pt idx="1">
                  <c:v>4.0999999999999996</c:v>
                </c:pt>
                <c:pt idx="2">
                  <c:v>5</c:v>
                </c:pt>
                <c:pt idx="3">
                  <c:v>5.6</c:v>
                </c:pt>
                <c:pt idx="4">
                  <c:v>5.2</c:v>
                </c:pt>
                <c:pt idx="5">
                  <c:v>6.2</c:v>
                </c:pt>
                <c:pt idx="6">
                  <c:v>6.5</c:v>
                </c:pt>
                <c:pt idx="7">
                  <c:v>7.4</c:v>
                </c:pt>
                <c:pt idx="8">
                  <c:v>5</c:v>
                </c:pt>
                <c:pt idx="9">
                  <c:v>7.4</c:v>
                </c:pt>
                <c:pt idx="10">
                  <c:v>7.8</c:v>
                </c:pt>
                <c:pt idx="11">
                  <c:v>6.3</c:v>
                </c:pt>
                <c:pt idx="12">
                  <c:v>5.9</c:v>
                </c:pt>
                <c:pt idx="13">
                  <c:v>8</c:v>
                </c:pt>
                <c:pt idx="14">
                  <c:v>8.4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7-40B8-AC72-ECC7353E3E45}"/>
            </c:ext>
          </c:extLst>
        </c:ser>
        <c:ser>
          <c:idx val="1"/>
          <c:order val="1"/>
          <c:tx>
            <c:strRef>
              <c:f>Sheet4!$F$3</c:f>
              <c:strCache>
                <c:ptCount val="1"/>
                <c:pt idx="0">
                  <c:v>CMA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Sheet4!$F$4:$F$19</c:f>
              <c:numCache>
                <c:formatCode>General</c:formatCode>
                <c:ptCount val="16"/>
                <c:pt idx="2" formatCode="0.0">
                  <c:v>5.05</c:v>
                </c:pt>
                <c:pt idx="3" formatCode="0.0">
                  <c:v>5.2374999999999998</c:v>
                </c:pt>
                <c:pt idx="4" formatCode="0.0">
                  <c:v>5.6875</c:v>
                </c:pt>
                <c:pt idx="5" formatCode="0.0">
                  <c:v>6.1</c:v>
                </c:pt>
                <c:pt idx="6" formatCode="0.0">
                  <c:v>6.3</c:v>
                </c:pt>
                <c:pt idx="7" formatCode="0.0">
                  <c:v>6.4249999999999998</c:v>
                </c:pt>
                <c:pt idx="8" formatCode="0.0">
                  <c:v>6.7374999999999998</c:v>
                </c:pt>
                <c:pt idx="9" formatCode="0.0">
                  <c:v>6.7625000000000002</c:v>
                </c:pt>
                <c:pt idx="10" formatCode="0.0">
                  <c:v>6.7374999999999998</c:v>
                </c:pt>
                <c:pt idx="11" formatCode="0.0">
                  <c:v>6.9249999999999998</c:v>
                </c:pt>
                <c:pt idx="12" formatCode="0.0">
                  <c:v>7.0750000000000002</c:v>
                </c:pt>
                <c:pt idx="13" formatCode="0.0">
                  <c:v>7.3000000000000007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7-40B8-AC72-ECC7353E3E45}"/>
            </c:ext>
          </c:extLst>
        </c:ser>
        <c:ser>
          <c:idx val="2"/>
          <c:order val="2"/>
          <c:tx>
            <c:strRef>
              <c:f>Sheet4!$K$3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Sheet4!$K$4:$K$19</c:f>
              <c:numCache>
                <c:formatCode>0.00</c:formatCode>
                <c:ptCount val="16"/>
                <c:pt idx="0">
                  <c:v>4.2821530633348512</c:v>
                </c:pt>
                <c:pt idx="1">
                  <c:v>5.6845976581813149</c:v>
                </c:pt>
                <c:pt idx="2">
                  <c:v>5.997202678366051</c:v>
                </c:pt>
                <c:pt idx="3">
                  <c:v>5.8115194132240271</c:v>
                </c:pt>
                <c:pt idx="4">
                  <c:v>4.8123547280131138</c:v>
                </c:pt>
                <c:pt idx="5">
                  <c:v>6.374936236758753</c:v>
                </c:pt>
                <c:pt idx="6">
                  <c:v>6.6683485052466986</c:v>
                </c:pt>
                <c:pt idx="7">
                  <c:v>6.4706488042716073</c:v>
                </c:pt>
                <c:pt idx="8">
                  <c:v>5.3431118029130502</c:v>
                </c:pt>
                <c:pt idx="9">
                  <c:v>7.0591652369309603</c:v>
                </c:pt>
                <c:pt idx="10">
                  <c:v>7.3653668325249289</c:v>
                </c:pt>
                <c:pt idx="11">
                  <c:v>7.1297781953191874</c:v>
                </c:pt>
                <c:pt idx="12">
                  <c:v>5.8738688778129866</c:v>
                </c:pt>
                <c:pt idx="13">
                  <c:v>7.7433942371031677</c:v>
                </c:pt>
                <c:pt idx="14">
                  <c:v>8.0623851598031582</c:v>
                </c:pt>
                <c:pt idx="15">
                  <c:v>7.7889075863667685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E7-40B8-AC72-ECC7353E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587168"/>
        <c:axId val="88086704"/>
      </c:lineChart>
      <c:catAx>
        <c:axId val="20105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6704"/>
        <c:crosses val="autoZero"/>
        <c:auto val="1"/>
        <c:lblAlgn val="ctr"/>
        <c:lblOffset val="100"/>
        <c:noMultiLvlLbl val="0"/>
      </c:catAx>
      <c:valAx>
        <c:axId val="880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66675</xdr:rowOff>
        </xdr:from>
        <xdr:to>
          <xdr:col>4</xdr:col>
          <xdr:colOff>428625</xdr:colOff>
          <xdr:row>19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123825</xdr:rowOff>
        </xdr:from>
        <xdr:to>
          <xdr:col>6</xdr:col>
          <xdr:colOff>600075</xdr:colOff>
          <xdr:row>26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123825</xdr:rowOff>
        </xdr:from>
        <xdr:to>
          <xdr:col>6</xdr:col>
          <xdr:colOff>600075</xdr:colOff>
          <xdr:row>27</xdr:row>
          <xdr:rowOff>38100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123825</xdr:rowOff>
        </xdr:from>
        <xdr:to>
          <xdr:col>6</xdr:col>
          <xdr:colOff>600075</xdr:colOff>
          <xdr:row>27</xdr:row>
          <xdr:rowOff>228600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161925</xdr:rowOff>
        </xdr:from>
        <xdr:to>
          <xdr:col>6</xdr:col>
          <xdr:colOff>600075</xdr:colOff>
          <xdr:row>28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123825</xdr:rowOff>
        </xdr:from>
        <xdr:to>
          <xdr:col>6</xdr:col>
          <xdr:colOff>600075</xdr:colOff>
          <xdr:row>30</xdr:row>
          <xdr:rowOff>38100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123825</xdr:rowOff>
        </xdr:from>
        <xdr:to>
          <xdr:col>6</xdr:col>
          <xdr:colOff>600075</xdr:colOff>
          <xdr:row>31</xdr:row>
          <xdr:rowOff>38100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123825</xdr:rowOff>
        </xdr:from>
        <xdr:to>
          <xdr:col>6</xdr:col>
          <xdr:colOff>600075</xdr:colOff>
          <xdr:row>31</xdr:row>
          <xdr:rowOff>228600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28575</xdr:rowOff>
        </xdr:from>
        <xdr:to>
          <xdr:col>6</xdr:col>
          <xdr:colOff>600075</xdr:colOff>
          <xdr:row>32</xdr:row>
          <xdr:rowOff>142875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123825</xdr:rowOff>
        </xdr:from>
        <xdr:to>
          <xdr:col>6</xdr:col>
          <xdr:colOff>600075</xdr:colOff>
          <xdr:row>34</xdr:row>
          <xdr:rowOff>38100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123825</xdr:rowOff>
        </xdr:from>
        <xdr:to>
          <xdr:col>6</xdr:col>
          <xdr:colOff>600075</xdr:colOff>
          <xdr:row>35</xdr:row>
          <xdr:rowOff>38100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71197</xdr:colOff>
      <xdr:row>2</xdr:row>
      <xdr:rowOff>197225</xdr:rowOff>
    </xdr:from>
    <xdr:to>
      <xdr:col>20</xdr:col>
      <xdr:colOff>568998</xdr:colOff>
      <xdr:row>20</xdr:row>
      <xdr:rowOff>17630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24EBB-BC5F-43BE-A807-46946B3F2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PowerPoint_Presentation.pptx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FBAB-D6E2-4AF3-8058-7BC7B1FFB02B}">
  <dimension ref="A1:G14"/>
  <sheetViews>
    <sheetView workbookViewId="0">
      <selection activeCell="D9" sqref="D9"/>
    </sheetView>
  </sheetViews>
  <sheetFormatPr defaultRowHeight="15" x14ac:dyDescent="0.25"/>
  <cols>
    <col min="1" max="1" width="12.85546875" bestFit="1" customWidth="1"/>
    <col min="2" max="2" width="7.140625" style="4" customWidth="1"/>
    <col min="3" max="3" width="12.85546875" customWidth="1"/>
    <col min="4" max="4" width="12.85546875" style="2" customWidth="1"/>
    <col min="5" max="5" width="17.7109375" style="3" bestFit="1" customWidth="1"/>
    <col min="6" max="6" width="11.5703125" customWidth="1"/>
  </cols>
  <sheetData>
    <row r="1" spans="1:7" s="6" customFormat="1" x14ac:dyDescent="0.25">
      <c r="A1" s="62" t="s">
        <v>0</v>
      </c>
      <c r="B1" s="62"/>
      <c r="C1" s="62"/>
      <c r="D1" s="62"/>
      <c r="E1" s="62"/>
      <c r="F1" s="62"/>
      <c r="G1" s="5"/>
    </row>
    <row r="2" spans="1:7" s="14" customFormat="1" x14ac:dyDescent="0.25">
      <c r="A2" s="10" t="s">
        <v>1</v>
      </c>
      <c r="B2" s="11" t="s">
        <v>2</v>
      </c>
      <c r="C2" s="10" t="s">
        <v>3</v>
      </c>
      <c r="D2" s="12" t="s">
        <v>10</v>
      </c>
      <c r="E2" s="13" t="s">
        <v>11</v>
      </c>
      <c r="F2" s="10" t="s">
        <v>4</v>
      </c>
    </row>
    <row r="3" spans="1:7" s="6" customFormat="1" x14ac:dyDescent="0.25">
      <c r="A3" s="6" t="s">
        <v>5</v>
      </c>
      <c r="B3" s="7">
        <v>101</v>
      </c>
      <c r="C3" s="6" t="s">
        <v>12</v>
      </c>
      <c r="D3" s="8">
        <v>85675</v>
      </c>
      <c r="E3" s="9">
        <v>3786556457</v>
      </c>
      <c r="F3" s="6" t="s">
        <v>15</v>
      </c>
    </row>
    <row r="4" spans="1:7" s="6" customFormat="1" x14ac:dyDescent="0.25">
      <c r="A4" s="6" t="s">
        <v>6</v>
      </c>
      <c r="B4" s="7">
        <v>102</v>
      </c>
      <c r="C4" s="6" t="s">
        <v>13</v>
      </c>
      <c r="D4" s="8">
        <v>959865</v>
      </c>
      <c r="E4" s="9">
        <v>7656735586</v>
      </c>
      <c r="F4" s="6" t="s">
        <v>16</v>
      </c>
    </row>
    <row r="5" spans="1:7" s="6" customFormat="1" x14ac:dyDescent="0.25">
      <c r="A5" s="6" t="s">
        <v>7</v>
      </c>
      <c r="B5" s="7">
        <v>103</v>
      </c>
      <c r="C5" s="6" t="s">
        <v>13</v>
      </c>
      <c r="D5" s="8">
        <v>346456</v>
      </c>
      <c r="E5" s="9">
        <v>857695895</v>
      </c>
      <c r="F5" s="6" t="s">
        <v>17</v>
      </c>
    </row>
    <row r="6" spans="1:7" s="6" customFormat="1" x14ac:dyDescent="0.25">
      <c r="A6" s="6" t="s">
        <v>8</v>
      </c>
      <c r="B6" s="7">
        <v>105</v>
      </c>
      <c r="C6" s="6" t="s">
        <v>12</v>
      </c>
      <c r="D6" s="8">
        <v>565535</v>
      </c>
      <c r="E6" s="9">
        <v>7875667</v>
      </c>
      <c r="F6" s="6" t="s">
        <v>18</v>
      </c>
    </row>
    <row r="7" spans="1:7" s="6" customFormat="1" x14ac:dyDescent="0.25">
      <c r="A7" s="6" t="s">
        <v>9</v>
      </c>
      <c r="B7" s="7">
        <v>107</v>
      </c>
      <c r="C7" s="6" t="s">
        <v>14</v>
      </c>
      <c r="D7" s="8">
        <v>90000</v>
      </c>
      <c r="E7" s="9">
        <v>786786</v>
      </c>
      <c r="F7" s="6" t="s">
        <v>19</v>
      </c>
    </row>
    <row r="9" spans="1:7" x14ac:dyDescent="0.25">
      <c r="A9" t="s">
        <v>20</v>
      </c>
    </row>
    <row r="10" spans="1:7" x14ac:dyDescent="0.25">
      <c r="A10" t="str">
        <f>UPPER(A3)</f>
        <v>AMEET</v>
      </c>
      <c r="C10" t="str">
        <f>LOWER(A3)</f>
        <v>ameet</v>
      </c>
    </row>
    <row r="11" spans="1:7" x14ac:dyDescent="0.25">
      <c r="A11" t="str">
        <f>UPPER(A4)</f>
        <v>SUHAIL AHMED</v>
      </c>
      <c r="C11" t="str">
        <f>LOWER(A4)</f>
        <v>suhail ahmed</v>
      </c>
    </row>
    <row r="12" spans="1:7" x14ac:dyDescent="0.25">
      <c r="A12" t="str">
        <f>UPPER(A5)</f>
        <v>VIKRAM</v>
      </c>
      <c r="C12" t="str">
        <f>LOWER(A5)</f>
        <v>vikram</v>
      </c>
    </row>
    <row r="13" spans="1:7" x14ac:dyDescent="0.25">
      <c r="A13" t="str">
        <f>UPPER(A6)</f>
        <v xml:space="preserve">RAHAM </v>
      </c>
      <c r="C13" t="str">
        <f>LOWER(A6)</f>
        <v xml:space="preserve">raham </v>
      </c>
    </row>
    <row r="14" spans="1:7" x14ac:dyDescent="0.25">
      <c r="A14" t="str">
        <f>UPPER(A7)</f>
        <v>SHOHIB</v>
      </c>
      <c r="C14" t="str">
        <f>LOWER(A7)</f>
        <v>shohib</v>
      </c>
    </row>
  </sheetData>
  <mergeCells count="1">
    <mergeCell ref="A1:F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esentation" shapeId="1025" r:id="rId4">
          <objectPr defaultSize="0" autoPict="0" r:id="rId5">
            <anchor moveWithCells="1">
              <from>
                <xdr:col>3</xdr:col>
                <xdr:colOff>85725</xdr:colOff>
                <xdr:row>15</xdr:row>
                <xdr:rowOff>66675</xdr:rowOff>
              </from>
              <to>
                <xdr:col>4</xdr:col>
                <xdr:colOff>428625</xdr:colOff>
                <xdr:row>19</xdr:row>
                <xdr:rowOff>95250</xdr:rowOff>
              </to>
            </anchor>
          </objectPr>
        </oleObject>
      </mc:Choice>
      <mc:Fallback>
        <oleObject progId="Presentation" shapeId="1025" r:id="rId4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6B58053-9B48-4B8A-A1C3-0E5D3054F9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3Symbols" iconId="0"/>
              <x14:cfIcon iconSet="3Symbols" iconId="2"/>
            </x14:iconSet>
          </x14:cfRule>
          <xm:sqref>D9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683F-099C-468E-8AFE-B119334B791A}">
  <dimension ref="A1:H19"/>
  <sheetViews>
    <sheetView workbookViewId="0"/>
  </sheetViews>
  <sheetFormatPr defaultRowHeight="15" outlineLevelCol="1" x14ac:dyDescent="0.25"/>
  <cols>
    <col min="1" max="2" width="13.85546875" bestFit="1" customWidth="1"/>
    <col min="3" max="3" width="12.7109375" customWidth="1" outlineLevel="1"/>
    <col min="4" max="4" width="11.42578125" customWidth="1" outlineLevel="1"/>
    <col min="5" max="5" width="15.5703125" customWidth="1" outlineLevel="1"/>
    <col min="6" max="8" width="13.85546875" bestFit="1" customWidth="1"/>
  </cols>
  <sheetData>
    <row r="1" spans="1:8" s="1" customFormat="1" x14ac:dyDescent="0.25">
      <c r="A1" s="10" t="s">
        <v>1</v>
      </c>
      <c r="B1" s="10" t="s">
        <v>2</v>
      </c>
      <c r="C1" s="10" t="s">
        <v>3</v>
      </c>
      <c r="D1" s="12" t="s">
        <v>10</v>
      </c>
      <c r="E1" s="13" t="s">
        <v>11</v>
      </c>
      <c r="F1" s="10" t="s">
        <v>4</v>
      </c>
    </row>
    <row r="2" spans="1:8" x14ac:dyDescent="0.25">
      <c r="A2" s="6" t="s">
        <v>5</v>
      </c>
      <c r="B2" s="7">
        <v>101</v>
      </c>
      <c r="C2" s="6" t="s">
        <v>12</v>
      </c>
      <c r="D2" s="8">
        <v>75777</v>
      </c>
      <c r="E2" s="9">
        <v>89789678</v>
      </c>
      <c r="F2" s="6" t="s">
        <v>15</v>
      </c>
    </row>
    <row r="3" spans="1:8" x14ac:dyDescent="0.25">
      <c r="A3" s="6" t="s">
        <v>6</v>
      </c>
      <c r="B3" s="7">
        <v>102</v>
      </c>
      <c r="C3" s="6" t="s">
        <v>13</v>
      </c>
      <c r="D3" s="8">
        <v>56757</v>
      </c>
      <c r="E3" s="9">
        <v>78678756</v>
      </c>
      <c r="F3" s="6" t="s">
        <v>16</v>
      </c>
    </row>
    <row r="4" spans="1:8" x14ac:dyDescent="0.25">
      <c r="A4" s="6" t="s">
        <v>7</v>
      </c>
      <c r="B4" s="7">
        <v>103</v>
      </c>
      <c r="C4" s="6" t="s">
        <v>13</v>
      </c>
      <c r="D4" s="8">
        <v>56764</v>
      </c>
      <c r="E4" s="9">
        <v>78578</v>
      </c>
      <c r="F4" s="6" t="s">
        <v>17</v>
      </c>
    </row>
    <row r="5" spans="1:8" x14ac:dyDescent="0.25">
      <c r="A5" s="6" t="s">
        <v>8</v>
      </c>
      <c r="B5" s="7">
        <v>105</v>
      </c>
      <c r="C5" s="6" t="s">
        <v>12</v>
      </c>
      <c r="D5" s="8">
        <v>57567</v>
      </c>
      <c r="E5" s="9">
        <v>78578</v>
      </c>
      <c r="F5" s="6" t="s">
        <v>18</v>
      </c>
    </row>
    <row r="6" spans="1:8" x14ac:dyDescent="0.25">
      <c r="A6" s="6" t="s">
        <v>9</v>
      </c>
      <c r="B6" s="7">
        <v>107</v>
      </c>
      <c r="C6" s="6" t="s">
        <v>14</v>
      </c>
      <c r="D6" s="8">
        <v>47567</v>
      </c>
      <c r="E6" s="9">
        <v>868</v>
      </c>
      <c r="F6" s="6" t="s">
        <v>19</v>
      </c>
    </row>
    <row r="10" spans="1:8" x14ac:dyDescent="0.25">
      <c r="A10" t="s">
        <v>38</v>
      </c>
      <c r="B10" t="s">
        <v>39</v>
      </c>
      <c r="C10" t="s">
        <v>40</v>
      </c>
      <c r="D10" t="s">
        <v>41</v>
      </c>
    </row>
    <row r="11" spans="1:8" x14ac:dyDescent="0.25">
      <c r="A11" t="s">
        <v>42</v>
      </c>
      <c r="B11" t="s">
        <v>42</v>
      </c>
      <c r="D11" t="b">
        <f>B11=A11</f>
        <v>1</v>
      </c>
      <c r="E11" t="str">
        <f>IF(A11=B11,"1","0")</f>
        <v>1</v>
      </c>
      <c r="F11" t="str">
        <f>VLOOKUP(B11,$A$11:$A$19,1,0)</f>
        <v>SUZUKI</v>
      </c>
      <c r="G11" t="str">
        <f>VLOOKUP(B11,A11:$A$19,1,)</f>
        <v>SUZUKI</v>
      </c>
      <c r="H11" t="str">
        <f>IFERROR(VLOOKUP(B11,$A$11:$A$19,1,),"NOT FOUND")</f>
        <v>SUZUKI</v>
      </c>
    </row>
    <row r="12" spans="1:8" x14ac:dyDescent="0.25">
      <c r="A12" t="s">
        <v>43</v>
      </c>
      <c r="B12" t="s">
        <v>51</v>
      </c>
      <c r="D12" t="b">
        <f t="shared" ref="D12:D19" si="0">B12=A12</f>
        <v>0</v>
      </c>
      <c r="E12" t="str">
        <f t="shared" ref="E12:E19" si="1">IF(A12=B12,"1","0")</f>
        <v>0</v>
      </c>
      <c r="F12" t="e">
        <f t="shared" ref="F12:F19" si="2">VLOOKUP(B12,$A$11:$A$19,1,0)</f>
        <v>#N/A</v>
      </c>
      <c r="G12" t="e">
        <f>VLOOKUP(B12,A12:$A$19,1,)</f>
        <v>#N/A</v>
      </c>
      <c r="H12" t="str">
        <f t="shared" ref="H12:H19" si="3">IFERROR(VLOOKUP(B12,$A$11:$A$19,1,),"NOT FOUND")</f>
        <v>NOT FOUND</v>
      </c>
    </row>
    <row r="13" spans="1:8" x14ac:dyDescent="0.25">
      <c r="A13" t="s">
        <v>44</v>
      </c>
      <c r="B13" t="s">
        <v>52</v>
      </c>
      <c r="D13" t="b">
        <f t="shared" si="0"/>
        <v>0</v>
      </c>
      <c r="E13" t="str">
        <f t="shared" si="1"/>
        <v>0</v>
      </c>
      <c r="F13" t="e">
        <f t="shared" si="2"/>
        <v>#N/A</v>
      </c>
      <c r="G13" t="e">
        <f>VLOOKUP(B13,A13:$A$19,1,)</f>
        <v>#N/A</v>
      </c>
      <c r="H13" t="str">
        <f t="shared" si="3"/>
        <v>NOT FOUND</v>
      </c>
    </row>
    <row r="14" spans="1:8" x14ac:dyDescent="0.25">
      <c r="A14" t="s">
        <v>46</v>
      </c>
      <c r="B14" t="s">
        <v>46</v>
      </c>
      <c r="D14" t="b">
        <f t="shared" si="0"/>
        <v>1</v>
      </c>
      <c r="E14" t="str">
        <f t="shared" si="1"/>
        <v>1</v>
      </c>
      <c r="F14" t="str">
        <f t="shared" si="2"/>
        <v>LAMBORGHINI</v>
      </c>
      <c r="G14" t="str">
        <f>VLOOKUP(B14,A14:$A$19,1,)</f>
        <v>LAMBORGHINI</v>
      </c>
      <c r="H14" t="str">
        <f t="shared" si="3"/>
        <v>LAMBORGHINI</v>
      </c>
    </row>
    <row r="15" spans="1:8" x14ac:dyDescent="0.25">
      <c r="A15" t="s">
        <v>45</v>
      </c>
      <c r="B15" t="s">
        <v>44</v>
      </c>
      <c r="D15" t="b">
        <f t="shared" si="0"/>
        <v>0</v>
      </c>
      <c r="E15" t="str">
        <f t="shared" si="1"/>
        <v>0</v>
      </c>
      <c r="F15" t="str">
        <f t="shared" si="2"/>
        <v>TATA</v>
      </c>
      <c r="G15" t="e">
        <f>VLOOKUP(B15,A15:$A$19,1,)</f>
        <v>#N/A</v>
      </c>
      <c r="H15" t="str">
        <f t="shared" si="3"/>
        <v>TATA</v>
      </c>
    </row>
    <row r="16" spans="1:8" x14ac:dyDescent="0.25">
      <c r="A16" t="s">
        <v>47</v>
      </c>
      <c r="B16" t="s">
        <v>45</v>
      </c>
      <c r="D16" t="b">
        <f t="shared" si="0"/>
        <v>0</v>
      </c>
      <c r="E16" t="str">
        <f t="shared" si="1"/>
        <v>0</v>
      </c>
      <c r="F16" t="str">
        <f t="shared" si="2"/>
        <v>FERRARI</v>
      </c>
      <c r="G16" t="e">
        <f>VLOOKUP(B16,A16:$A$19,1,)</f>
        <v>#N/A</v>
      </c>
      <c r="H16" t="str">
        <f t="shared" si="3"/>
        <v>FERRARI</v>
      </c>
    </row>
    <row r="17" spans="1:8" x14ac:dyDescent="0.25">
      <c r="A17" t="s">
        <v>48</v>
      </c>
      <c r="D17" t="b">
        <f t="shared" si="0"/>
        <v>0</v>
      </c>
      <c r="E17" t="str">
        <f t="shared" si="1"/>
        <v>0</v>
      </c>
      <c r="F17" t="e">
        <f t="shared" si="2"/>
        <v>#N/A</v>
      </c>
      <c r="G17" t="e">
        <f>VLOOKUP(B17,A17:$A$19,1,)</f>
        <v>#N/A</v>
      </c>
      <c r="H17" t="str">
        <f t="shared" si="3"/>
        <v>NOT FOUND</v>
      </c>
    </row>
    <row r="18" spans="1:8" x14ac:dyDescent="0.25">
      <c r="A18" t="s">
        <v>49</v>
      </c>
      <c r="D18" t="b">
        <f t="shared" si="0"/>
        <v>0</v>
      </c>
      <c r="E18" t="str">
        <f t="shared" si="1"/>
        <v>0</v>
      </c>
      <c r="F18" t="e">
        <f t="shared" si="2"/>
        <v>#N/A</v>
      </c>
      <c r="G18" t="e">
        <f>VLOOKUP(B18,A18:$A$19,1,)</f>
        <v>#N/A</v>
      </c>
      <c r="H18" t="str">
        <f t="shared" si="3"/>
        <v>NOT FOUND</v>
      </c>
    </row>
    <row r="19" spans="1:8" x14ac:dyDescent="0.25">
      <c r="A19" t="s">
        <v>50</v>
      </c>
      <c r="D19" t="b">
        <f t="shared" si="0"/>
        <v>0</v>
      </c>
      <c r="E19" t="str">
        <f t="shared" si="1"/>
        <v>0</v>
      </c>
      <c r="F19" t="e">
        <f t="shared" si="2"/>
        <v>#N/A</v>
      </c>
      <c r="G19" t="e">
        <f>VLOOKUP(B19,A19:$A$19,1,)</f>
        <v>#N/A</v>
      </c>
      <c r="H19" t="str">
        <f t="shared" si="3"/>
        <v>NOT FOUND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7E5C-8439-46D1-9DB0-D9D1D45741D4}">
  <dimension ref="A1:X55"/>
  <sheetViews>
    <sheetView workbookViewId="0">
      <selection activeCell="B3" sqref="B3"/>
    </sheetView>
  </sheetViews>
  <sheetFormatPr defaultRowHeight="15" x14ac:dyDescent="0.25"/>
  <cols>
    <col min="1" max="1" width="12.85546875" bestFit="1" customWidth="1"/>
    <col min="2" max="2" width="10.42578125" bestFit="1" customWidth="1"/>
    <col min="3" max="3" width="12.7109375" bestFit="1" customWidth="1"/>
    <col min="4" max="4" width="17.42578125" bestFit="1" customWidth="1"/>
    <col min="5" max="5" width="29.7109375" bestFit="1" customWidth="1"/>
    <col min="6" max="6" width="11" bestFit="1" customWidth="1"/>
    <col min="7" max="7" width="11.7109375" bestFit="1" customWidth="1"/>
    <col min="9" max="9" width="12.7109375" bestFit="1" customWidth="1"/>
    <col min="10" max="10" width="11.42578125" style="2" bestFit="1" customWidth="1"/>
    <col min="11" max="11" width="11.140625" style="37" bestFit="1" customWidth="1"/>
    <col min="12" max="12" width="16.42578125" bestFit="1" customWidth="1"/>
    <col min="13" max="13" width="10" bestFit="1" customWidth="1"/>
    <col min="14" max="14" width="18.140625" bestFit="1" customWidth="1"/>
    <col min="15" max="15" width="9.7109375" bestFit="1" customWidth="1"/>
    <col min="16" max="16" width="14.85546875" bestFit="1" customWidth="1"/>
    <col min="17" max="17" width="12" bestFit="1" customWidth="1"/>
    <col min="18" max="18" width="15.5703125" bestFit="1" customWidth="1"/>
    <col min="23" max="23" width="9.7109375" bestFit="1" customWidth="1"/>
  </cols>
  <sheetData>
    <row r="1" spans="1:24" s="1" customFormat="1" x14ac:dyDescent="0.25">
      <c r="A1" s="10" t="s">
        <v>1</v>
      </c>
      <c r="B1" s="10" t="s">
        <v>2</v>
      </c>
      <c r="C1" s="10" t="s">
        <v>3</v>
      </c>
      <c r="D1" s="12" t="s">
        <v>10</v>
      </c>
      <c r="E1" s="13" t="s">
        <v>11</v>
      </c>
      <c r="F1" s="34" t="s">
        <v>77</v>
      </c>
      <c r="G1" s="31" t="s">
        <v>4</v>
      </c>
      <c r="H1" s="23" t="s">
        <v>21</v>
      </c>
      <c r="J1" s="29"/>
      <c r="K1" s="36"/>
      <c r="N1" s="1" t="s">
        <v>22</v>
      </c>
      <c r="O1" s="1" t="s">
        <v>23</v>
      </c>
      <c r="P1" s="1" t="s">
        <v>24</v>
      </c>
    </row>
    <row r="2" spans="1:24" x14ac:dyDescent="0.25">
      <c r="A2" s="6" t="s">
        <v>5</v>
      </c>
      <c r="B2" s="7">
        <v>101</v>
      </c>
      <c r="C2" s="6" t="s">
        <v>12</v>
      </c>
      <c r="D2" s="8">
        <v>75777</v>
      </c>
      <c r="E2" s="9">
        <v>89789678</v>
      </c>
      <c r="F2" s="35" t="s">
        <v>78</v>
      </c>
      <c r="G2" s="32" t="s">
        <v>15</v>
      </c>
      <c r="H2" s="21">
        <f>COUNTA(A2:G2)</f>
        <v>7</v>
      </c>
      <c r="L2" t="str">
        <f>A2&amp;" "&amp;B2</f>
        <v>Ameet 101</v>
      </c>
      <c r="N2" t="s">
        <v>25</v>
      </c>
      <c r="P2" s="15">
        <f ca="1">TODAY()</f>
        <v>45842</v>
      </c>
      <c r="R2" s="15">
        <v>44564</v>
      </c>
    </row>
    <row r="3" spans="1:24" x14ac:dyDescent="0.25">
      <c r="A3" s="6" t="s">
        <v>6</v>
      </c>
      <c r="B3" s="7">
        <v>102</v>
      </c>
      <c r="C3" s="6" t="s">
        <v>13</v>
      </c>
      <c r="D3" s="8">
        <v>56757</v>
      </c>
      <c r="E3" s="9">
        <v>78678756</v>
      </c>
      <c r="F3" s="35" t="s">
        <v>79</v>
      </c>
      <c r="G3" s="32" t="s">
        <v>16</v>
      </c>
      <c r="H3" s="21">
        <f t="shared" ref="H3:H11" si="0">COUNTA(A3:G3)</f>
        <v>7</v>
      </c>
      <c r="L3" t="str">
        <f t="shared" ref="L3:L10" si="1">A3&amp;" "&amp;B3</f>
        <v>suhail ahmed 102</v>
      </c>
      <c r="N3" t="s">
        <v>26</v>
      </c>
      <c r="P3" s="16">
        <f ca="1">NOW()</f>
        <v>45842.734768634262</v>
      </c>
      <c r="R3" s="15">
        <v>44929</v>
      </c>
    </row>
    <row r="4" spans="1:24" x14ac:dyDescent="0.25">
      <c r="A4" s="6" t="s">
        <v>7</v>
      </c>
      <c r="B4" s="7">
        <v>103</v>
      </c>
      <c r="C4" s="6" t="s">
        <v>13</v>
      </c>
      <c r="D4" s="8">
        <v>56764</v>
      </c>
      <c r="E4" s="9">
        <v>7856789</v>
      </c>
      <c r="F4" s="35" t="s">
        <v>79</v>
      </c>
      <c r="G4" s="32" t="s">
        <v>17</v>
      </c>
      <c r="H4" s="21">
        <f t="shared" si="0"/>
        <v>7</v>
      </c>
      <c r="L4" t="str">
        <f t="shared" si="1"/>
        <v>vikram 103</v>
      </c>
      <c r="N4" t="s">
        <v>27</v>
      </c>
      <c r="O4" s="15">
        <v>34485</v>
      </c>
      <c r="P4">
        <f>DAY(O4)</f>
        <v>31</v>
      </c>
    </row>
    <row r="5" spans="1:24" x14ac:dyDescent="0.25">
      <c r="A5" s="6" t="s">
        <v>8</v>
      </c>
      <c r="B5" s="7">
        <v>105</v>
      </c>
      <c r="C5" s="6"/>
      <c r="D5" s="8">
        <v>57567</v>
      </c>
      <c r="E5" s="9"/>
      <c r="F5" s="35" t="s">
        <v>80</v>
      </c>
      <c r="G5" s="32" t="s">
        <v>18</v>
      </c>
      <c r="H5" s="21">
        <f t="shared" si="0"/>
        <v>5</v>
      </c>
      <c r="I5" s="33" t="s">
        <v>75</v>
      </c>
      <c r="J5" s="30">
        <f>SUMIFS(D2:D11,C2:C11,C2)</f>
        <v>133344</v>
      </c>
      <c r="L5" t="str">
        <f t="shared" si="1"/>
        <v>raham  105</v>
      </c>
      <c r="N5" t="s">
        <v>28</v>
      </c>
      <c r="O5" s="15">
        <v>34850</v>
      </c>
      <c r="P5">
        <f>MONTH(O5)</f>
        <v>5</v>
      </c>
    </row>
    <row r="6" spans="1:24" x14ac:dyDescent="0.25">
      <c r="A6" s="6" t="s">
        <v>9</v>
      </c>
      <c r="B6" s="7"/>
      <c r="C6" s="6" t="s">
        <v>14</v>
      </c>
      <c r="D6" s="8">
        <v>47567</v>
      </c>
      <c r="E6" s="9">
        <v>868</v>
      </c>
      <c r="F6" s="35" t="s">
        <v>81</v>
      </c>
      <c r="G6" s="32"/>
      <c r="H6" s="21">
        <f t="shared" si="0"/>
        <v>5</v>
      </c>
      <c r="I6" s="33" t="s">
        <v>76</v>
      </c>
      <c r="J6" s="30">
        <f>SUMIFS(D2:D11,C2:C11,C6)</f>
        <v>95134</v>
      </c>
      <c r="L6" t="str">
        <f t="shared" si="1"/>
        <v xml:space="preserve">shohib </v>
      </c>
      <c r="N6" t="s">
        <v>29</v>
      </c>
      <c r="O6" s="15">
        <v>37775</v>
      </c>
      <c r="P6">
        <f>YEAR(O6)</f>
        <v>2003</v>
      </c>
      <c r="R6" t="s">
        <v>31</v>
      </c>
      <c r="S6">
        <f>NETWORKDAYS(R2,R3)</f>
        <v>262</v>
      </c>
      <c r="V6" t="s">
        <v>33</v>
      </c>
      <c r="W6" s="15">
        <v>45047</v>
      </c>
      <c r="X6">
        <f>DAY(W6)</f>
        <v>1</v>
      </c>
    </row>
    <row r="7" spans="1:24" x14ac:dyDescent="0.25">
      <c r="A7" s="6" t="s">
        <v>5</v>
      </c>
      <c r="B7" s="7">
        <v>101</v>
      </c>
      <c r="C7" s="6"/>
      <c r="D7" s="8">
        <v>75777</v>
      </c>
      <c r="E7" s="9"/>
      <c r="F7" s="35" t="s">
        <v>78</v>
      </c>
      <c r="G7" s="32" t="s">
        <v>15</v>
      </c>
      <c r="H7" s="21">
        <f t="shared" si="0"/>
        <v>5</v>
      </c>
      <c r="I7" s="33" t="s">
        <v>13</v>
      </c>
      <c r="J7" s="30">
        <f>SUMIFS(D2:D11,C2:C11,C8)</f>
        <v>170278</v>
      </c>
      <c r="L7" t="str">
        <f t="shared" si="1"/>
        <v>Ameet 101</v>
      </c>
      <c r="N7" t="s">
        <v>23</v>
      </c>
      <c r="O7" t="s">
        <v>30</v>
      </c>
      <c r="P7" s="15">
        <f>DATE(P6,P5,P4)</f>
        <v>37772</v>
      </c>
      <c r="R7" t="s">
        <v>31</v>
      </c>
      <c r="S7" t="e">
        <f>NETWORKDAYS(R2:R3,W6:W7)</f>
        <v>#VALUE!</v>
      </c>
      <c r="W7" s="15">
        <v>45152</v>
      </c>
    </row>
    <row r="8" spans="1:24" x14ac:dyDescent="0.25">
      <c r="A8" s="6" t="s">
        <v>6</v>
      </c>
      <c r="B8" s="7">
        <v>102</v>
      </c>
      <c r="C8" s="6" t="s">
        <v>13</v>
      </c>
      <c r="D8" s="8">
        <v>56757</v>
      </c>
      <c r="E8" s="9">
        <v>78678756</v>
      </c>
      <c r="F8" s="35" t="s">
        <v>79</v>
      </c>
      <c r="G8" s="32" t="s">
        <v>16</v>
      </c>
      <c r="H8" s="21">
        <f t="shared" si="0"/>
        <v>7</v>
      </c>
      <c r="L8" t="str">
        <f t="shared" si="1"/>
        <v>suhail ahmed 102</v>
      </c>
      <c r="R8" t="s">
        <v>32</v>
      </c>
      <c r="S8">
        <f>NETWORKDAYS.INTL(R2,R3,11,W6:W7)</f>
        <v>314</v>
      </c>
    </row>
    <row r="9" spans="1:24" x14ac:dyDescent="0.25">
      <c r="A9" s="6" t="s">
        <v>7</v>
      </c>
      <c r="B9" s="7">
        <v>103</v>
      </c>
      <c r="C9" s="6" t="s">
        <v>13</v>
      </c>
      <c r="D9" s="8"/>
      <c r="E9" s="9">
        <v>7856789</v>
      </c>
      <c r="F9" s="35" t="s">
        <v>79</v>
      </c>
      <c r="G9" s="32" t="s">
        <v>17</v>
      </c>
      <c r="H9" s="21">
        <f t="shared" si="0"/>
        <v>6</v>
      </c>
      <c r="I9" s="33" t="s">
        <v>75</v>
      </c>
      <c r="J9" s="30" t="s">
        <v>79</v>
      </c>
      <c r="K9" s="38">
        <f>SUMIFS(D2:D11,C2:C11,C2,F2:F11,F4)</f>
        <v>0</v>
      </c>
      <c r="L9" t="str">
        <f t="shared" si="1"/>
        <v>vikram 103</v>
      </c>
    </row>
    <row r="10" spans="1:24" x14ac:dyDescent="0.25">
      <c r="A10" s="6" t="s">
        <v>8</v>
      </c>
      <c r="B10" s="7">
        <v>105</v>
      </c>
      <c r="C10" s="6" t="s">
        <v>12</v>
      </c>
      <c r="D10" s="8">
        <v>57567</v>
      </c>
      <c r="E10" s="9">
        <v>78578</v>
      </c>
      <c r="F10" s="35" t="s">
        <v>80</v>
      </c>
      <c r="G10" s="32" t="s">
        <v>18</v>
      </c>
      <c r="H10" s="21">
        <f t="shared" si="0"/>
        <v>7</v>
      </c>
      <c r="I10" s="33" t="s">
        <v>76</v>
      </c>
      <c r="J10" s="30" t="s">
        <v>81</v>
      </c>
      <c r="K10" s="38">
        <f>SUMIFS(D2:D11,C2:C11,C6,F2:F11,F6)</f>
        <v>95134</v>
      </c>
      <c r="L10" t="str">
        <f t="shared" si="1"/>
        <v>raham  105</v>
      </c>
    </row>
    <row r="11" spans="1:24" x14ac:dyDescent="0.25">
      <c r="A11" s="6" t="s">
        <v>9</v>
      </c>
      <c r="B11" s="7">
        <v>107</v>
      </c>
      <c r="C11" s="6" t="s">
        <v>14</v>
      </c>
      <c r="D11" s="8">
        <v>47567</v>
      </c>
      <c r="E11" s="9">
        <v>868</v>
      </c>
      <c r="F11" s="35" t="s">
        <v>81</v>
      </c>
      <c r="G11" s="32" t="s">
        <v>19</v>
      </c>
      <c r="H11" s="21">
        <f t="shared" si="0"/>
        <v>7</v>
      </c>
      <c r="I11" s="33" t="s">
        <v>13</v>
      </c>
      <c r="J11" s="30" t="s">
        <v>79</v>
      </c>
      <c r="K11" s="38">
        <f>SUMIFS(D2:D11,C2:C11,C9,F2:F11,F9)</f>
        <v>170278</v>
      </c>
      <c r="L11" t="str">
        <f>A11&amp;" "&amp;B11</f>
        <v>shohib 107</v>
      </c>
    </row>
    <row r="12" spans="1:24" x14ac:dyDescent="0.25">
      <c r="D12" s="2">
        <f>SUM(D2:D11)</f>
        <v>532100</v>
      </c>
    </row>
    <row r="16" spans="1:24" x14ac:dyDescent="0.25">
      <c r="A16" t="s">
        <v>23</v>
      </c>
      <c r="B16" t="s">
        <v>34</v>
      </c>
      <c r="C16" t="s">
        <v>35</v>
      </c>
      <c r="D16" t="s">
        <v>36</v>
      </c>
      <c r="E16" t="s">
        <v>37</v>
      </c>
    </row>
    <row r="17" spans="1:7" x14ac:dyDescent="0.25">
      <c r="A17" s="15">
        <v>37734</v>
      </c>
      <c r="B17" s="17">
        <v>37734</v>
      </c>
      <c r="C17" s="18">
        <v>37734</v>
      </c>
      <c r="D17" s="19">
        <v>37734</v>
      </c>
      <c r="E17" s="20">
        <v>37734</v>
      </c>
      <c r="F17" s="20"/>
    </row>
    <row r="18" spans="1:7" x14ac:dyDescent="0.25">
      <c r="A18" s="15">
        <v>37413</v>
      </c>
      <c r="B18" s="17">
        <v>37413</v>
      </c>
      <c r="C18" s="18">
        <v>37413</v>
      </c>
      <c r="D18" s="19">
        <v>37413</v>
      </c>
      <c r="E18" s="20">
        <v>37413</v>
      </c>
      <c r="F18" s="20"/>
    </row>
    <row r="19" spans="1:7" x14ac:dyDescent="0.25">
      <c r="A19" s="15">
        <v>45547</v>
      </c>
      <c r="B19" s="17">
        <v>45547</v>
      </c>
      <c r="C19" s="18">
        <v>45547</v>
      </c>
      <c r="D19" s="19">
        <v>45547</v>
      </c>
      <c r="E19" s="20">
        <v>45547</v>
      </c>
      <c r="F19" s="20"/>
    </row>
    <row r="20" spans="1:7" x14ac:dyDescent="0.25">
      <c r="A20" s="15">
        <v>41255</v>
      </c>
      <c r="B20" s="17">
        <v>41255</v>
      </c>
      <c r="C20" s="18">
        <v>41255</v>
      </c>
      <c r="D20" s="19">
        <v>41255</v>
      </c>
      <c r="E20" s="20">
        <v>41255</v>
      </c>
      <c r="F20" s="20"/>
    </row>
    <row r="25" spans="1:7" x14ac:dyDescent="0.25">
      <c r="A25" s="21" t="s">
        <v>1</v>
      </c>
      <c r="B25" s="21" t="s">
        <v>53</v>
      </c>
      <c r="C25" s="21" t="s">
        <v>54</v>
      </c>
      <c r="D25" s="21" t="s">
        <v>55</v>
      </c>
      <c r="E25" s="21" t="s">
        <v>56</v>
      </c>
      <c r="F25" s="21"/>
      <c r="G25" s="21" t="s">
        <v>57</v>
      </c>
    </row>
    <row r="26" spans="1:7" x14ac:dyDescent="0.25">
      <c r="A26" s="21" t="s">
        <v>5</v>
      </c>
      <c r="B26" s="22">
        <v>101</v>
      </c>
      <c r="C26" s="21" t="s">
        <v>12</v>
      </c>
      <c r="D26" s="21" t="s">
        <v>58</v>
      </c>
      <c r="E26" s="23">
        <f>IF(D26="DONE",1,0)</f>
        <v>1</v>
      </c>
      <c r="F26" s="23"/>
      <c r="G26" s="21"/>
    </row>
    <row r="27" spans="1:7" x14ac:dyDescent="0.25">
      <c r="A27" s="21" t="s">
        <v>6</v>
      </c>
      <c r="B27" s="22">
        <v>102</v>
      </c>
      <c r="C27" s="21" t="s">
        <v>13</v>
      </c>
      <c r="D27" s="21" t="s">
        <v>58</v>
      </c>
      <c r="E27" s="23">
        <f t="shared" ref="E27:E35" si="2">IF(D27="DONE",1,0)</f>
        <v>1</v>
      </c>
      <c r="F27" s="23"/>
      <c r="G27" s="21"/>
    </row>
    <row r="28" spans="1:7" x14ac:dyDescent="0.25">
      <c r="A28" s="21" t="s">
        <v>7</v>
      </c>
      <c r="B28" s="22">
        <v>103</v>
      </c>
      <c r="C28" s="21" t="s">
        <v>13</v>
      </c>
      <c r="D28" s="21" t="s">
        <v>58</v>
      </c>
      <c r="E28" s="23">
        <f t="shared" si="2"/>
        <v>1</v>
      </c>
      <c r="F28" s="23"/>
      <c r="G28" s="21"/>
    </row>
    <row r="29" spans="1:7" x14ac:dyDescent="0.25">
      <c r="A29" s="21" t="s">
        <v>8</v>
      </c>
      <c r="B29" s="22">
        <v>105</v>
      </c>
      <c r="C29" s="21"/>
      <c r="D29" s="21" t="s">
        <v>59</v>
      </c>
      <c r="E29" s="23">
        <f t="shared" si="2"/>
        <v>0</v>
      </c>
      <c r="F29" s="23"/>
      <c r="G29" s="21"/>
    </row>
    <row r="30" spans="1:7" x14ac:dyDescent="0.25">
      <c r="A30" s="21" t="s">
        <v>9</v>
      </c>
      <c r="B30" s="22"/>
      <c r="C30" s="21" t="s">
        <v>14</v>
      </c>
      <c r="D30" s="21" t="s">
        <v>59</v>
      </c>
      <c r="E30" s="23">
        <f t="shared" si="2"/>
        <v>0</v>
      </c>
      <c r="F30" s="23"/>
      <c r="G30" s="21"/>
    </row>
    <row r="31" spans="1:7" x14ac:dyDescent="0.25">
      <c r="A31" s="21" t="s">
        <v>5</v>
      </c>
      <c r="B31" s="22">
        <v>101</v>
      </c>
      <c r="C31" s="21"/>
      <c r="D31" s="21" t="s">
        <v>59</v>
      </c>
      <c r="E31" s="23">
        <f>IF(D31="DONE",1,0)</f>
        <v>0</v>
      </c>
      <c r="F31" s="23"/>
      <c r="G31" s="21"/>
    </row>
    <row r="32" spans="1:7" x14ac:dyDescent="0.25">
      <c r="A32" s="21" t="s">
        <v>6</v>
      </c>
      <c r="B32" s="22">
        <v>102</v>
      </c>
      <c r="C32" s="21" t="s">
        <v>13</v>
      </c>
      <c r="D32" s="21" t="s">
        <v>59</v>
      </c>
      <c r="E32" s="23">
        <f t="shared" si="2"/>
        <v>0</v>
      </c>
      <c r="F32" s="23"/>
      <c r="G32" s="21"/>
    </row>
    <row r="33" spans="1:18" x14ac:dyDescent="0.25">
      <c r="A33" s="21" t="s">
        <v>7</v>
      </c>
      <c r="B33" s="22">
        <v>103</v>
      </c>
      <c r="C33" s="21" t="s">
        <v>13</v>
      </c>
      <c r="D33" s="21" t="s">
        <v>59</v>
      </c>
      <c r="E33" s="23">
        <f t="shared" si="2"/>
        <v>0</v>
      </c>
      <c r="F33" s="23"/>
      <c r="G33" s="21"/>
    </row>
    <row r="34" spans="1:18" x14ac:dyDescent="0.25">
      <c r="A34" s="21" t="s">
        <v>8</v>
      </c>
      <c r="B34" s="22">
        <v>105</v>
      </c>
      <c r="C34" s="21" t="s">
        <v>12</v>
      </c>
      <c r="D34" s="21" t="s">
        <v>58</v>
      </c>
      <c r="E34" s="23">
        <f t="shared" si="2"/>
        <v>1</v>
      </c>
      <c r="F34" s="23"/>
      <c r="G34" s="21"/>
    </row>
    <row r="35" spans="1:18" x14ac:dyDescent="0.25">
      <c r="A35" s="21" t="s">
        <v>9</v>
      </c>
      <c r="B35" s="22">
        <v>107</v>
      </c>
      <c r="C35" s="21" t="s">
        <v>14</v>
      </c>
      <c r="D35" s="21" t="s">
        <v>58</v>
      </c>
      <c r="E35" s="23">
        <f t="shared" si="2"/>
        <v>1</v>
      </c>
      <c r="F35" s="23"/>
      <c r="G35" s="21"/>
    </row>
    <row r="38" spans="1:18" x14ac:dyDescent="0.25">
      <c r="A38" s="24" t="s">
        <v>60</v>
      </c>
      <c r="B38" t="s">
        <v>61</v>
      </c>
      <c r="C38" t="s">
        <v>62</v>
      </c>
    </row>
    <row r="39" spans="1:18" x14ac:dyDescent="0.25">
      <c r="A39" s="24">
        <v>12978464</v>
      </c>
      <c r="B39" t="str">
        <f>"*"&amp;A39&amp;"*"</f>
        <v>*12978464*</v>
      </c>
    </row>
    <row r="40" spans="1:18" x14ac:dyDescent="0.25">
      <c r="A40" s="24">
        <v>12989755</v>
      </c>
      <c r="B40" t="str">
        <f>"*"&amp;A40&amp;"*"</f>
        <v>*12989755*</v>
      </c>
      <c r="L40" s="1" t="s">
        <v>64</v>
      </c>
      <c r="M40" s="1" t="s">
        <v>65</v>
      </c>
      <c r="N40" s="26"/>
      <c r="O40" s="27" t="s">
        <v>66</v>
      </c>
      <c r="P40" s="27" t="s">
        <v>67</v>
      </c>
      <c r="Q40" s="27" t="s">
        <v>68</v>
      </c>
      <c r="R40" s="27" t="s">
        <v>69</v>
      </c>
    </row>
    <row r="41" spans="1:18" x14ac:dyDescent="0.25">
      <c r="A41" s="24">
        <v>13786945</v>
      </c>
      <c r="B41" t="str">
        <f>"*"&amp;A41&amp;"*"</f>
        <v>*13786945*</v>
      </c>
      <c r="L41">
        <v>765.57657900000004</v>
      </c>
      <c r="M41">
        <f>ROUNDUP(L41,2)</f>
        <v>765.58</v>
      </c>
      <c r="N41" s="26"/>
      <c r="O41" s="26">
        <v>1</v>
      </c>
      <c r="P41" s="26">
        <v>78</v>
      </c>
      <c r="Q41" s="26">
        <f>P41-$P$53</f>
        <v>3.7000000000000028</v>
      </c>
      <c r="R41" s="26">
        <f>Q41^2</f>
        <v>13.690000000000021</v>
      </c>
    </row>
    <row r="42" spans="1:18" x14ac:dyDescent="0.25">
      <c r="A42" s="24">
        <v>56688445</v>
      </c>
      <c r="B42" t="str">
        <f>"*"&amp;A42&amp;"*"</f>
        <v>*56688445*</v>
      </c>
      <c r="L42">
        <v>74.784999999999997</v>
      </c>
      <c r="M42">
        <f t="shared" ref="M42:M48" si="3">ROUNDUP(L42,2)</f>
        <v>74.790000000000006</v>
      </c>
      <c r="N42" s="26"/>
      <c r="O42" s="26">
        <v>2</v>
      </c>
      <c r="P42" s="26">
        <v>88</v>
      </c>
      <c r="Q42" s="26">
        <f t="shared" ref="Q42:Q50" si="4">P42-$P$53</f>
        <v>13.700000000000003</v>
      </c>
      <c r="R42" s="26">
        <f t="shared" ref="R42:R50" si="5">Q42^2</f>
        <v>187.69000000000008</v>
      </c>
    </row>
    <row r="43" spans="1:18" x14ac:dyDescent="0.25">
      <c r="B43" t="s">
        <v>63</v>
      </c>
      <c r="L43">
        <v>54.976799999999997</v>
      </c>
      <c r="M43">
        <f t="shared" si="3"/>
        <v>54.98</v>
      </c>
      <c r="N43" s="26"/>
      <c r="O43" s="26">
        <v>3</v>
      </c>
      <c r="P43" s="26">
        <v>67</v>
      </c>
      <c r="Q43" s="26">
        <f t="shared" si="4"/>
        <v>-7.2999999999999972</v>
      </c>
      <c r="R43" s="26">
        <f t="shared" si="5"/>
        <v>53.289999999999957</v>
      </c>
    </row>
    <row r="44" spans="1:18" x14ac:dyDescent="0.25">
      <c r="L44">
        <v>59.787578000000003</v>
      </c>
      <c r="M44">
        <f t="shared" si="3"/>
        <v>59.79</v>
      </c>
      <c r="N44" s="26"/>
      <c r="O44" s="26">
        <v>4</v>
      </c>
      <c r="P44" s="26">
        <v>76</v>
      </c>
      <c r="Q44" s="26">
        <f t="shared" si="4"/>
        <v>1.7000000000000028</v>
      </c>
      <c r="R44" s="26">
        <f t="shared" si="5"/>
        <v>2.8900000000000095</v>
      </c>
    </row>
    <row r="45" spans="1:18" x14ac:dyDescent="0.25">
      <c r="L45">
        <v>99.6785</v>
      </c>
      <c r="M45">
        <f t="shared" si="3"/>
        <v>99.68</v>
      </c>
      <c r="N45" s="26"/>
      <c r="O45" s="26">
        <v>5</v>
      </c>
      <c r="P45" s="26">
        <v>55</v>
      </c>
      <c r="Q45" s="26">
        <f t="shared" si="4"/>
        <v>-19.299999999999997</v>
      </c>
      <c r="R45" s="26">
        <f t="shared" si="5"/>
        <v>372.4899999999999</v>
      </c>
    </row>
    <row r="46" spans="1:18" x14ac:dyDescent="0.25">
      <c r="L46">
        <v>12.765756400000001</v>
      </c>
      <c r="M46">
        <f t="shared" si="3"/>
        <v>12.77</v>
      </c>
      <c r="N46" s="26"/>
      <c r="O46" s="26">
        <v>6</v>
      </c>
      <c r="P46" s="26">
        <v>65</v>
      </c>
      <c r="Q46" s="26">
        <f t="shared" si="4"/>
        <v>-9.2999999999999972</v>
      </c>
      <c r="R46" s="26">
        <f t="shared" si="5"/>
        <v>86.489999999999952</v>
      </c>
    </row>
    <row r="47" spans="1:18" x14ac:dyDescent="0.25">
      <c r="A47" s="25" t="s">
        <v>5</v>
      </c>
      <c r="L47">
        <v>96.768569999999997</v>
      </c>
      <c r="M47">
        <f t="shared" si="3"/>
        <v>96.77000000000001</v>
      </c>
      <c r="N47" s="26"/>
      <c r="O47" s="26">
        <v>7</v>
      </c>
      <c r="P47" s="26">
        <v>84</v>
      </c>
      <c r="Q47" s="26">
        <f t="shared" si="4"/>
        <v>9.7000000000000028</v>
      </c>
      <c r="R47" s="26">
        <f t="shared" si="5"/>
        <v>94.09000000000006</v>
      </c>
    </row>
    <row r="48" spans="1:18" x14ac:dyDescent="0.25">
      <c r="L48">
        <v>45.765785000000001</v>
      </c>
      <c r="M48">
        <f t="shared" si="3"/>
        <v>45.769999999999996</v>
      </c>
      <c r="N48" s="26"/>
      <c r="O48" s="26">
        <v>8</v>
      </c>
      <c r="P48" s="26">
        <v>91</v>
      </c>
      <c r="Q48" s="26">
        <f t="shared" si="4"/>
        <v>16.700000000000003</v>
      </c>
      <c r="R48" s="26">
        <f t="shared" si="5"/>
        <v>278.8900000000001</v>
      </c>
    </row>
    <row r="49" spans="14:18" x14ac:dyDescent="0.25">
      <c r="N49" s="26"/>
      <c r="O49" s="26">
        <v>9</v>
      </c>
      <c r="P49" s="26">
        <v>60</v>
      </c>
      <c r="Q49" s="26">
        <f t="shared" si="4"/>
        <v>-14.299999999999997</v>
      </c>
      <c r="R49" s="26">
        <f t="shared" si="5"/>
        <v>204.48999999999992</v>
      </c>
    </row>
    <row r="50" spans="14:18" x14ac:dyDescent="0.25">
      <c r="N50" s="26"/>
      <c r="O50" s="26">
        <v>10</v>
      </c>
      <c r="P50" s="26">
        <v>79</v>
      </c>
      <c r="Q50" s="26">
        <f t="shared" si="4"/>
        <v>4.7000000000000028</v>
      </c>
      <c r="R50" s="26">
        <f t="shared" si="5"/>
        <v>22.090000000000028</v>
      </c>
    </row>
    <row r="51" spans="14:18" x14ac:dyDescent="0.25">
      <c r="N51" s="28" t="s">
        <v>70</v>
      </c>
      <c r="O51" s="26"/>
      <c r="P51" s="26">
        <f>SUM(P41:P50)</f>
        <v>743</v>
      </c>
      <c r="Q51" s="26">
        <f>SUM(Q41:Q50)</f>
        <v>2.8421709430404007E-14</v>
      </c>
      <c r="R51" s="26">
        <f>SUM(R41:R50)</f>
        <v>1316.1</v>
      </c>
    </row>
    <row r="52" spans="14:18" x14ac:dyDescent="0.25">
      <c r="N52" s="28" t="s">
        <v>71</v>
      </c>
      <c r="O52" s="26"/>
      <c r="P52" s="26">
        <f>COUNT(P41:P50)</f>
        <v>10</v>
      </c>
      <c r="Q52" s="26">
        <f>COUNT(Q41:Q50)</f>
        <v>10</v>
      </c>
      <c r="R52" s="26">
        <f>COUNT(R41:R50)</f>
        <v>10</v>
      </c>
    </row>
    <row r="53" spans="14:18" x14ac:dyDescent="0.25">
      <c r="N53" s="28" t="s">
        <v>72</v>
      </c>
      <c r="O53" s="26"/>
      <c r="P53" s="26">
        <f>AVERAGE(P41:P50)</f>
        <v>74.3</v>
      </c>
      <c r="Q53" s="26"/>
      <c r="R53" s="26"/>
    </row>
    <row r="54" spans="14:18" x14ac:dyDescent="0.25">
      <c r="N54" s="28" t="s">
        <v>73</v>
      </c>
      <c r="O54" s="26"/>
      <c r="P54" s="26"/>
      <c r="Q54" s="26"/>
      <c r="R54" s="26">
        <f>R51/(R52-1)</f>
        <v>146.23333333333332</v>
      </c>
    </row>
    <row r="55" spans="14:18" x14ac:dyDescent="0.25">
      <c r="N55" s="28" t="s">
        <v>74</v>
      </c>
      <c r="O55" s="26"/>
      <c r="P55" s="26"/>
      <c r="Q55" s="26"/>
      <c r="R55" s="26">
        <f>R54^0.5</f>
        <v>12.092697520955914</v>
      </c>
    </row>
  </sheetData>
  <hyperlinks>
    <hyperlink ref="A47" location="Sheet2!A1" display="Ameet" xr:uid="{07194788-3D4A-4B8F-A493-DB6DF4F892FF}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123825</xdr:rowOff>
                  </from>
                  <to>
                    <xdr:col>6</xdr:col>
                    <xdr:colOff>600075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123825</xdr:rowOff>
                  </from>
                  <to>
                    <xdr:col>6</xdr:col>
                    <xdr:colOff>600075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123825</xdr:rowOff>
                  </from>
                  <to>
                    <xdr:col>6</xdr:col>
                    <xdr:colOff>600075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161925</xdr:rowOff>
                  </from>
                  <to>
                    <xdr:col>6</xdr:col>
                    <xdr:colOff>600075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123825</xdr:rowOff>
                  </from>
                  <to>
                    <xdr:col>6</xdr:col>
                    <xdr:colOff>600075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123825</xdr:rowOff>
                  </from>
                  <to>
                    <xdr:col>6</xdr:col>
                    <xdr:colOff>600075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123825</xdr:rowOff>
                  </from>
                  <to>
                    <xdr:col>6</xdr:col>
                    <xdr:colOff>600075</xdr:colOff>
                    <xdr:row>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28575</xdr:rowOff>
                  </from>
                  <to>
                    <xdr:col>6</xdr:col>
                    <xdr:colOff>600075</xdr:colOff>
                    <xdr:row>32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123825</xdr:rowOff>
                  </from>
                  <to>
                    <xdr:col>6</xdr:col>
                    <xdr:colOff>600075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123825</xdr:rowOff>
                  </from>
                  <to>
                    <xdr:col>6</xdr:col>
                    <xdr:colOff>600075</xdr:colOff>
                    <xdr:row>35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0270C53-2535-4730-ADF6-6BB286CF4EA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3Symbols" iconId="0"/>
              <x14:cfIcon iconSet="3Symbols" iconId="2"/>
            </x14:iconSet>
          </x14:cfRule>
          <xm:sqref>E26:F35</xm:sqref>
        </x14:conditionalFormatting>
        <x14:conditionalFormatting xmlns:xm="http://schemas.microsoft.com/office/excel/2006/main">
          <x14:cfRule type="iconSet" priority="1" id="{ABD3BDF4-A9FE-48F0-B340-CD62CD40E26C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3Symbols" iconId="0"/>
              <x14:cfIcon iconSet="3Symbols" iconId="2"/>
            </x14:iconSet>
          </x14:cfRule>
          <xm:sqref>E26:F35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4AF9-77E6-4B30-9B28-0B392143AD88}">
  <dimension ref="A1:P55"/>
  <sheetViews>
    <sheetView tabSelected="1" zoomScale="85" zoomScaleNormal="100" workbookViewId="0">
      <selection activeCell="N25" sqref="N25"/>
    </sheetView>
  </sheetViews>
  <sheetFormatPr defaultRowHeight="15" x14ac:dyDescent="0.25"/>
  <cols>
    <col min="1" max="1" width="13.140625" bestFit="1" customWidth="1"/>
    <col min="4" max="4" width="11.85546875" style="41" bestFit="1" customWidth="1"/>
    <col min="7" max="7" width="10.5703125" bestFit="1" customWidth="1"/>
    <col min="9" max="9" width="13.85546875" bestFit="1" customWidth="1"/>
  </cols>
  <sheetData>
    <row r="1" spans="1:11" x14ac:dyDescent="0.25">
      <c r="A1" s="63" t="s">
        <v>84</v>
      </c>
      <c r="B1" s="63"/>
      <c r="C1" s="63"/>
      <c r="D1" s="63"/>
    </row>
    <row r="2" spans="1:11" ht="18" x14ac:dyDescent="0.35">
      <c r="A2" s="49"/>
      <c r="B2" s="49"/>
      <c r="C2" s="49"/>
      <c r="D2" s="50" t="s">
        <v>99</v>
      </c>
      <c r="F2" s="1" t="s">
        <v>100</v>
      </c>
      <c r="G2" s="51" t="s">
        <v>101</v>
      </c>
      <c r="I2" s="1" t="s">
        <v>106</v>
      </c>
      <c r="K2" s="1" t="s">
        <v>134</v>
      </c>
    </row>
    <row r="3" spans="1:11" ht="18" x14ac:dyDescent="0.35">
      <c r="A3" s="47" t="s">
        <v>90</v>
      </c>
      <c r="B3" s="43" t="s">
        <v>82</v>
      </c>
      <c r="C3" s="43" t="s">
        <v>83</v>
      </c>
      <c r="D3" s="44" t="s">
        <v>85</v>
      </c>
      <c r="E3" s="42" t="s">
        <v>91</v>
      </c>
      <c r="F3" s="42" t="s">
        <v>92</v>
      </c>
      <c r="G3" s="42" t="s">
        <v>97</v>
      </c>
      <c r="H3" s="42" t="s">
        <v>102</v>
      </c>
      <c r="I3" s="42" t="s">
        <v>105</v>
      </c>
      <c r="J3" s="42" t="s">
        <v>107</v>
      </c>
      <c r="K3" s="42" t="s">
        <v>133</v>
      </c>
    </row>
    <row r="4" spans="1:11" x14ac:dyDescent="0.25">
      <c r="A4" s="1">
        <v>1</v>
      </c>
      <c r="B4" s="45" t="s">
        <v>86</v>
      </c>
      <c r="C4" s="45">
        <v>1</v>
      </c>
      <c r="D4" s="46">
        <v>5.8</v>
      </c>
      <c r="H4" s="39">
        <f>VLOOKUP(C4,I28:$J$32,2,0)</f>
        <v>0.83010766786637558</v>
      </c>
      <c r="I4" s="48">
        <f>D4/H4</f>
        <v>6.987045445451348</v>
      </c>
      <c r="J4" s="48">
        <f>$B$51+$B$52*A4</f>
        <v>5.1585513892929846</v>
      </c>
      <c r="K4" s="48">
        <f>H4*J4</f>
        <v>4.2821530633348512</v>
      </c>
    </row>
    <row r="5" spans="1:11" x14ac:dyDescent="0.25">
      <c r="A5" s="1">
        <v>2</v>
      </c>
      <c r="B5" s="45"/>
      <c r="C5" s="45">
        <v>2</v>
      </c>
      <c r="D5" s="46">
        <v>4.0999999999999996</v>
      </c>
      <c r="H5" s="39">
        <f>VLOOKUP(C5,I29:$J$32,2,0)</f>
        <v>1.0688512413972788</v>
      </c>
      <c r="I5" s="48">
        <f>D5/H5</f>
        <v>3.8358939403393371</v>
      </c>
      <c r="J5" s="48">
        <f t="shared" ref="J5:J23" si="0">$B$51+$B$52*A5</f>
        <v>5.3184179781182666</v>
      </c>
      <c r="K5" s="48">
        <f t="shared" ref="K5:K23" si="1">H5*J5</f>
        <v>5.6845976581813149</v>
      </c>
    </row>
    <row r="6" spans="1:11" x14ac:dyDescent="0.25">
      <c r="A6" s="1">
        <v>3</v>
      </c>
      <c r="B6" s="45"/>
      <c r="C6" s="45">
        <v>3</v>
      </c>
      <c r="D6" s="46">
        <v>5</v>
      </c>
      <c r="E6" s="40">
        <f>AVERAGE(D4:D7)</f>
        <v>5.125</v>
      </c>
      <c r="F6" s="40">
        <f>AVERAGE(E6:E7)</f>
        <v>5.05</v>
      </c>
      <c r="G6" s="48">
        <f>D6/F6</f>
        <v>0.99009900990099009</v>
      </c>
      <c r="H6" s="39">
        <f>VLOOKUP(C6,I30:$J$32,2,0)</f>
        <v>1.0947227375798805</v>
      </c>
      <c r="I6" s="48">
        <f>D6/H6</f>
        <v>4.5673665379907726</v>
      </c>
      <c r="J6" s="48">
        <f t="shared" si="0"/>
        <v>5.4782845669435485</v>
      </c>
      <c r="K6" s="48">
        <f t="shared" si="1"/>
        <v>5.997202678366051</v>
      </c>
    </row>
    <row r="7" spans="1:11" x14ac:dyDescent="0.25">
      <c r="A7" s="1">
        <v>4</v>
      </c>
      <c r="B7" s="45"/>
      <c r="C7" s="45">
        <v>4</v>
      </c>
      <c r="D7" s="46">
        <v>5.6</v>
      </c>
      <c r="E7" s="40">
        <f t="shared" ref="E7:E18" si="2">AVERAGE(D5:D8)</f>
        <v>4.9749999999999996</v>
      </c>
      <c r="F7" s="40">
        <f t="shared" ref="F7:F16" si="3">AVERAGE(E7:E8)</f>
        <v>5.2374999999999998</v>
      </c>
      <c r="G7" s="48">
        <f t="shared" ref="G7:G16" si="4">D7/F7</f>
        <v>1.0692124105011933</v>
      </c>
      <c r="H7" s="39">
        <f>VLOOKUP(C7,I31:$J$32,2,0)</f>
        <v>1.0307491325907092</v>
      </c>
      <c r="I7" s="48">
        <f>D7/H7</f>
        <v>5.4329417536591347</v>
      </c>
      <c r="J7" s="48">
        <f t="shared" si="0"/>
        <v>5.6381511557688313</v>
      </c>
      <c r="K7" s="48">
        <f t="shared" si="1"/>
        <v>5.8115194132240271</v>
      </c>
    </row>
    <row r="8" spans="1:11" x14ac:dyDescent="0.25">
      <c r="A8" s="1">
        <v>5</v>
      </c>
      <c r="B8" s="45" t="s">
        <v>87</v>
      </c>
      <c r="C8" s="45">
        <v>1</v>
      </c>
      <c r="D8" s="46">
        <v>5.2</v>
      </c>
      <c r="E8" s="40">
        <f t="shared" si="2"/>
        <v>5.5</v>
      </c>
      <c r="F8" s="40">
        <f t="shared" si="3"/>
        <v>5.6875</v>
      </c>
      <c r="G8" s="48">
        <f t="shared" si="4"/>
        <v>0.91428571428571437</v>
      </c>
      <c r="H8" s="39">
        <v>0.83</v>
      </c>
      <c r="I8" s="48">
        <v>6.26</v>
      </c>
      <c r="J8" s="48">
        <f t="shared" si="0"/>
        <v>5.7980177445941132</v>
      </c>
      <c r="K8" s="48">
        <f t="shared" si="1"/>
        <v>4.8123547280131138</v>
      </c>
    </row>
    <row r="9" spans="1:11" x14ac:dyDescent="0.25">
      <c r="A9" s="1">
        <v>6</v>
      </c>
      <c r="B9" s="45"/>
      <c r="C9" s="45">
        <v>2</v>
      </c>
      <c r="D9" s="46">
        <v>6.2</v>
      </c>
      <c r="E9" s="40">
        <f t="shared" si="2"/>
        <v>5.875</v>
      </c>
      <c r="F9" s="40">
        <f t="shared" si="3"/>
        <v>6.1</v>
      </c>
      <c r="G9" s="48">
        <f t="shared" si="4"/>
        <v>1.0163934426229508</v>
      </c>
      <c r="H9" s="39">
        <v>1.07</v>
      </c>
      <c r="I9" s="48">
        <v>5.8</v>
      </c>
      <c r="J9" s="48">
        <f t="shared" si="0"/>
        <v>5.9578843334193952</v>
      </c>
      <c r="K9" s="48">
        <f t="shared" si="1"/>
        <v>6.374936236758753</v>
      </c>
    </row>
    <row r="10" spans="1:11" x14ac:dyDescent="0.25">
      <c r="A10" s="1">
        <v>7</v>
      </c>
      <c r="B10" s="45"/>
      <c r="C10" s="45">
        <v>3</v>
      </c>
      <c r="D10" s="46">
        <v>6.5</v>
      </c>
      <c r="E10" s="40">
        <f t="shared" si="2"/>
        <v>6.3249999999999993</v>
      </c>
      <c r="F10" s="40">
        <f t="shared" si="3"/>
        <v>6.3</v>
      </c>
      <c r="G10" s="48">
        <f t="shared" si="4"/>
        <v>1.0317460317460319</v>
      </c>
      <c r="H10" s="39">
        <v>1.0900000000000001</v>
      </c>
      <c r="I10" s="48">
        <v>5.94</v>
      </c>
      <c r="J10" s="48">
        <f t="shared" si="0"/>
        <v>6.1177509222446771</v>
      </c>
      <c r="K10" s="48">
        <f t="shared" si="1"/>
        <v>6.6683485052466986</v>
      </c>
    </row>
    <row r="11" spans="1:11" x14ac:dyDescent="0.25">
      <c r="A11" s="1">
        <v>8</v>
      </c>
      <c r="B11" s="45"/>
      <c r="C11" s="45">
        <v>4</v>
      </c>
      <c r="D11" s="46">
        <v>7.4</v>
      </c>
      <c r="E11" s="40">
        <f t="shared" si="2"/>
        <v>6.2750000000000004</v>
      </c>
      <c r="F11" s="40">
        <f t="shared" si="3"/>
        <v>6.4249999999999998</v>
      </c>
      <c r="G11" s="48">
        <f t="shared" si="4"/>
        <v>1.151750972762646</v>
      </c>
      <c r="H11" s="39">
        <f>VLOOKUP(C11,I$28:$J32,2,0)</f>
        <v>1.0307491325907092</v>
      </c>
      <c r="I11" s="48">
        <f>D11/H11</f>
        <v>7.1792444601924288</v>
      </c>
      <c r="J11" s="48">
        <f t="shared" si="0"/>
        <v>6.277617511069959</v>
      </c>
      <c r="K11" s="48">
        <f t="shared" si="1"/>
        <v>6.4706488042716073</v>
      </c>
    </row>
    <row r="12" spans="1:11" x14ac:dyDescent="0.25">
      <c r="A12" s="1">
        <v>9</v>
      </c>
      <c r="B12" s="45" t="s">
        <v>88</v>
      </c>
      <c r="C12" s="45">
        <v>1</v>
      </c>
      <c r="D12" s="46">
        <v>5</v>
      </c>
      <c r="E12" s="40">
        <f t="shared" si="2"/>
        <v>6.5749999999999993</v>
      </c>
      <c r="F12" s="40">
        <f t="shared" si="3"/>
        <v>6.7374999999999998</v>
      </c>
      <c r="G12" s="48">
        <f t="shared" si="4"/>
        <v>0.7421150278293136</v>
      </c>
      <c r="H12" s="39">
        <v>0.83</v>
      </c>
      <c r="I12" s="48">
        <v>6.02</v>
      </c>
      <c r="J12" s="48">
        <f t="shared" si="0"/>
        <v>6.4374840998952418</v>
      </c>
      <c r="K12" s="48">
        <f t="shared" si="1"/>
        <v>5.3431118029130502</v>
      </c>
    </row>
    <row r="13" spans="1:11" x14ac:dyDescent="0.25">
      <c r="A13" s="1">
        <v>10</v>
      </c>
      <c r="B13" s="45"/>
      <c r="C13" s="45">
        <v>2</v>
      </c>
      <c r="D13" s="46">
        <v>7.4</v>
      </c>
      <c r="E13" s="40">
        <f t="shared" si="2"/>
        <v>6.9</v>
      </c>
      <c r="F13" s="40">
        <f t="shared" si="3"/>
        <v>6.7625000000000002</v>
      </c>
      <c r="G13" s="48">
        <f t="shared" si="4"/>
        <v>1.0942698706099816</v>
      </c>
      <c r="H13" s="39">
        <v>1.07</v>
      </c>
      <c r="I13" s="48">
        <v>6.92</v>
      </c>
      <c r="J13" s="48">
        <f t="shared" si="0"/>
        <v>6.5973506887205229</v>
      </c>
      <c r="K13" s="48">
        <f t="shared" si="1"/>
        <v>7.0591652369309603</v>
      </c>
    </row>
    <row r="14" spans="1:11" x14ac:dyDescent="0.25">
      <c r="A14" s="1">
        <v>11</v>
      </c>
      <c r="B14" s="45"/>
      <c r="C14" s="45">
        <v>3</v>
      </c>
      <c r="D14" s="46">
        <v>7.8</v>
      </c>
      <c r="E14" s="40">
        <f t="shared" si="2"/>
        <v>6.625</v>
      </c>
      <c r="F14" s="40">
        <f t="shared" si="3"/>
        <v>6.7374999999999998</v>
      </c>
      <c r="G14" s="48">
        <f t="shared" si="4"/>
        <v>1.1576994434137291</v>
      </c>
      <c r="H14" s="39">
        <v>1.0900000000000001</v>
      </c>
      <c r="I14" s="48">
        <v>7.13</v>
      </c>
      <c r="J14" s="48">
        <f t="shared" si="0"/>
        <v>6.7572172775458057</v>
      </c>
      <c r="K14" s="48">
        <f t="shared" si="1"/>
        <v>7.3653668325249289</v>
      </c>
    </row>
    <row r="15" spans="1:11" x14ac:dyDescent="0.25">
      <c r="A15" s="1">
        <v>12</v>
      </c>
      <c r="B15" s="45"/>
      <c r="C15" s="45">
        <v>4</v>
      </c>
      <c r="D15" s="46">
        <v>6.3</v>
      </c>
      <c r="E15" s="40">
        <f t="shared" si="2"/>
        <v>6.85</v>
      </c>
      <c r="F15" s="40">
        <f t="shared" si="3"/>
        <v>6.9249999999999998</v>
      </c>
      <c r="G15" s="48">
        <f t="shared" si="4"/>
        <v>0.90974729241877261</v>
      </c>
      <c r="H15" s="39">
        <f>VLOOKUP(C15,I$32:$J34,2,0)</f>
        <v>1.0307491325907092</v>
      </c>
      <c r="I15" s="48">
        <f>D15/H15</f>
        <v>6.1120594728665267</v>
      </c>
      <c r="J15" s="48">
        <f t="shared" si="0"/>
        <v>6.9170838663710876</v>
      </c>
      <c r="K15" s="48">
        <f t="shared" si="1"/>
        <v>7.1297781953191874</v>
      </c>
    </row>
    <row r="16" spans="1:11" x14ac:dyDescent="0.25">
      <c r="A16" s="1">
        <v>13</v>
      </c>
      <c r="B16" s="45" t="s">
        <v>89</v>
      </c>
      <c r="C16" s="45">
        <v>1</v>
      </c>
      <c r="D16" s="46">
        <v>5.9</v>
      </c>
      <c r="E16" s="40">
        <f t="shared" si="2"/>
        <v>7</v>
      </c>
      <c r="F16" s="40">
        <f t="shared" si="3"/>
        <v>7.0750000000000002</v>
      </c>
      <c r="G16" s="48">
        <f t="shared" si="4"/>
        <v>0.83392226148409898</v>
      </c>
      <c r="H16" s="39">
        <v>0.83</v>
      </c>
      <c r="I16" s="48">
        <v>7.11</v>
      </c>
      <c r="J16" s="48">
        <f t="shared" si="0"/>
        <v>7.0769504551963696</v>
      </c>
      <c r="K16" s="48">
        <f t="shared" si="1"/>
        <v>5.8738688778129866</v>
      </c>
    </row>
    <row r="17" spans="1:16" x14ac:dyDescent="0.25">
      <c r="A17" s="1">
        <v>14</v>
      </c>
      <c r="B17" s="45"/>
      <c r="C17" s="45">
        <v>2</v>
      </c>
      <c r="D17" s="46">
        <v>8</v>
      </c>
      <c r="E17" s="40">
        <f t="shared" si="2"/>
        <v>7.15</v>
      </c>
      <c r="F17" s="40">
        <f>AVERAGE(E17:E18)</f>
        <v>7.3000000000000007</v>
      </c>
      <c r="G17" s="48">
        <f>D17/F17</f>
        <v>1.095890410958904</v>
      </c>
      <c r="H17" s="39">
        <v>1.07</v>
      </c>
      <c r="I17" s="48">
        <v>7.48</v>
      </c>
      <c r="J17" s="48">
        <f t="shared" si="0"/>
        <v>7.2368170440216515</v>
      </c>
      <c r="K17" s="48">
        <f t="shared" si="1"/>
        <v>7.7433942371031677</v>
      </c>
    </row>
    <row r="18" spans="1:16" x14ac:dyDescent="0.25">
      <c r="A18" s="1">
        <v>15</v>
      </c>
      <c r="B18" s="45"/>
      <c r="C18" s="45">
        <v>3</v>
      </c>
      <c r="D18" s="46">
        <v>8.4</v>
      </c>
      <c r="E18" s="40">
        <f t="shared" si="2"/>
        <v>7.45</v>
      </c>
      <c r="F18" s="40"/>
      <c r="H18" s="39">
        <v>1.0900000000000001</v>
      </c>
      <c r="I18" s="48">
        <v>7.67</v>
      </c>
      <c r="J18" s="48">
        <f t="shared" si="0"/>
        <v>7.3966836328469334</v>
      </c>
      <c r="K18" s="48">
        <f t="shared" si="1"/>
        <v>8.0623851598031582</v>
      </c>
    </row>
    <row r="19" spans="1:16" x14ac:dyDescent="0.25">
      <c r="A19" s="1">
        <v>16</v>
      </c>
      <c r="B19" s="45"/>
      <c r="C19" s="45">
        <v>4</v>
      </c>
      <c r="D19" s="46">
        <v>7.5</v>
      </c>
      <c r="E19" s="40"/>
      <c r="F19" s="40"/>
      <c r="H19" s="39">
        <f>VLOOKUP(C19,I$32:$J38,2,0)</f>
        <v>1.0307491325907092</v>
      </c>
      <c r="I19" s="48">
        <f>D19/H19</f>
        <v>7.2762612772220558</v>
      </c>
      <c r="J19" s="48">
        <f t="shared" si="0"/>
        <v>7.5565502216722162</v>
      </c>
      <c r="K19" s="48">
        <f t="shared" si="1"/>
        <v>7.7889075863667685</v>
      </c>
    </row>
    <row r="20" spans="1:16" x14ac:dyDescent="0.25">
      <c r="A20" s="1">
        <v>17</v>
      </c>
      <c r="B20" s="56" t="s">
        <v>135</v>
      </c>
      <c r="C20" s="57">
        <v>1</v>
      </c>
      <c r="D20" s="58"/>
      <c r="E20" s="56"/>
      <c r="F20" s="56"/>
      <c r="G20" s="56"/>
      <c r="H20" s="59">
        <v>0.83</v>
      </c>
      <c r="I20" s="60"/>
      <c r="J20" s="61">
        <f t="shared" si="0"/>
        <v>7.7164168104974973</v>
      </c>
      <c r="K20" s="61">
        <f t="shared" si="1"/>
        <v>6.4046259527129221</v>
      </c>
    </row>
    <row r="21" spans="1:16" x14ac:dyDescent="0.25">
      <c r="A21" s="1">
        <v>18</v>
      </c>
      <c r="B21" s="56"/>
      <c r="C21" s="57">
        <v>2</v>
      </c>
      <c r="D21" s="58"/>
      <c r="E21" s="56"/>
      <c r="F21" s="56"/>
      <c r="G21" s="56"/>
      <c r="H21" s="59">
        <v>1.07</v>
      </c>
      <c r="I21" s="60"/>
      <c r="J21" s="61">
        <f t="shared" si="0"/>
        <v>7.8762833993227801</v>
      </c>
      <c r="K21" s="61">
        <f t="shared" si="1"/>
        <v>8.427623237275375</v>
      </c>
    </row>
    <row r="22" spans="1:16" x14ac:dyDescent="0.25">
      <c r="A22" s="1">
        <v>19</v>
      </c>
      <c r="B22" s="56"/>
      <c r="C22" s="57">
        <v>3</v>
      </c>
      <c r="D22" s="58"/>
      <c r="E22" s="56"/>
      <c r="F22" s="56"/>
      <c r="G22" s="56"/>
      <c r="H22" s="59">
        <v>1.0900000000000001</v>
      </c>
      <c r="I22" s="60"/>
      <c r="J22" s="61">
        <f t="shared" si="0"/>
        <v>8.0361499881480611</v>
      </c>
      <c r="K22" s="61">
        <f t="shared" si="1"/>
        <v>8.7594034870813875</v>
      </c>
    </row>
    <row r="23" spans="1:16" x14ac:dyDescent="0.25">
      <c r="A23" s="1">
        <v>20</v>
      </c>
      <c r="B23" s="56"/>
      <c r="C23" s="57">
        <v>4</v>
      </c>
      <c r="D23" s="58"/>
      <c r="E23" s="56"/>
      <c r="F23" s="56"/>
      <c r="G23" s="56"/>
      <c r="H23" s="59">
        <f>VLOOKUP(C23,I$32:$J42,2,0)</f>
        <v>1.0307491325907092</v>
      </c>
      <c r="I23" s="60"/>
      <c r="J23" s="61">
        <f t="shared" si="0"/>
        <v>8.196016576973344</v>
      </c>
      <c r="K23" s="61">
        <f t="shared" si="1"/>
        <v>8.4480369774143487</v>
      </c>
    </row>
    <row r="27" spans="1:16" x14ac:dyDescent="0.25">
      <c r="P27" s="39"/>
    </row>
    <row r="28" spans="1:16" ht="18" x14ac:dyDescent="0.35">
      <c r="I28" t="s">
        <v>103</v>
      </c>
      <c r="J28" t="s">
        <v>104</v>
      </c>
      <c r="P28" s="39"/>
    </row>
    <row r="29" spans="1:16" x14ac:dyDescent="0.25">
      <c r="I29">
        <v>1</v>
      </c>
      <c r="J29" s="39">
        <f>AVERAGE(G8,G12,G16)</f>
        <v>0.83010766786637558</v>
      </c>
      <c r="P29" s="39"/>
    </row>
    <row r="30" spans="1:16" x14ac:dyDescent="0.25">
      <c r="I30">
        <v>2</v>
      </c>
      <c r="J30" s="39">
        <f>AVERAGE(G9,G13,G17)</f>
        <v>1.0688512413972788</v>
      </c>
      <c r="P30" s="39"/>
    </row>
    <row r="31" spans="1:16" ht="18" x14ac:dyDescent="0.35">
      <c r="A31" t="s">
        <v>93</v>
      </c>
      <c r="B31" t="s">
        <v>94</v>
      </c>
      <c r="C31" s="47" t="s">
        <v>97</v>
      </c>
      <c r="I31">
        <v>3</v>
      </c>
      <c r="J31" s="39">
        <f>AVERAGE(G10,G14,G18)</f>
        <v>1.0947227375798805</v>
      </c>
    </row>
    <row r="32" spans="1:16" x14ac:dyDescent="0.25">
      <c r="A32" t="s">
        <v>95</v>
      </c>
      <c r="B32" t="s">
        <v>96</v>
      </c>
      <c r="C32" t="s">
        <v>98</v>
      </c>
      <c r="I32">
        <v>4</v>
      </c>
      <c r="J32" s="39">
        <f>AVERAGE(G11,G15,G19)</f>
        <v>1.0307491325907092</v>
      </c>
    </row>
    <row r="35" spans="1:6" x14ac:dyDescent="0.25">
      <c r="A35" t="s">
        <v>108</v>
      </c>
      <c r="D35"/>
    </row>
    <row r="36" spans="1:6" ht="15.75" thickBot="1" x14ac:dyDescent="0.3">
      <c r="D36"/>
    </row>
    <row r="37" spans="1:6" x14ac:dyDescent="0.25">
      <c r="A37" s="55" t="s">
        <v>109</v>
      </c>
      <c r="B37" s="55"/>
      <c r="D37"/>
    </row>
    <row r="38" spans="1:6" x14ac:dyDescent="0.25">
      <c r="A38" s="52" t="s">
        <v>110</v>
      </c>
      <c r="B38" s="52">
        <v>0.70537455063121701</v>
      </c>
      <c r="D38"/>
    </row>
    <row r="39" spans="1:6" x14ac:dyDescent="0.25">
      <c r="A39" s="52" t="s">
        <v>111</v>
      </c>
      <c r="B39" s="52">
        <v>0.49755325667819134</v>
      </c>
      <c r="D39"/>
    </row>
    <row r="40" spans="1:6" x14ac:dyDescent="0.25">
      <c r="A40" s="52" t="s">
        <v>112</v>
      </c>
      <c r="B40" s="52">
        <v>0.46166420358377641</v>
      </c>
      <c r="D40"/>
    </row>
    <row r="41" spans="1:6" x14ac:dyDescent="0.25">
      <c r="A41" s="52" t="s">
        <v>113</v>
      </c>
      <c r="B41" s="52">
        <v>0.79169587137058384</v>
      </c>
      <c r="D41"/>
    </row>
    <row r="42" spans="1:6" ht="15.75" thickBot="1" x14ac:dyDescent="0.3">
      <c r="A42" s="53" t="s">
        <v>114</v>
      </c>
      <c r="B42" s="53">
        <v>16</v>
      </c>
      <c r="D42"/>
    </row>
    <row r="43" spans="1:6" x14ac:dyDescent="0.25">
      <c r="D43"/>
    </row>
    <row r="44" spans="1:6" ht="15.75" thickBot="1" x14ac:dyDescent="0.3">
      <c r="A44" t="s">
        <v>115</v>
      </c>
      <c r="D44"/>
    </row>
    <row r="45" spans="1:6" x14ac:dyDescent="0.25">
      <c r="A45" s="54"/>
      <c r="B45" s="54" t="s">
        <v>120</v>
      </c>
      <c r="C45" s="54" t="s">
        <v>121</v>
      </c>
      <c r="D45" s="54" t="s">
        <v>122</v>
      </c>
      <c r="E45" s="54" t="s">
        <v>123</v>
      </c>
      <c r="F45" s="54" t="s">
        <v>124</v>
      </c>
    </row>
    <row r="46" spans="1:6" x14ac:dyDescent="0.25">
      <c r="A46" s="52" t="s">
        <v>116</v>
      </c>
      <c r="B46" s="52">
        <v>1</v>
      </c>
      <c r="C46" s="52">
        <v>8.6894909156948135</v>
      </c>
      <c r="D46" s="52">
        <v>8.6894909156948135</v>
      </c>
      <c r="E46" s="52">
        <v>13.863649602826138</v>
      </c>
      <c r="F46" s="52">
        <v>2.2697585236655863E-3</v>
      </c>
    </row>
    <row r="47" spans="1:6" x14ac:dyDescent="0.25">
      <c r="A47" s="52" t="s">
        <v>117</v>
      </c>
      <c r="B47" s="52">
        <v>14</v>
      </c>
      <c r="C47" s="52">
        <v>8.7749529384331932</v>
      </c>
      <c r="D47" s="52">
        <v>0.62678235274522809</v>
      </c>
      <c r="E47" s="52"/>
      <c r="F47" s="52"/>
    </row>
    <row r="48" spans="1:6" ht="15.75" thickBot="1" x14ac:dyDescent="0.3">
      <c r="A48" s="53" t="s">
        <v>118</v>
      </c>
      <c r="B48" s="53">
        <v>15</v>
      </c>
      <c r="C48" s="53">
        <v>17.464443854128007</v>
      </c>
      <c r="D48" s="53"/>
      <c r="E48" s="53"/>
      <c r="F48" s="53"/>
    </row>
    <row r="49" spans="1:9" ht="15.75" thickBot="1" x14ac:dyDescent="0.3">
      <c r="D49"/>
    </row>
    <row r="50" spans="1:9" x14ac:dyDescent="0.25">
      <c r="A50" s="54"/>
      <c r="B50" s="54" t="s">
        <v>125</v>
      </c>
      <c r="C50" s="54" t="s">
        <v>113</v>
      </c>
      <c r="D50" s="54" t="s">
        <v>126</v>
      </c>
      <c r="E50" s="54" t="s">
        <v>127</v>
      </c>
      <c r="F50" s="54" t="s">
        <v>128</v>
      </c>
      <c r="G50" s="54" t="s">
        <v>129</v>
      </c>
      <c r="H50" s="54" t="s">
        <v>130</v>
      </c>
      <c r="I50" s="54" t="s">
        <v>131</v>
      </c>
    </row>
    <row r="51" spans="1:9" x14ac:dyDescent="0.25">
      <c r="A51" s="52" t="s">
        <v>119</v>
      </c>
      <c r="B51" s="52">
        <v>4.9986848004677027</v>
      </c>
      <c r="C51" s="52">
        <v>0.41516881747662326</v>
      </c>
      <c r="D51" s="52">
        <v>12.040125823633566</v>
      </c>
      <c r="E51" s="52">
        <v>8.9608956873824862E-9</v>
      </c>
      <c r="F51" s="52">
        <v>4.1082362475052641</v>
      </c>
      <c r="G51" s="52">
        <v>5.8891333534301413</v>
      </c>
      <c r="H51" s="52">
        <v>4.1082362475052641</v>
      </c>
      <c r="I51" s="52">
        <v>5.8891333534301413</v>
      </c>
    </row>
    <row r="52" spans="1:9" ht="15.75" thickBot="1" x14ac:dyDescent="0.3">
      <c r="A52" s="53" t="s">
        <v>132</v>
      </c>
      <c r="B52" s="53">
        <v>0.15986658882528207</v>
      </c>
      <c r="C52" s="53">
        <v>4.2935736957390169E-2</v>
      </c>
      <c r="D52" s="53">
        <v>3.7233922171624814</v>
      </c>
      <c r="E52" s="53">
        <v>2.2697585236655885E-3</v>
      </c>
      <c r="F52" s="53">
        <v>6.7778591763131141E-2</v>
      </c>
      <c r="G52" s="53">
        <v>0.25195458588743302</v>
      </c>
      <c r="H52" s="53">
        <v>6.7778591763131141E-2</v>
      </c>
      <c r="I52" s="53">
        <v>0.25195458588743302</v>
      </c>
    </row>
    <row r="53" spans="1:9" x14ac:dyDescent="0.25">
      <c r="D53"/>
    </row>
    <row r="54" spans="1:9" x14ac:dyDescent="0.25">
      <c r="D54"/>
    </row>
    <row r="55" spans="1:9" x14ac:dyDescent="0.25">
      <c r="D55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Ameet</dc:creator>
  <cp:lastModifiedBy>Ameet</cp:lastModifiedBy>
  <dcterms:created xsi:type="dcterms:W3CDTF">2025-06-26T09:01:35Z</dcterms:created>
  <dcterms:modified xsi:type="dcterms:W3CDTF">2025-07-04T12:51:41Z</dcterms:modified>
</cp:coreProperties>
</file>