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5.xml" ContentType="application/vnd.openxmlformats-officedocument.drawing+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7.xml" ContentType="application/vnd.openxmlformats-officedocument.drawing+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charts/style42.xml" ContentType="application/vnd.ms-office.chartstyle+xml"/>
  <Override PartName="/xl/charts/colors42.xml" ContentType="application/vnd.ms-office.chartcolorstyle+xml"/>
  <Override PartName="/xl/charts/chart47.xml" ContentType="application/vnd.openxmlformats-officedocument.drawingml.chart+xml"/>
  <Override PartName="/xl/charts/style43.xml" ContentType="application/vnd.ms-office.chartstyle+xml"/>
  <Override PartName="/xl/charts/colors43.xml" ContentType="application/vnd.ms-office.chartcolorstyle+xml"/>
  <Override PartName="/xl/charts/chart48.xml" ContentType="application/vnd.openxmlformats-officedocument.drawingml.chart+xml"/>
  <Override PartName="/xl/charts/style44.xml" ContentType="application/vnd.ms-office.chartstyle+xml"/>
  <Override PartName="/xl/charts/colors44.xml" ContentType="application/vnd.ms-office.chartcolorstyle+xml"/>
  <Override PartName="/xl/charts/chart49.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9.xml" ContentType="application/vnd.openxmlformats-officedocument.drawing+xml"/>
  <Override PartName="/xl/charts/chart50.xml" ContentType="application/vnd.openxmlformats-officedocument.drawingml.chart+xml"/>
  <Override PartName="/xl/charts/style46.xml" ContentType="application/vnd.ms-office.chartstyle+xml"/>
  <Override PartName="/xl/charts/colors46.xml" ContentType="application/vnd.ms-office.chartcolorstyle+xml"/>
  <Override PartName="/xl/charts/chart51.xml" ContentType="application/vnd.openxmlformats-officedocument.drawingml.chart+xml"/>
  <Override PartName="/xl/charts/style47.xml" ContentType="application/vnd.ms-office.chartstyle+xml"/>
  <Override PartName="/xl/charts/colors47.xml" ContentType="application/vnd.ms-office.chartcolorstyle+xml"/>
  <Override PartName="/xl/charts/chart52.xml" ContentType="application/vnd.openxmlformats-officedocument.drawingml.chart+xml"/>
  <Override PartName="/xl/charts/style48.xml" ContentType="application/vnd.ms-office.chartstyle+xml"/>
  <Override PartName="/xl/charts/colors48.xml" ContentType="application/vnd.ms-office.chartcolorstyle+xml"/>
  <Override PartName="/xl/charts/chart53.xml" ContentType="application/vnd.openxmlformats-officedocument.drawingml.chart+xml"/>
  <Override PartName="/xl/charts/style49.xml" ContentType="application/vnd.ms-office.chartstyle+xml"/>
  <Override PartName="/xl/charts/colors49.xml" ContentType="application/vnd.ms-office.chartcolorstyle+xml"/>
  <Override PartName="/xl/charts/chart54.xml" ContentType="application/vnd.openxmlformats-officedocument.drawingml.chart+xml"/>
  <Override PartName="/xl/charts/style50.xml" ContentType="application/vnd.ms-office.chartstyle+xml"/>
  <Override PartName="/xl/charts/colors50.xml" ContentType="application/vnd.ms-office.chartcolorstyle+xml"/>
  <Override PartName="/xl/charts/chart55.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0.xml" ContentType="application/vnd.openxmlformats-officedocument.drawing+xml"/>
  <Override PartName="/xl/charts/chart56.xml" ContentType="application/vnd.openxmlformats-officedocument.drawingml.chart+xml"/>
  <Override PartName="/xl/charts/style52.xml" ContentType="application/vnd.ms-office.chartstyle+xml"/>
  <Override PartName="/xl/charts/colors52.xml" ContentType="application/vnd.ms-office.chartcolorstyle+xml"/>
  <Override PartName="/xl/charts/chart57.xml" ContentType="application/vnd.openxmlformats-officedocument.drawingml.chart+xml"/>
  <Override PartName="/xl/charts/style53.xml" ContentType="application/vnd.ms-office.chartstyle+xml"/>
  <Override PartName="/xl/charts/colors53.xml" ContentType="application/vnd.ms-office.chartcolorstyle+xml"/>
  <Override PartName="/xl/charts/chart58.xml" ContentType="application/vnd.openxmlformats-officedocument.drawingml.chart+xml"/>
  <Override PartName="/xl/charts/style54.xml" ContentType="application/vnd.ms-office.chartstyle+xml"/>
  <Override PartName="/xl/charts/colors5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40EDA220-B284-4F68-86BE-4AA015BD90B5}" xr6:coauthVersionLast="47" xr6:coauthVersionMax="47" xr10:uidLastSave="{00000000-0000-0000-0000-000000000000}"/>
  <bookViews>
    <workbookView xWindow="-120" yWindow="-120" windowWidth="29040" windowHeight="15720" activeTab="2" xr2:uid="{00000000-000D-0000-FFFF-FFFF00000000}"/>
  </bookViews>
  <sheets>
    <sheet name="Referencias" sheetId="20" r:id="rId1"/>
    <sheet name="Reglas Utilizadas" sheetId="14" r:id="rId2"/>
    <sheet name="Resultados-&gt; Cap.Deteccion" sheetId="37" r:id="rId3"/>
    <sheet name="Detección_Ataques-&gt;SIDs " sheetId="21" r:id="rId4"/>
    <sheet name="Comparaciones IDS" sheetId="43" r:id="rId5"/>
    <sheet name="Análisis Resultados-Snort" sheetId="42" r:id="rId6"/>
    <sheet name="Ataques L1-L2" sheetId="41" r:id="rId7"/>
    <sheet name="Deteccion_Trafico_Legitimo" sheetId="23" r:id="rId8"/>
    <sheet name="Resultados_Snort_TALOS" sheetId="32" r:id="rId9"/>
    <sheet name="Resultados_Snort_ETopen" sheetId="33" r:id="rId10"/>
    <sheet name="Resultados_Snort_QuickDraw" sheetId="34" r:id="rId11"/>
    <sheet name="Resultados_FortiGate" sheetId="39" r:id="rId12"/>
    <sheet name="Resultados_PaloAlto" sheetId="38" r:id="rId13"/>
    <sheet name="Resultados_Detecciones_SNORT" sheetId="3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 i="43" l="1"/>
  <c r="P33" i="43"/>
  <c r="O33" i="43"/>
  <c r="N33" i="43"/>
  <c r="J154" i="37"/>
  <c r="I52" i="37"/>
  <c r="Y3" i="43"/>
  <c r="Y4" i="43"/>
  <c r="Y5" i="43"/>
  <c r="Y10" i="43"/>
  <c r="Y2" i="43"/>
  <c r="X4" i="43"/>
  <c r="X5" i="43"/>
  <c r="X6" i="43"/>
  <c r="X8" i="43"/>
  <c r="X9" i="43"/>
  <c r="X10" i="43"/>
  <c r="X11" i="43"/>
  <c r="X12" i="43"/>
  <c r="X2" i="43"/>
  <c r="W12" i="43"/>
  <c r="W3" i="43"/>
  <c r="W4" i="43"/>
  <c r="W5" i="43"/>
  <c r="W6" i="43"/>
  <c r="W7" i="43"/>
  <c r="W8" i="43"/>
  <c r="W9" i="43"/>
  <c r="W10" i="43"/>
  <c r="W11" i="43"/>
  <c r="W2" i="43"/>
  <c r="G51" i="37"/>
  <c r="G52" i="37"/>
  <c r="G53" i="37"/>
  <c r="D52" i="37"/>
  <c r="E52" i="37"/>
  <c r="F52" i="37"/>
  <c r="C52" i="37"/>
  <c r="Q27" i="43"/>
  <c r="P27" i="43"/>
  <c r="O27" i="43"/>
  <c r="N27" i="43"/>
  <c r="R27" i="43" s="1"/>
  <c r="R26" i="43"/>
  <c r="R25" i="43"/>
  <c r="R24" i="43"/>
  <c r="R23" i="43"/>
  <c r="R22" i="43"/>
  <c r="R21" i="43"/>
  <c r="R20" i="43"/>
  <c r="R19" i="43"/>
  <c r="R18" i="43"/>
  <c r="R17" i="43"/>
  <c r="Q13" i="43"/>
  <c r="P13" i="43"/>
  <c r="R13" i="43" s="1"/>
  <c r="O13" i="43"/>
  <c r="N13" i="43"/>
  <c r="R12" i="43"/>
  <c r="R11" i="43"/>
  <c r="R10" i="43"/>
  <c r="R9" i="43"/>
  <c r="R8" i="43"/>
  <c r="R7" i="43"/>
  <c r="R6" i="43"/>
  <c r="R5" i="43"/>
  <c r="R4" i="43"/>
  <c r="R3" i="43"/>
  <c r="K8" i="43"/>
  <c r="K12" i="43"/>
  <c r="J12" i="43"/>
  <c r="I12" i="43"/>
  <c r="K5" i="43"/>
  <c r="L18" i="42"/>
  <c r="E89" i="41" l="1"/>
  <c r="E88" i="41"/>
  <c r="E87" i="41"/>
  <c r="E85" i="38"/>
  <c r="D85" i="38"/>
  <c r="C85" i="38"/>
  <c r="GY47" i="21"/>
  <c r="GZ47" i="21"/>
  <c r="GX47" i="21"/>
  <c r="D87" i="39"/>
  <c r="E87" i="39"/>
  <c r="C87" i="39"/>
  <c r="E15" i="43"/>
  <c r="K3" i="43" l="1"/>
  <c r="K4" i="43"/>
  <c r="K6" i="43"/>
  <c r="K7" i="43"/>
  <c r="K9" i="43"/>
  <c r="K10" i="43"/>
  <c r="K11" i="43"/>
  <c r="K2" i="43"/>
  <c r="J3" i="43"/>
  <c r="J4" i="43"/>
  <c r="J5" i="43"/>
  <c r="J6" i="43"/>
  <c r="J7" i="43"/>
  <c r="J8" i="43"/>
  <c r="J9" i="43"/>
  <c r="J10" i="43"/>
  <c r="J11" i="43"/>
  <c r="J2" i="43"/>
  <c r="I3" i="43"/>
  <c r="I4" i="43"/>
  <c r="I5" i="43"/>
  <c r="I6" i="43"/>
  <c r="I7" i="43"/>
  <c r="I8" i="43"/>
  <c r="I9" i="43"/>
  <c r="I10" i="43"/>
  <c r="I11" i="43"/>
  <c r="I2" i="43"/>
  <c r="D15" i="43"/>
  <c r="C15" i="43"/>
  <c r="HQ9" i="21"/>
  <c r="G47" i="42"/>
  <c r="G48" i="42"/>
  <c r="G42" i="42"/>
  <c r="G41" i="42"/>
  <c r="G40" i="42"/>
  <c r="G39" i="42"/>
  <c r="G38" i="42"/>
  <c r="G37" i="42"/>
  <c r="G36" i="42"/>
  <c r="G35" i="42"/>
  <c r="G34" i="42"/>
  <c r="G33" i="42"/>
  <c r="G43" i="42" s="1"/>
  <c r="G28" i="42"/>
  <c r="G27" i="42"/>
  <c r="G26" i="42"/>
  <c r="G25" i="42"/>
  <c r="G24" i="42"/>
  <c r="G23" i="42"/>
  <c r="G22" i="42"/>
  <c r="G21" i="42"/>
  <c r="G20" i="42"/>
  <c r="G19" i="42"/>
  <c r="G18" i="42"/>
  <c r="G14" i="42"/>
  <c r="G5" i="42"/>
  <c r="G6" i="42"/>
  <c r="G7" i="42"/>
  <c r="G8" i="42"/>
  <c r="G9" i="42"/>
  <c r="G10" i="42"/>
  <c r="G11" i="42"/>
  <c r="G12" i="42"/>
  <c r="G13" i="42"/>
  <c r="G4" i="42"/>
  <c r="HB4" i="21"/>
  <c r="HB5" i="21"/>
  <c r="HB6" i="21"/>
  <c r="HB7" i="21"/>
  <c r="HB8" i="21"/>
  <c r="HB9" i="21"/>
  <c r="HB10" i="21"/>
  <c r="HB11" i="21"/>
  <c r="HB12" i="21"/>
  <c r="HB13" i="21"/>
  <c r="HB14" i="21"/>
  <c r="HB15" i="21"/>
  <c r="HB16" i="21"/>
  <c r="HB17" i="21"/>
  <c r="HB18" i="21"/>
  <c r="HB19" i="21"/>
  <c r="HB20" i="21"/>
  <c r="HB21" i="21"/>
  <c r="HB22" i="21"/>
  <c r="HB23" i="21"/>
  <c r="HB24" i="21"/>
  <c r="HB25" i="21"/>
  <c r="HB26" i="21"/>
  <c r="HB27" i="21"/>
  <c r="HB28" i="21"/>
  <c r="HB29" i="21"/>
  <c r="HB30" i="21"/>
  <c r="HB31" i="21"/>
  <c r="HB32" i="21"/>
  <c r="HB33" i="21"/>
  <c r="HB34" i="21"/>
  <c r="HB35" i="21"/>
  <c r="HB36" i="21"/>
  <c r="HB37" i="21"/>
  <c r="HB38" i="21"/>
  <c r="HB39" i="21"/>
  <c r="HB40" i="21"/>
  <c r="HB41" i="21"/>
  <c r="HB42" i="21"/>
  <c r="HB43" i="21"/>
  <c r="HB44" i="21"/>
  <c r="HB45" i="21"/>
  <c r="HB46" i="21"/>
  <c r="D158" i="37" a="1"/>
  <c r="D158" i="37"/>
  <c r="E158" i="37" a="1"/>
  <c r="E158" i="37" s="1"/>
  <c r="F158" i="37" a="1"/>
  <c r="F158" i="37" s="1"/>
  <c r="G158" i="37" a="1"/>
  <c r="G158" i="37" s="1"/>
  <c r="G90" i="42"/>
  <c r="G91" i="42"/>
  <c r="G92" i="42"/>
  <c r="G93" i="42"/>
  <c r="G94" i="42"/>
  <c r="G95" i="42"/>
  <c r="G96" i="42"/>
  <c r="G97" i="42"/>
  <c r="G98" i="42"/>
  <c r="G89" i="42"/>
  <c r="G76" i="42"/>
  <c r="G77" i="42"/>
  <c r="G78" i="42"/>
  <c r="G79" i="42"/>
  <c r="G80" i="42"/>
  <c r="G81" i="42"/>
  <c r="G82" i="42"/>
  <c r="G83" i="42"/>
  <c r="G84" i="42"/>
  <c r="G75" i="42"/>
  <c r="BH4" i="21"/>
  <c r="BI4" i="21"/>
  <c r="BJ4" i="21"/>
  <c r="BK4" i="21"/>
  <c r="BL4" i="21"/>
  <c r="BM4" i="21"/>
  <c r="BN4" i="21"/>
  <c r="BO4" i="21"/>
  <c r="BP4" i="21"/>
  <c r="BQ4" i="21"/>
  <c r="BR4" i="21"/>
  <c r="BS4" i="21"/>
  <c r="BT4" i="21"/>
  <c r="BU4" i="21"/>
  <c r="AQ5" i="21"/>
  <c r="AR5" i="21"/>
  <c r="BI5" i="21" s="1"/>
  <c r="BH5" i="21"/>
  <c r="BJ5" i="21"/>
  <c r="BK5" i="21"/>
  <c r="BL5" i="21"/>
  <c r="BM5" i="21"/>
  <c r="BN5" i="21"/>
  <c r="BO5" i="21"/>
  <c r="BP5" i="21"/>
  <c r="BQ5" i="21"/>
  <c r="BR5" i="21"/>
  <c r="BS5" i="21"/>
  <c r="BT5" i="21"/>
  <c r="BU5" i="21"/>
  <c r="AQ6" i="21"/>
  <c r="AU6" i="21" s="1"/>
  <c r="AR6" i="21"/>
  <c r="BI6" i="21" s="1"/>
  <c r="BH6" i="21"/>
  <c r="BJ6" i="21"/>
  <c r="BK6" i="21"/>
  <c r="BL6" i="21"/>
  <c r="BM6" i="21"/>
  <c r="BN6" i="21"/>
  <c r="BO6" i="21"/>
  <c r="BP6" i="21"/>
  <c r="BQ6" i="21"/>
  <c r="BR6" i="21"/>
  <c r="BS6" i="21"/>
  <c r="BT6" i="21"/>
  <c r="BU6" i="21"/>
  <c r="AQ7" i="21"/>
  <c r="AR7" i="21" s="1"/>
  <c r="BI7" i="21" s="1"/>
  <c r="BH7" i="21"/>
  <c r="BJ7" i="21"/>
  <c r="BK7" i="21"/>
  <c r="BL7" i="21"/>
  <c r="BM7" i="21"/>
  <c r="BN7" i="21"/>
  <c r="BO7" i="21"/>
  <c r="BP7" i="21"/>
  <c r="BQ7" i="21"/>
  <c r="BR7" i="21"/>
  <c r="BS7" i="21"/>
  <c r="BT7" i="21"/>
  <c r="BU7" i="21"/>
  <c r="AQ8" i="21"/>
  <c r="AR8" i="21" s="1"/>
  <c r="BI8" i="21" s="1"/>
  <c r="BH8" i="21"/>
  <c r="BJ8" i="21"/>
  <c r="BK8" i="21"/>
  <c r="BL8" i="21"/>
  <c r="BM8" i="21"/>
  <c r="BN8" i="21"/>
  <c r="BO8" i="21"/>
  <c r="BP8" i="21"/>
  <c r="BQ8" i="21"/>
  <c r="BR8" i="21"/>
  <c r="BS8" i="21"/>
  <c r="BT8" i="21"/>
  <c r="BU8" i="21"/>
  <c r="AQ9" i="21"/>
  <c r="AR9" i="21" s="1"/>
  <c r="BI9" i="21" s="1"/>
  <c r="AU9" i="21"/>
  <c r="BH9" i="21"/>
  <c r="BJ9" i="21"/>
  <c r="BK9" i="21"/>
  <c r="BL9" i="21"/>
  <c r="BM9" i="21"/>
  <c r="BN9" i="21"/>
  <c r="BO9" i="21"/>
  <c r="BP9" i="21"/>
  <c r="BQ9" i="21"/>
  <c r="BR9" i="21"/>
  <c r="BS9" i="21"/>
  <c r="BT9" i="21"/>
  <c r="BU9" i="21"/>
  <c r="AQ10" i="21"/>
  <c r="AR10" i="21" s="1"/>
  <c r="BI10" i="21" s="1"/>
  <c r="BH10" i="21"/>
  <c r="BJ10" i="21"/>
  <c r="BK10" i="21"/>
  <c r="BL10" i="21"/>
  <c r="BM10" i="21"/>
  <c r="BN10" i="21"/>
  <c r="BO10" i="21"/>
  <c r="BP10" i="21"/>
  <c r="BQ10" i="21"/>
  <c r="BR10" i="21"/>
  <c r="BS10" i="21"/>
  <c r="BT10" i="21"/>
  <c r="BU10" i="21"/>
  <c r="AQ11" i="21"/>
  <c r="AR11" i="21" s="1"/>
  <c r="BI11" i="21" s="1"/>
  <c r="BH11" i="21"/>
  <c r="BJ11" i="21"/>
  <c r="BK11" i="21"/>
  <c r="BL11" i="21"/>
  <c r="BM11" i="21"/>
  <c r="BN11" i="21"/>
  <c r="BO11" i="21"/>
  <c r="BP11" i="21"/>
  <c r="BQ11" i="21"/>
  <c r="BR11" i="21"/>
  <c r="BS11" i="21"/>
  <c r="BT11" i="21"/>
  <c r="BU11" i="21"/>
  <c r="AQ12" i="21"/>
  <c r="AR12" i="21"/>
  <c r="BI12" i="21" s="1"/>
  <c r="BH12" i="21"/>
  <c r="BJ12" i="21"/>
  <c r="BK12" i="21"/>
  <c r="BL12" i="21"/>
  <c r="BM12" i="21"/>
  <c r="BN12" i="21"/>
  <c r="BO12" i="21"/>
  <c r="BP12" i="21"/>
  <c r="BQ12" i="21"/>
  <c r="BR12" i="21"/>
  <c r="BS12" i="21"/>
  <c r="BT12" i="21"/>
  <c r="BU12" i="21"/>
  <c r="AQ13" i="21"/>
  <c r="AR13" i="21" s="1"/>
  <c r="BI13" i="21" s="1"/>
  <c r="BH13" i="21"/>
  <c r="BJ13" i="21"/>
  <c r="BK13" i="21"/>
  <c r="BL13" i="21"/>
  <c r="BM13" i="21"/>
  <c r="BN13" i="21"/>
  <c r="BO13" i="21"/>
  <c r="BP13" i="21"/>
  <c r="BQ13" i="21"/>
  <c r="BR13" i="21"/>
  <c r="BS13" i="21"/>
  <c r="BT13" i="21"/>
  <c r="BU13" i="21"/>
  <c r="AQ14" i="21"/>
  <c r="AR14" i="21" s="1"/>
  <c r="BI14" i="21" s="1"/>
  <c r="AU14" i="21"/>
  <c r="BH14" i="21"/>
  <c r="BJ14" i="21"/>
  <c r="BK14" i="21"/>
  <c r="BL14" i="21"/>
  <c r="BM14" i="21"/>
  <c r="BN14" i="21"/>
  <c r="BO14" i="21"/>
  <c r="BP14" i="21"/>
  <c r="BQ14" i="21"/>
  <c r="BR14" i="21"/>
  <c r="BS14" i="21"/>
  <c r="BT14" i="21"/>
  <c r="BU14" i="21"/>
  <c r="AQ15" i="21"/>
  <c r="AU15" i="21" s="1"/>
  <c r="BH15" i="21"/>
  <c r="BJ15" i="21"/>
  <c r="BK15" i="21"/>
  <c r="BL15" i="21"/>
  <c r="BM15" i="21"/>
  <c r="BN15" i="21"/>
  <c r="BO15" i="21"/>
  <c r="BP15" i="21"/>
  <c r="BQ15" i="21"/>
  <c r="BR15" i="21"/>
  <c r="BS15" i="21"/>
  <c r="BT15" i="21"/>
  <c r="BU15" i="21"/>
  <c r="AQ16" i="21"/>
  <c r="AU16" i="21" s="1"/>
  <c r="BH16" i="21"/>
  <c r="BJ16" i="21"/>
  <c r="BK16" i="21"/>
  <c r="BL16" i="21"/>
  <c r="BM16" i="21"/>
  <c r="BN16" i="21"/>
  <c r="BO16" i="21"/>
  <c r="BP16" i="21"/>
  <c r="BQ16" i="21"/>
  <c r="BR16" i="21"/>
  <c r="BS16" i="21"/>
  <c r="BT16" i="21"/>
  <c r="BU16" i="21"/>
  <c r="AQ17" i="21"/>
  <c r="AR17" i="21" s="1"/>
  <c r="BI17" i="21" s="1"/>
  <c r="BH17" i="21"/>
  <c r="BJ17" i="21"/>
  <c r="BK17" i="21"/>
  <c r="BL17" i="21"/>
  <c r="BM17" i="21"/>
  <c r="BN17" i="21"/>
  <c r="BO17" i="21"/>
  <c r="BP17" i="21"/>
  <c r="BQ17" i="21"/>
  <c r="BR17" i="21"/>
  <c r="BS17" i="21"/>
  <c r="BT17" i="21"/>
  <c r="BU17" i="21"/>
  <c r="AQ18" i="21"/>
  <c r="AR18" i="21" s="1"/>
  <c r="BI18" i="21" s="1"/>
  <c r="BH18" i="21"/>
  <c r="BJ18" i="21"/>
  <c r="BK18" i="21"/>
  <c r="BL18" i="21"/>
  <c r="BM18" i="21"/>
  <c r="BN18" i="21"/>
  <c r="BO18" i="21"/>
  <c r="BP18" i="21"/>
  <c r="BQ18" i="21"/>
  <c r="BR18" i="21"/>
  <c r="BS18" i="21"/>
  <c r="BT18" i="21"/>
  <c r="BU18" i="21"/>
  <c r="AQ19" i="21"/>
  <c r="AR19" i="21" s="1"/>
  <c r="BI19" i="21" s="1"/>
  <c r="BH19" i="21"/>
  <c r="BJ19" i="21"/>
  <c r="BK19" i="21"/>
  <c r="BL19" i="21"/>
  <c r="BM19" i="21"/>
  <c r="BN19" i="21"/>
  <c r="BO19" i="21"/>
  <c r="BP19" i="21"/>
  <c r="BQ19" i="21"/>
  <c r="BR19" i="21"/>
  <c r="BS19" i="21"/>
  <c r="BT19" i="21"/>
  <c r="BU19" i="21"/>
  <c r="AQ20" i="21"/>
  <c r="AR20" i="21" s="1"/>
  <c r="BI20" i="21" s="1"/>
  <c r="BH20" i="21"/>
  <c r="BJ20" i="21"/>
  <c r="BK20" i="21"/>
  <c r="BL20" i="21"/>
  <c r="BM20" i="21"/>
  <c r="BN20" i="21"/>
  <c r="BO20" i="21"/>
  <c r="BP20" i="21"/>
  <c r="BQ20" i="21"/>
  <c r="BR20" i="21"/>
  <c r="BS20" i="21"/>
  <c r="BT20" i="21"/>
  <c r="BU20" i="21"/>
  <c r="AQ21" i="21"/>
  <c r="AR21" i="21" s="1"/>
  <c r="BI21" i="21" s="1"/>
  <c r="BH21" i="21"/>
  <c r="BJ21" i="21"/>
  <c r="BK21" i="21"/>
  <c r="BL21" i="21"/>
  <c r="BM21" i="21"/>
  <c r="BN21" i="21"/>
  <c r="BO21" i="21"/>
  <c r="BP21" i="21"/>
  <c r="BQ21" i="21"/>
  <c r="BR21" i="21"/>
  <c r="BS21" i="21"/>
  <c r="BT21" i="21"/>
  <c r="BU21" i="21"/>
  <c r="AQ22" i="21"/>
  <c r="AR22" i="21" s="1"/>
  <c r="BI22" i="21" s="1"/>
  <c r="BH22" i="21"/>
  <c r="BJ22" i="21"/>
  <c r="BK22" i="21"/>
  <c r="BL22" i="21"/>
  <c r="BM22" i="21"/>
  <c r="BN22" i="21"/>
  <c r="BO22" i="21"/>
  <c r="BP22" i="21"/>
  <c r="BQ22" i="21"/>
  <c r="BR22" i="21"/>
  <c r="BS22" i="21"/>
  <c r="BT22" i="21"/>
  <c r="BU22" i="21"/>
  <c r="AQ23" i="21"/>
  <c r="AR23" i="21"/>
  <c r="BI23" i="21" s="1"/>
  <c r="BH23" i="21"/>
  <c r="BJ23" i="21"/>
  <c r="BK23" i="21"/>
  <c r="BL23" i="21"/>
  <c r="BM23" i="21"/>
  <c r="BN23" i="21"/>
  <c r="BO23" i="21"/>
  <c r="BP23" i="21"/>
  <c r="BQ23" i="21"/>
  <c r="BR23" i="21"/>
  <c r="BS23" i="21"/>
  <c r="BT23" i="21"/>
  <c r="BU23" i="21"/>
  <c r="AQ24" i="21"/>
  <c r="AR24" i="21" s="1"/>
  <c r="BI24" i="21" s="1"/>
  <c r="AU24" i="21"/>
  <c r="BH24" i="21"/>
  <c r="BJ24" i="21"/>
  <c r="BK24" i="21"/>
  <c r="BL24" i="21"/>
  <c r="BM24" i="21"/>
  <c r="BN24" i="21"/>
  <c r="BO24" i="21"/>
  <c r="BP24" i="21"/>
  <c r="BQ24" i="21"/>
  <c r="BR24" i="21"/>
  <c r="BS24" i="21"/>
  <c r="BT24" i="21"/>
  <c r="BU24" i="21"/>
  <c r="AQ25" i="21"/>
  <c r="AR25" i="21" s="1"/>
  <c r="BI25" i="21" s="1"/>
  <c r="BH25" i="21"/>
  <c r="BJ25" i="21"/>
  <c r="BK25" i="21"/>
  <c r="BL25" i="21"/>
  <c r="BM25" i="21"/>
  <c r="BN25" i="21"/>
  <c r="BO25" i="21"/>
  <c r="BP25" i="21"/>
  <c r="BQ25" i="21"/>
  <c r="BR25" i="21"/>
  <c r="BS25" i="21"/>
  <c r="BT25" i="21"/>
  <c r="BU25" i="21"/>
  <c r="AQ26" i="21"/>
  <c r="AU26" i="21" s="1"/>
  <c r="AR26" i="21"/>
  <c r="BI26" i="21" s="1"/>
  <c r="BH26" i="21"/>
  <c r="BJ26" i="21"/>
  <c r="BK26" i="21"/>
  <c r="BL26" i="21"/>
  <c r="BM26" i="21"/>
  <c r="BN26" i="21"/>
  <c r="BO26" i="21"/>
  <c r="BP26" i="21"/>
  <c r="BQ26" i="21"/>
  <c r="BR26" i="21"/>
  <c r="BS26" i="21"/>
  <c r="BT26" i="21"/>
  <c r="BU26" i="21"/>
  <c r="AQ27" i="21"/>
  <c r="AR27" i="21"/>
  <c r="BI27" i="21" s="1"/>
  <c r="BH27" i="21"/>
  <c r="BJ27" i="21"/>
  <c r="BK27" i="21"/>
  <c r="BL27" i="21"/>
  <c r="BM27" i="21"/>
  <c r="BN27" i="21"/>
  <c r="BO27" i="21"/>
  <c r="BP27" i="21"/>
  <c r="BQ27" i="21"/>
  <c r="BR27" i="21"/>
  <c r="BS27" i="21"/>
  <c r="BT27" i="21"/>
  <c r="BU27" i="21"/>
  <c r="AQ28" i="21"/>
  <c r="AR28" i="21"/>
  <c r="BI28" i="21" s="1"/>
  <c r="BH28" i="21"/>
  <c r="BJ28" i="21"/>
  <c r="BK28" i="21"/>
  <c r="BL28" i="21"/>
  <c r="BM28" i="21"/>
  <c r="BN28" i="21"/>
  <c r="BO28" i="21"/>
  <c r="BP28" i="21"/>
  <c r="BQ28" i="21"/>
  <c r="BR28" i="21"/>
  <c r="BS28" i="21"/>
  <c r="BT28" i="21"/>
  <c r="BU28" i="21"/>
  <c r="AQ29" i="21"/>
  <c r="AR29" i="21" s="1"/>
  <c r="BI29" i="21" s="1"/>
  <c r="BH29" i="21"/>
  <c r="BJ29" i="21"/>
  <c r="BK29" i="21"/>
  <c r="BL29" i="21"/>
  <c r="BM29" i="21"/>
  <c r="BN29" i="21"/>
  <c r="BO29" i="21"/>
  <c r="BP29" i="21"/>
  <c r="BQ29" i="21"/>
  <c r="BR29" i="21"/>
  <c r="BS29" i="21"/>
  <c r="BT29" i="21"/>
  <c r="BU29" i="21"/>
  <c r="AQ30" i="21"/>
  <c r="AR30" i="21"/>
  <c r="BI30" i="21" s="1"/>
  <c r="BH30" i="21"/>
  <c r="BJ30" i="21"/>
  <c r="BK30" i="21"/>
  <c r="BL30" i="21"/>
  <c r="BM30" i="21"/>
  <c r="BN30" i="21"/>
  <c r="BO30" i="21"/>
  <c r="BP30" i="21"/>
  <c r="BQ30" i="21"/>
  <c r="BR30" i="21"/>
  <c r="BS30" i="21"/>
  <c r="BT30" i="21"/>
  <c r="BU30" i="21"/>
  <c r="AQ31" i="21"/>
  <c r="AR31" i="21"/>
  <c r="BI31" i="21" s="1"/>
  <c r="BH31" i="21"/>
  <c r="BJ31" i="21"/>
  <c r="BK31" i="21"/>
  <c r="BL31" i="21"/>
  <c r="BM31" i="21"/>
  <c r="BN31" i="21"/>
  <c r="BO31" i="21"/>
  <c r="BP31" i="21"/>
  <c r="BQ31" i="21"/>
  <c r="BR31" i="21"/>
  <c r="BS31" i="21"/>
  <c r="BT31" i="21"/>
  <c r="BU31" i="21"/>
  <c r="AQ32" i="21"/>
  <c r="AR32" i="21" s="1"/>
  <c r="BI32" i="21" s="1"/>
  <c r="BH32" i="21"/>
  <c r="BJ32" i="21"/>
  <c r="BK32" i="21"/>
  <c r="BL32" i="21"/>
  <c r="BM32" i="21"/>
  <c r="BN32" i="21"/>
  <c r="BO32" i="21"/>
  <c r="BP32" i="21"/>
  <c r="BQ32" i="21"/>
  <c r="BR32" i="21"/>
  <c r="BS32" i="21"/>
  <c r="BT32" i="21"/>
  <c r="BU32" i="21"/>
  <c r="AQ33" i="21"/>
  <c r="AR33" i="21"/>
  <c r="BI33" i="21" s="1"/>
  <c r="BH33" i="21"/>
  <c r="BJ33" i="21"/>
  <c r="BK33" i="21"/>
  <c r="BL33" i="21"/>
  <c r="BM33" i="21"/>
  <c r="BN33" i="21"/>
  <c r="BO33" i="21"/>
  <c r="BP33" i="21"/>
  <c r="BQ33" i="21"/>
  <c r="BR33" i="21"/>
  <c r="BS33" i="21"/>
  <c r="BT33" i="21"/>
  <c r="BU33" i="21"/>
  <c r="AQ34" i="21"/>
  <c r="AR34" i="21"/>
  <c r="BH34" i="21"/>
  <c r="BI34" i="21"/>
  <c r="BJ34" i="21"/>
  <c r="BK34" i="21"/>
  <c r="BL34" i="21"/>
  <c r="BM34" i="21"/>
  <c r="BN34" i="21"/>
  <c r="BO34" i="21"/>
  <c r="BP34" i="21"/>
  <c r="BQ34" i="21"/>
  <c r="BR34" i="21"/>
  <c r="BS34" i="21"/>
  <c r="BT34" i="21"/>
  <c r="BU34" i="21"/>
  <c r="AQ35" i="21"/>
  <c r="AR35" i="21" s="1"/>
  <c r="BI35" i="21" s="1"/>
  <c r="BH35" i="21"/>
  <c r="BJ35" i="21"/>
  <c r="BK35" i="21"/>
  <c r="BL35" i="21"/>
  <c r="BM35" i="21"/>
  <c r="BN35" i="21"/>
  <c r="BO35" i="21"/>
  <c r="BP35" i="21"/>
  <c r="BQ35" i="21"/>
  <c r="BR35" i="21"/>
  <c r="BS35" i="21"/>
  <c r="BT35" i="21"/>
  <c r="BU35" i="21"/>
  <c r="AQ36" i="21"/>
  <c r="AR36" i="21"/>
  <c r="BI36" i="21" s="1"/>
  <c r="BH36" i="21"/>
  <c r="BJ36" i="21"/>
  <c r="BK36" i="21"/>
  <c r="BL36" i="21"/>
  <c r="BM36" i="21"/>
  <c r="BN36" i="21"/>
  <c r="BO36" i="21"/>
  <c r="BP36" i="21"/>
  <c r="BQ36" i="21"/>
  <c r="BR36" i="21"/>
  <c r="BS36" i="21"/>
  <c r="BT36" i="21"/>
  <c r="BU36" i="21"/>
  <c r="AQ37" i="21"/>
  <c r="AR37" i="21"/>
  <c r="BH37" i="21"/>
  <c r="BI37" i="21"/>
  <c r="BJ37" i="21"/>
  <c r="BK37" i="21"/>
  <c r="BL37" i="21"/>
  <c r="BM37" i="21"/>
  <c r="BN37" i="21"/>
  <c r="BO37" i="21"/>
  <c r="BP37" i="21"/>
  <c r="BQ37" i="21"/>
  <c r="BR37" i="21"/>
  <c r="BS37" i="21"/>
  <c r="BT37" i="21"/>
  <c r="BU37" i="21"/>
  <c r="AQ38" i="21"/>
  <c r="AR38" i="21" s="1"/>
  <c r="BI38" i="21" s="1"/>
  <c r="BH38" i="21"/>
  <c r="BJ38" i="21"/>
  <c r="BK38" i="21"/>
  <c r="BL38" i="21"/>
  <c r="BM38" i="21"/>
  <c r="BN38" i="21"/>
  <c r="BO38" i="21"/>
  <c r="BP38" i="21"/>
  <c r="BQ38" i="21"/>
  <c r="BR38" i="21"/>
  <c r="BS38" i="21"/>
  <c r="BT38" i="21"/>
  <c r="BU38" i="21"/>
  <c r="AQ39" i="21"/>
  <c r="AR39" i="21"/>
  <c r="BI39" i="21" s="1"/>
  <c r="BH39" i="21"/>
  <c r="BJ39" i="21"/>
  <c r="BK39" i="21"/>
  <c r="BL39" i="21"/>
  <c r="BM39" i="21"/>
  <c r="BN39" i="21"/>
  <c r="BO39" i="21"/>
  <c r="BP39" i="21"/>
  <c r="BQ39" i="21"/>
  <c r="BR39" i="21"/>
  <c r="BS39" i="21"/>
  <c r="BT39" i="21"/>
  <c r="BU39" i="21"/>
  <c r="AQ40" i="21"/>
  <c r="AR40" i="21"/>
  <c r="BI40" i="21" s="1"/>
  <c r="BH40" i="21"/>
  <c r="BJ40" i="21"/>
  <c r="BK40" i="21"/>
  <c r="BL40" i="21"/>
  <c r="BM40" i="21"/>
  <c r="BN40" i="21"/>
  <c r="BO40" i="21"/>
  <c r="BP40" i="21"/>
  <c r="BQ40" i="21"/>
  <c r="BR40" i="21"/>
  <c r="BS40" i="21"/>
  <c r="BT40" i="21"/>
  <c r="BU40" i="21"/>
  <c r="AQ41" i="21"/>
  <c r="AR41" i="21" s="1"/>
  <c r="BI41" i="21" s="1"/>
  <c r="BH41" i="21"/>
  <c r="BJ41" i="21"/>
  <c r="BK41" i="21"/>
  <c r="BL41" i="21"/>
  <c r="BM41" i="21"/>
  <c r="BN41" i="21"/>
  <c r="BO41" i="21"/>
  <c r="BP41" i="21"/>
  <c r="BQ41" i="21"/>
  <c r="BR41" i="21"/>
  <c r="BS41" i="21"/>
  <c r="BT41" i="21"/>
  <c r="BU41" i="21"/>
  <c r="AQ42" i="21"/>
  <c r="AR42" i="21"/>
  <c r="BI42" i="21" s="1"/>
  <c r="BH42" i="21"/>
  <c r="BJ42" i="21"/>
  <c r="BK42" i="21"/>
  <c r="BL42" i="21"/>
  <c r="BM42" i="21"/>
  <c r="BN42" i="21"/>
  <c r="BO42" i="21"/>
  <c r="BP42" i="21"/>
  <c r="BQ42" i="21"/>
  <c r="BR42" i="21"/>
  <c r="BS42" i="21"/>
  <c r="BT42" i="21"/>
  <c r="BU42" i="21"/>
  <c r="AQ43" i="21"/>
  <c r="AR43" i="21"/>
  <c r="BI43" i="21" s="1"/>
  <c r="BH43" i="21"/>
  <c r="BJ43" i="21"/>
  <c r="BK43" i="21"/>
  <c r="BL43" i="21"/>
  <c r="BM43" i="21"/>
  <c r="BN43" i="21"/>
  <c r="BO43" i="21"/>
  <c r="BP43" i="21"/>
  <c r="BQ43" i="21"/>
  <c r="BR43" i="21"/>
  <c r="BS43" i="21"/>
  <c r="BT43" i="21"/>
  <c r="BU43" i="21"/>
  <c r="AQ44" i="21"/>
  <c r="AR44" i="21" s="1"/>
  <c r="BI44" i="21" s="1"/>
  <c r="BH44" i="21"/>
  <c r="BJ44" i="21"/>
  <c r="BK44" i="21"/>
  <c r="BL44" i="21"/>
  <c r="BM44" i="21"/>
  <c r="BN44" i="21"/>
  <c r="BO44" i="21"/>
  <c r="BP44" i="21"/>
  <c r="BQ44" i="21"/>
  <c r="BR44" i="21"/>
  <c r="BS44" i="21"/>
  <c r="BT44" i="21"/>
  <c r="BU44" i="21"/>
  <c r="AQ45" i="21"/>
  <c r="AR45" i="21"/>
  <c r="BI45" i="21" s="1"/>
  <c r="BH45" i="21"/>
  <c r="BJ45" i="21"/>
  <c r="BK45" i="21"/>
  <c r="BL45" i="21"/>
  <c r="BM45" i="21"/>
  <c r="BN45" i="21"/>
  <c r="BO45" i="21"/>
  <c r="BP45" i="21"/>
  <c r="BQ45" i="21"/>
  <c r="BR45" i="21"/>
  <c r="BS45" i="21"/>
  <c r="BT45" i="21"/>
  <c r="BU45" i="21"/>
  <c r="AQ46" i="21"/>
  <c r="AR46" i="21"/>
  <c r="BH46" i="21"/>
  <c r="BI46" i="21"/>
  <c r="BJ46" i="21"/>
  <c r="BK46" i="21"/>
  <c r="BL46" i="21"/>
  <c r="BM46" i="21"/>
  <c r="BN46" i="21"/>
  <c r="BO46" i="21"/>
  <c r="BP46" i="21"/>
  <c r="BQ46" i="21"/>
  <c r="BR46" i="21"/>
  <c r="BS46" i="21"/>
  <c r="BT46" i="21"/>
  <c r="BU46" i="21"/>
  <c r="HO47" i="21"/>
  <c r="HN47" i="21"/>
  <c r="HM47" i="21"/>
  <c r="M155" i="37"/>
  <c r="I53" i="37" l="1"/>
  <c r="HB47" i="21"/>
  <c r="AU7" i="21"/>
  <c r="AR16" i="21"/>
  <c r="BI16" i="21" s="1"/>
  <c r="AR15" i="21"/>
  <c r="BI15" i="21" s="1"/>
  <c r="EN44" i="21" l="1"/>
  <c r="GG4" i="21"/>
  <c r="GG5" i="21"/>
  <c r="GG6" i="21"/>
  <c r="GG7" i="21"/>
  <c r="GG8" i="21"/>
  <c r="GG9" i="21"/>
  <c r="GG10" i="21"/>
  <c r="GG11" i="21"/>
  <c r="GG12" i="21"/>
  <c r="GG13" i="21"/>
  <c r="GG14" i="21"/>
  <c r="GG15" i="21"/>
  <c r="GG16" i="21"/>
  <c r="GG17" i="21"/>
  <c r="GG18" i="21"/>
  <c r="GG19" i="21"/>
  <c r="GG20" i="21"/>
  <c r="GG21" i="21"/>
  <c r="GG22" i="21"/>
  <c r="GG23" i="21"/>
  <c r="GG24" i="21"/>
  <c r="GG25" i="21"/>
  <c r="GG26" i="21"/>
  <c r="GG27" i="21"/>
  <c r="GG28" i="21"/>
  <c r="GG29" i="21"/>
  <c r="GG30" i="21"/>
  <c r="GG31" i="21"/>
  <c r="GG32" i="21"/>
  <c r="GG33" i="21"/>
  <c r="GG34" i="21"/>
  <c r="GG35" i="21"/>
  <c r="GG36" i="21"/>
  <c r="GG37" i="21"/>
  <c r="GG38" i="21"/>
  <c r="GG39" i="21"/>
  <c r="GG40" i="21"/>
  <c r="GG41" i="21"/>
  <c r="GG42" i="21"/>
  <c r="GG43" i="21"/>
  <c r="GG44" i="21"/>
  <c r="GG45" i="21"/>
  <c r="GG46" i="21"/>
  <c r="GD4" i="21"/>
  <c r="GD5" i="21"/>
  <c r="GD6" i="21"/>
  <c r="GD7" i="21"/>
  <c r="GD8" i="21"/>
  <c r="GD9" i="21"/>
  <c r="GD10" i="21"/>
  <c r="GD11" i="21"/>
  <c r="GD12" i="21"/>
  <c r="GD13" i="21"/>
  <c r="GD14" i="21"/>
  <c r="GD15" i="21"/>
  <c r="GD16" i="21"/>
  <c r="GD17" i="21"/>
  <c r="GD18" i="21"/>
  <c r="GD19" i="21"/>
  <c r="GD20" i="21"/>
  <c r="GD21" i="21"/>
  <c r="GD22" i="21"/>
  <c r="GD23" i="21"/>
  <c r="GD24" i="21"/>
  <c r="GD25" i="21"/>
  <c r="GD26" i="21"/>
  <c r="GD27" i="21"/>
  <c r="GD28" i="21"/>
  <c r="GD29" i="21"/>
  <c r="GD30" i="21"/>
  <c r="GD31" i="21"/>
  <c r="GD32" i="21"/>
  <c r="GD33" i="21"/>
  <c r="GD34" i="21"/>
  <c r="GD35" i="21"/>
  <c r="GD36" i="21"/>
  <c r="GD37" i="21"/>
  <c r="GD38" i="21"/>
  <c r="GD39" i="21"/>
  <c r="GD40" i="21"/>
  <c r="GD41" i="21"/>
  <c r="GD42" i="21"/>
  <c r="GD43" i="21"/>
  <c r="GD44" i="21"/>
  <c r="GD45" i="21"/>
  <c r="GD46" i="21"/>
  <c r="GA4" i="21"/>
  <c r="GA5" i="21"/>
  <c r="GA6" i="21"/>
  <c r="GA7" i="21"/>
  <c r="GA8" i="21"/>
  <c r="GA9" i="21"/>
  <c r="GA10" i="21"/>
  <c r="GA11" i="21"/>
  <c r="GA12" i="21"/>
  <c r="GA13" i="21"/>
  <c r="GA14" i="21"/>
  <c r="GA15" i="21"/>
  <c r="GA16" i="21"/>
  <c r="GA17" i="21"/>
  <c r="GA18" i="21"/>
  <c r="GA19" i="21"/>
  <c r="GA20" i="21"/>
  <c r="GA21" i="21"/>
  <c r="GA22" i="21"/>
  <c r="GA23" i="21"/>
  <c r="GA24" i="21"/>
  <c r="GA25" i="21"/>
  <c r="GA26" i="21"/>
  <c r="GA27" i="21"/>
  <c r="GA28" i="21"/>
  <c r="GA29" i="21"/>
  <c r="GA30" i="21"/>
  <c r="GA31" i="21"/>
  <c r="GA32" i="21"/>
  <c r="GA33" i="21"/>
  <c r="GA34" i="21"/>
  <c r="GA35" i="21"/>
  <c r="GA36" i="21"/>
  <c r="GA37" i="21"/>
  <c r="GA38" i="21"/>
  <c r="GA39" i="21"/>
  <c r="GA40" i="21"/>
  <c r="GA41" i="21"/>
  <c r="GA42" i="21"/>
  <c r="GA43" i="21"/>
  <c r="GA44" i="21"/>
  <c r="GA45" i="21"/>
  <c r="GA46" i="21"/>
  <c r="J155" i="37"/>
  <c r="K155" i="37"/>
  <c r="L155" i="37"/>
  <c r="C158" i="37" a="1"/>
  <c r="C158" i="37" s="1"/>
  <c r="K154" i="37"/>
  <c r="L154" i="37"/>
  <c r="M154" i="37"/>
  <c r="D103" i="42"/>
  <c r="D104" i="42" s="1"/>
  <c r="C103" i="42"/>
  <c r="C104" i="42" s="1"/>
  <c r="D99" i="42"/>
  <c r="E99" i="42"/>
  <c r="F99" i="42"/>
  <c r="C99" i="42"/>
  <c r="D85" i="42"/>
  <c r="E85" i="42"/>
  <c r="E103" i="42" s="1"/>
  <c r="E104" i="42" s="1"/>
  <c r="F85" i="42"/>
  <c r="F103" i="42" s="1"/>
  <c r="F104" i="42" s="1"/>
  <c r="C85" i="42"/>
  <c r="Z54" i="38"/>
  <c r="Y54" i="38"/>
  <c r="D82" i="39"/>
  <c r="K99" i="37"/>
  <c r="P99" i="37" s="1"/>
  <c r="J99" i="37"/>
  <c r="O99" i="37" s="1"/>
  <c r="I99" i="37"/>
  <c r="N99" i="37" s="1"/>
  <c r="H99" i="37"/>
  <c r="M99" i="37" s="1"/>
  <c r="M98" i="37"/>
  <c r="K98" i="37"/>
  <c r="P98" i="37" s="1"/>
  <c r="J98" i="37"/>
  <c r="O98" i="37" s="1"/>
  <c r="I98" i="37"/>
  <c r="H98" i="37"/>
  <c r="K97" i="37"/>
  <c r="P97" i="37" s="1"/>
  <c r="J97" i="37"/>
  <c r="O97" i="37" s="1"/>
  <c r="H97" i="37"/>
  <c r="M97" i="37" s="1"/>
  <c r="P96" i="37"/>
  <c r="K96" i="37"/>
  <c r="J96" i="37"/>
  <c r="O96" i="37" s="1"/>
  <c r="I96" i="37"/>
  <c r="N96" i="37" s="1"/>
  <c r="H96" i="37"/>
  <c r="M96" i="37" s="1"/>
  <c r="K95" i="37"/>
  <c r="P95" i="37" s="1"/>
  <c r="J95" i="37"/>
  <c r="O95" i="37" s="1"/>
  <c r="I95" i="37"/>
  <c r="N95" i="37" s="1"/>
  <c r="H95" i="37"/>
  <c r="L95" i="37" s="1"/>
  <c r="Q95" i="37" s="1"/>
  <c r="O94" i="37"/>
  <c r="N94" i="37"/>
  <c r="L94" i="37"/>
  <c r="Q94" i="37" s="1"/>
  <c r="K94" i="37"/>
  <c r="P94" i="37" s="1"/>
  <c r="J94" i="37"/>
  <c r="I94" i="37"/>
  <c r="H94" i="37"/>
  <c r="M94" i="37" s="1"/>
  <c r="M93" i="37"/>
  <c r="K93" i="37"/>
  <c r="P93" i="37" s="1"/>
  <c r="J93" i="37"/>
  <c r="L93" i="37" s="1"/>
  <c r="Q93" i="37" s="1"/>
  <c r="I93" i="37"/>
  <c r="N93" i="37" s="1"/>
  <c r="H93" i="37"/>
  <c r="O92" i="37"/>
  <c r="L92" i="37"/>
  <c r="Q92" i="37" s="1"/>
  <c r="K92" i="37"/>
  <c r="J92" i="37"/>
  <c r="I92" i="37"/>
  <c r="N92" i="37" s="1"/>
  <c r="H92" i="37"/>
  <c r="M92" i="37" s="1"/>
  <c r="O91" i="37"/>
  <c r="K91" i="37"/>
  <c r="J91" i="37"/>
  <c r="I91" i="37"/>
  <c r="H91" i="37"/>
  <c r="M91" i="37" s="1"/>
  <c r="P90" i="37"/>
  <c r="O90" i="37"/>
  <c r="K90" i="37"/>
  <c r="J90" i="37"/>
  <c r="I90" i="37"/>
  <c r="N90" i="37" s="1"/>
  <c r="H90" i="37"/>
  <c r="M90" i="37" s="1"/>
  <c r="L85" i="37"/>
  <c r="Q85" i="37" s="1"/>
  <c r="K85" i="37"/>
  <c r="J85" i="37"/>
  <c r="I85" i="37"/>
  <c r="H85" i="37"/>
  <c r="Q84" i="37"/>
  <c r="P84" i="37"/>
  <c r="O84" i="37"/>
  <c r="N84" i="37"/>
  <c r="M84" i="37"/>
  <c r="Q83" i="37"/>
  <c r="P83" i="37"/>
  <c r="O83" i="37"/>
  <c r="N83" i="37"/>
  <c r="M83" i="37"/>
  <c r="Q82" i="37"/>
  <c r="P82" i="37"/>
  <c r="O82" i="37"/>
  <c r="M82" i="37"/>
  <c r="Q81" i="37"/>
  <c r="P81" i="37"/>
  <c r="O81" i="37"/>
  <c r="N81" i="37"/>
  <c r="M81" i="37"/>
  <c r="Q80" i="37"/>
  <c r="P80" i="37"/>
  <c r="O80" i="37"/>
  <c r="N80" i="37"/>
  <c r="M80" i="37"/>
  <c r="Q79" i="37"/>
  <c r="P79" i="37"/>
  <c r="O79" i="37"/>
  <c r="N79" i="37"/>
  <c r="M79" i="37"/>
  <c r="Q78" i="37"/>
  <c r="P78" i="37"/>
  <c r="O78" i="37"/>
  <c r="N78" i="37"/>
  <c r="M78" i="37"/>
  <c r="O77" i="37"/>
  <c r="N77" i="37"/>
  <c r="M77" i="37"/>
  <c r="O76" i="37"/>
  <c r="M76" i="37"/>
  <c r="Q75" i="37"/>
  <c r="P75" i="37"/>
  <c r="O75" i="37"/>
  <c r="N75" i="37"/>
  <c r="M75" i="37"/>
  <c r="L71" i="37"/>
  <c r="K71" i="37"/>
  <c r="P85" i="37" s="1"/>
  <c r="J71" i="37"/>
  <c r="I71" i="37"/>
  <c r="N85" i="37" s="1"/>
  <c r="H71" i="37"/>
  <c r="H51" i="37"/>
  <c r="F51" i="37"/>
  <c r="E51" i="37"/>
  <c r="D51" i="37"/>
  <c r="C51" i="37"/>
  <c r="D46" i="37"/>
  <c r="C28" i="42"/>
  <c r="J36" i="42"/>
  <c r="H38" i="42"/>
  <c r="H39" i="42"/>
  <c r="H41" i="42"/>
  <c r="L21" i="42"/>
  <c r="L22" i="42"/>
  <c r="L23" i="42"/>
  <c r="L24" i="42"/>
  <c r="L25" i="42"/>
  <c r="L26" i="42"/>
  <c r="L27" i="42"/>
  <c r="I18" i="42"/>
  <c r="J18" i="42"/>
  <c r="K18" i="42"/>
  <c r="J19" i="42"/>
  <c r="I20" i="42"/>
  <c r="J20" i="42"/>
  <c r="I21" i="42"/>
  <c r="J21" i="42"/>
  <c r="K21" i="42"/>
  <c r="I22" i="42"/>
  <c r="J22" i="42"/>
  <c r="K22" i="42"/>
  <c r="I23" i="42"/>
  <c r="J23" i="42"/>
  <c r="K23" i="42"/>
  <c r="I24" i="42"/>
  <c r="J24" i="42"/>
  <c r="K24" i="42"/>
  <c r="J25" i="42"/>
  <c r="K25" i="42"/>
  <c r="I26" i="42"/>
  <c r="J26" i="42"/>
  <c r="K26" i="42"/>
  <c r="I27" i="42"/>
  <c r="J27" i="42"/>
  <c r="K27" i="42"/>
  <c r="I28" i="42"/>
  <c r="H19" i="42"/>
  <c r="H20" i="42"/>
  <c r="H21" i="42"/>
  <c r="H22" i="42"/>
  <c r="H23" i="42"/>
  <c r="H24" i="42"/>
  <c r="H25" i="42"/>
  <c r="H26" i="42"/>
  <c r="H27" i="42"/>
  <c r="H18" i="42"/>
  <c r="D28" i="42"/>
  <c r="E28" i="42"/>
  <c r="J28" i="42" s="1"/>
  <c r="F28" i="42"/>
  <c r="K28" i="42" s="1"/>
  <c r="D14" i="42"/>
  <c r="E14" i="42"/>
  <c r="F14" i="42"/>
  <c r="C14" i="42"/>
  <c r="E42" i="42"/>
  <c r="J42" i="42" s="1"/>
  <c r="D42" i="42"/>
  <c r="I42" i="42" s="1"/>
  <c r="D34" i="42"/>
  <c r="E34" i="42"/>
  <c r="J34" i="42" s="1"/>
  <c r="F34" i="42"/>
  <c r="D35" i="42"/>
  <c r="I35" i="42" s="1"/>
  <c r="E35" i="42"/>
  <c r="J35" i="42" s="1"/>
  <c r="F35" i="42"/>
  <c r="D36" i="42"/>
  <c r="E36" i="42"/>
  <c r="F36" i="42"/>
  <c r="K36" i="42" s="1"/>
  <c r="D37" i="42"/>
  <c r="I37" i="42" s="1"/>
  <c r="E37" i="42"/>
  <c r="J37" i="42" s="1"/>
  <c r="F37" i="42"/>
  <c r="K37" i="42" s="1"/>
  <c r="D38" i="42"/>
  <c r="I38" i="42" s="1"/>
  <c r="E38" i="42"/>
  <c r="L38" i="42" s="1"/>
  <c r="F38" i="42"/>
  <c r="K38" i="42" s="1"/>
  <c r="D39" i="42"/>
  <c r="I39" i="42" s="1"/>
  <c r="E39" i="42"/>
  <c r="J39" i="42" s="1"/>
  <c r="F39" i="42"/>
  <c r="K39" i="42" s="1"/>
  <c r="E40" i="42"/>
  <c r="L40" i="42" s="1"/>
  <c r="F40" i="42"/>
  <c r="K40" i="42" s="1"/>
  <c r="D41" i="42"/>
  <c r="I41" i="42" s="1"/>
  <c r="E41" i="42"/>
  <c r="J41" i="42" s="1"/>
  <c r="F41" i="42"/>
  <c r="K41" i="42" s="1"/>
  <c r="F42" i="42"/>
  <c r="K42" i="42" s="1"/>
  <c r="E33" i="42"/>
  <c r="J33" i="42" s="1"/>
  <c r="F33" i="42"/>
  <c r="K33" i="42" s="1"/>
  <c r="D33" i="42"/>
  <c r="I33" i="42" s="1"/>
  <c r="C34" i="42"/>
  <c r="H34" i="42" s="1"/>
  <c r="C35" i="42"/>
  <c r="H35" i="42" s="1"/>
  <c r="C36" i="42"/>
  <c r="H36" i="42" s="1"/>
  <c r="C37" i="42"/>
  <c r="H37" i="42" s="1"/>
  <c r="C38" i="42"/>
  <c r="C39" i="42"/>
  <c r="C40" i="42"/>
  <c r="H40" i="42" s="1"/>
  <c r="C41" i="42"/>
  <c r="L41" i="42" s="1"/>
  <c r="C42" i="42"/>
  <c r="H42" i="42" s="1"/>
  <c r="C33" i="42"/>
  <c r="H33" i="42" s="1"/>
  <c r="I50" i="41"/>
  <c r="B51" i="41"/>
  <c r="B50"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P3" i="41"/>
  <c r="P4" i="41"/>
  <c r="P5" i="41"/>
  <c r="Q5" i="41" s="1"/>
  <c r="P6" i="41"/>
  <c r="P7" i="41"/>
  <c r="P8" i="41"/>
  <c r="P9" i="41"/>
  <c r="P10" i="41"/>
  <c r="P11" i="41"/>
  <c r="P12" i="41"/>
  <c r="P13" i="41"/>
  <c r="P14" i="41"/>
  <c r="P15" i="41"/>
  <c r="P16" i="41"/>
  <c r="P17" i="41"/>
  <c r="Q17" i="41" s="1"/>
  <c r="P18" i="41"/>
  <c r="P19" i="41"/>
  <c r="P20" i="41"/>
  <c r="P21" i="41"/>
  <c r="P22" i="41"/>
  <c r="P23" i="41"/>
  <c r="P24" i="41"/>
  <c r="P25" i="41"/>
  <c r="P26" i="41"/>
  <c r="P27" i="41"/>
  <c r="P28" i="41"/>
  <c r="P29" i="41"/>
  <c r="Q29" i="41" s="1"/>
  <c r="P30" i="41"/>
  <c r="P31" i="41"/>
  <c r="P32" i="41"/>
  <c r="P33" i="41"/>
  <c r="P34" i="41"/>
  <c r="P35" i="41"/>
  <c r="P36" i="41"/>
  <c r="P37" i="41"/>
  <c r="P38" i="41"/>
  <c r="P39" i="41"/>
  <c r="P40" i="41"/>
  <c r="P41" i="41"/>
  <c r="Q41" i="41" s="1"/>
  <c r="P42" i="41"/>
  <c r="P43" i="41"/>
  <c r="P44" i="41"/>
  <c r="P45" i="41"/>
  <c r="M3" i="41"/>
  <c r="M4" i="41"/>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J3" i="41"/>
  <c r="F52" i="41" s="1"/>
  <c r="J4" i="41"/>
  <c r="J5" i="41"/>
  <c r="J6" i="41"/>
  <c r="J7" i="41"/>
  <c r="J8" i="41"/>
  <c r="J9" i="41"/>
  <c r="J10" i="41"/>
  <c r="J11" i="41"/>
  <c r="J12" i="41"/>
  <c r="J13" i="41"/>
  <c r="J14" i="41"/>
  <c r="J15" i="41"/>
  <c r="J16" i="41"/>
  <c r="J17" i="41"/>
  <c r="J18" i="41"/>
  <c r="J19" i="41"/>
  <c r="J20" i="41"/>
  <c r="J21" i="41"/>
  <c r="J22" i="41"/>
  <c r="J23" i="41"/>
  <c r="J24" i="41"/>
  <c r="J25" i="41"/>
  <c r="J26" i="41"/>
  <c r="J27" i="41"/>
  <c r="J28" i="41"/>
  <c r="J29" i="41"/>
  <c r="J30" i="41"/>
  <c r="J31" i="41"/>
  <c r="J32" i="41"/>
  <c r="J33" i="41"/>
  <c r="J34" i="41"/>
  <c r="J35" i="41"/>
  <c r="J36" i="41"/>
  <c r="J37" i="41"/>
  <c r="J38" i="41"/>
  <c r="J39" i="41"/>
  <c r="J40" i="41"/>
  <c r="J41" i="41"/>
  <c r="J42" i="41"/>
  <c r="J43" i="41"/>
  <c r="J44" i="41"/>
  <c r="J45"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HQ4" i="21"/>
  <c r="HQ5" i="21"/>
  <c r="HQ6" i="21"/>
  <c r="HQ7" i="21"/>
  <c r="HQ8" i="21"/>
  <c r="HQ10" i="21"/>
  <c r="HQ11" i="21"/>
  <c r="HQ12" i="21"/>
  <c r="HQ13" i="21"/>
  <c r="HQ14" i="21"/>
  <c r="HQ15" i="21"/>
  <c r="HQ16" i="21"/>
  <c r="HQ17" i="21"/>
  <c r="HQ18" i="21"/>
  <c r="HQ19" i="21"/>
  <c r="HQ20" i="21"/>
  <c r="HQ21" i="21"/>
  <c r="HQ22" i="21"/>
  <c r="HQ23" i="21"/>
  <c r="HQ24" i="21"/>
  <c r="HQ25" i="21"/>
  <c r="HQ26" i="21"/>
  <c r="HQ27" i="21"/>
  <c r="HQ28" i="21"/>
  <c r="HQ29" i="21"/>
  <c r="HQ30" i="21"/>
  <c r="HQ31" i="21"/>
  <c r="HQ32" i="21"/>
  <c r="HQ33" i="21"/>
  <c r="HQ34" i="21"/>
  <c r="HQ35" i="21"/>
  <c r="HQ36" i="21"/>
  <c r="HQ37" i="21"/>
  <c r="HQ38" i="21"/>
  <c r="HQ39" i="21"/>
  <c r="HQ40" i="21"/>
  <c r="HQ41" i="21"/>
  <c r="HQ42" i="21"/>
  <c r="HQ43" i="21"/>
  <c r="HQ44" i="21"/>
  <c r="HQ45" i="21"/>
  <c r="HQ46" i="21"/>
  <c r="AA14" i="38"/>
  <c r="Z14" i="38"/>
  <c r="Y14" i="38"/>
  <c r="BN47" i="21"/>
  <c r="BQ47" i="21"/>
  <c r="BR47" i="21"/>
  <c r="BT47" i="21"/>
  <c r="BU47" i="21"/>
  <c r="CU4" i="21"/>
  <c r="CV4" i="21"/>
  <c r="CW4" i="21"/>
  <c r="CX4" i="21"/>
  <c r="CY4" i="21"/>
  <c r="CZ4" i="21"/>
  <c r="DA4" i="21"/>
  <c r="DB4" i="21"/>
  <c r="DC4" i="21"/>
  <c r="DD4" i="21"/>
  <c r="DE4" i="21"/>
  <c r="DF4" i="21"/>
  <c r="DG4" i="21"/>
  <c r="DH4" i="21"/>
  <c r="EH4" i="21"/>
  <c r="EI4" i="21"/>
  <c r="EJ4" i="21"/>
  <c r="EK4" i="21"/>
  <c r="EL4" i="21"/>
  <c r="EM4" i="21"/>
  <c r="EN4" i="21"/>
  <c r="EO4" i="21"/>
  <c r="EP4" i="21"/>
  <c r="EQ4" i="21"/>
  <c r="ER4" i="21"/>
  <c r="ES4" i="21"/>
  <c r="ET4" i="21"/>
  <c r="EU4" i="21"/>
  <c r="FU4" i="21"/>
  <c r="FV4" i="21"/>
  <c r="FW4" i="21"/>
  <c r="FX4" i="21"/>
  <c r="FY4" i="21"/>
  <c r="FZ4" i="21"/>
  <c r="GB4" i="21"/>
  <c r="GC4" i="21"/>
  <c r="GE4" i="21"/>
  <c r="GF4" i="21"/>
  <c r="GH4" i="21"/>
  <c r="HA4" i="21"/>
  <c r="HP4" i="21"/>
  <c r="CE5" i="21"/>
  <c r="CV5" i="21" s="1"/>
  <c r="CU5" i="21"/>
  <c r="CW5" i="21"/>
  <c r="CX5" i="21"/>
  <c r="CY5" i="21"/>
  <c r="CZ5" i="21"/>
  <c r="DA5" i="21"/>
  <c r="DB5" i="21"/>
  <c r="DC5" i="21"/>
  <c r="DD5" i="21"/>
  <c r="DE5" i="21"/>
  <c r="DF5" i="21"/>
  <c r="DG5" i="21"/>
  <c r="DH5" i="21"/>
  <c r="DR5" i="21"/>
  <c r="EI5" i="21" s="1"/>
  <c r="EH5" i="21"/>
  <c r="EJ5" i="21"/>
  <c r="EK5" i="21"/>
  <c r="EL5" i="21"/>
  <c r="EM5" i="21"/>
  <c r="EN5" i="21"/>
  <c r="EO5" i="21"/>
  <c r="EP5" i="21"/>
  <c r="EQ5" i="21"/>
  <c r="ER5" i="21"/>
  <c r="ES5" i="21"/>
  <c r="ET5" i="21"/>
  <c r="EU5" i="21"/>
  <c r="FU5" i="21"/>
  <c r="FV5" i="21"/>
  <c r="FW5" i="21"/>
  <c r="FX5" i="21"/>
  <c r="FY5" i="21"/>
  <c r="FZ5" i="21"/>
  <c r="GB5" i="21"/>
  <c r="GC5" i="21"/>
  <c r="GE5" i="21"/>
  <c r="GF5" i="21"/>
  <c r="GH5" i="21"/>
  <c r="HA5" i="21"/>
  <c r="HP5" i="21"/>
  <c r="CE6" i="21"/>
  <c r="CV6" i="21" s="1"/>
  <c r="CU6" i="21"/>
  <c r="CW6" i="21"/>
  <c r="CX6" i="21"/>
  <c r="CY6" i="21"/>
  <c r="CZ6" i="21"/>
  <c r="DA6" i="21"/>
  <c r="DB6" i="21"/>
  <c r="DC6" i="21"/>
  <c r="DD6" i="21"/>
  <c r="DE6" i="21"/>
  <c r="DF6" i="21"/>
  <c r="DG6" i="21"/>
  <c r="DH6" i="21"/>
  <c r="DR6" i="21"/>
  <c r="EI6" i="21" s="1"/>
  <c r="EH6" i="21"/>
  <c r="EJ6" i="21"/>
  <c r="EK6" i="21"/>
  <c r="EL6" i="21"/>
  <c r="EM6" i="21"/>
  <c r="EN6" i="21"/>
  <c r="EO6" i="21"/>
  <c r="EP6" i="21"/>
  <c r="EQ6" i="21"/>
  <c r="ER6" i="21"/>
  <c r="ES6" i="21"/>
  <c r="ET6" i="21"/>
  <c r="EU6" i="21"/>
  <c r="FU6" i="21"/>
  <c r="FV6" i="21"/>
  <c r="FW6" i="21"/>
  <c r="FX6" i="21"/>
  <c r="FY6" i="21"/>
  <c r="FZ6" i="21"/>
  <c r="GB6" i="21"/>
  <c r="GC6" i="21"/>
  <c r="GE6" i="21"/>
  <c r="GF6" i="21"/>
  <c r="GH6" i="21"/>
  <c r="HA6" i="21"/>
  <c r="HP6" i="21"/>
  <c r="CE7" i="21"/>
  <c r="CV7" i="21" s="1"/>
  <c r="CU7" i="21"/>
  <c r="CW7" i="21"/>
  <c r="CX7" i="21"/>
  <c r="CY7" i="21"/>
  <c r="CZ7" i="21"/>
  <c r="DA7" i="21"/>
  <c r="DB7" i="21"/>
  <c r="DC7" i="21"/>
  <c r="DD7" i="21"/>
  <c r="DE7" i="21"/>
  <c r="DF7" i="21"/>
  <c r="DG7" i="21"/>
  <c r="DH7" i="21"/>
  <c r="DR7" i="21"/>
  <c r="EI7" i="21" s="1"/>
  <c r="EH7" i="21"/>
  <c r="EJ7" i="21"/>
  <c r="EK7" i="21"/>
  <c r="EL7" i="21"/>
  <c r="EM7" i="21"/>
  <c r="EN7" i="21"/>
  <c r="EO7" i="21"/>
  <c r="EP7" i="21"/>
  <c r="EQ7" i="21"/>
  <c r="ER7" i="21"/>
  <c r="ES7" i="21"/>
  <c r="ET7" i="21"/>
  <c r="EU7" i="21"/>
  <c r="FU7" i="21"/>
  <c r="FV7" i="21"/>
  <c r="FW7" i="21"/>
  <c r="FX7" i="21"/>
  <c r="FY7" i="21"/>
  <c r="FZ7" i="21"/>
  <c r="GB7" i="21"/>
  <c r="GC7" i="21"/>
  <c r="GE7" i="21"/>
  <c r="GF7" i="21"/>
  <c r="GH7" i="21"/>
  <c r="HA7" i="21"/>
  <c r="HP7" i="21"/>
  <c r="CE8" i="21"/>
  <c r="CV8" i="21" s="1"/>
  <c r="CU8" i="21"/>
  <c r="CW8" i="21"/>
  <c r="CX8" i="21"/>
  <c r="CY8" i="21"/>
  <c r="CZ8" i="21"/>
  <c r="DA8" i="21"/>
  <c r="DB8" i="21"/>
  <c r="DC8" i="21"/>
  <c r="DD8" i="21"/>
  <c r="DE8" i="21"/>
  <c r="DF8" i="21"/>
  <c r="DG8" i="21"/>
  <c r="DH8" i="21"/>
  <c r="DR8" i="21"/>
  <c r="EI8" i="21" s="1"/>
  <c r="EH8" i="21"/>
  <c r="EJ8" i="21"/>
  <c r="EK8" i="21"/>
  <c r="EL8" i="21"/>
  <c r="EM8" i="21"/>
  <c r="EN8" i="21"/>
  <c r="EO8" i="21"/>
  <c r="EP8" i="21"/>
  <c r="EQ8" i="21"/>
  <c r="ER8" i="21"/>
  <c r="ES8" i="21"/>
  <c r="ET8" i="21"/>
  <c r="EU8" i="21"/>
  <c r="FU8" i="21"/>
  <c r="FV8" i="21"/>
  <c r="FW8" i="21"/>
  <c r="FX8" i="21"/>
  <c r="FY8" i="21"/>
  <c r="FZ8" i="21"/>
  <c r="GB8" i="21"/>
  <c r="GC8" i="21"/>
  <c r="GE8" i="21"/>
  <c r="GF8" i="21"/>
  <c r="GH8" i="21"/>
  <c r="HA8" i="21"/>
  <c r="HP8" i="21"/>
  <c r="CE9" i="21"/>
  <c r="CV9" i="21" s="1"/>
  <c r="CU9" i="21"/>
  <c r="CW9" i="21"/>
  <c r="CX9" i="21"/>
  <c r="CY9" i="21"/>
  <c r="CZ9" i="21"/>
  <c r="DA9" i="21"/>
  <c r="DB9" i="21"/>
  <c r="DC9" i="21"/>
  <c r="DD9" i="21"/>
  <c r="DE9" i="21"/>
  <c r="DF9" i="21"/>
  <c r="DG9" i="21"/>
  <c r="DH9" i="21"/>
  <c r="DR9" i="21"/>
  <c r="EI9" i="21" s="1"/>
  <c r="EH9" i="21"/>
  <c r="EJ9" i="21"/>
  <c r="EK9" i="21"/>
  <c r="EL9" i="21"/>
  <c r="EM9" i="21"/>
  <c r="EN9" i="21"/>
  <c r="EO9" i="21"/>
  <c r="EP9" i="21"/>
  <c r="EQ9" i="21"/>
  <c r="ER9" i="21"/>
  <c r="ES9" i="21"/>
  <c r="ET9" i="21"/>
  <c r="EU9" i="21"/>
  <c r="FU9" i="21"/>
  <c r="FV9" i="21"/>
  <c r="FW9" i="21"/>
  <c r="FX9" i="21"/>
  <c r="FY9" i="21"/>
  <c r="FZ9" i="21"/>
  <c r="GB9" i="21"/>
  <c r="GC9" i="21"/>
  <c r="GE9" i="21"/>
  <c r="GF9" i="21"/>
  <c r="GH9" i="21"/>
  <c r="HA9" i="21"/>
  <c r="HP9" i="21"/>
  <c r="CE10" i="21"/>
  <c r="CV10" i="21" s="1"/>
  <c r="CU10" i="21"/>
  <c r="CW10" i="21"/>
  <c r="CX10" i="21"/>
  <c r="CY10" i="21"/>
  <c r="CZ10" i="21"/>
  <c r="DA10" i="21"/>
  <c r="DB10" i="21"/>
  <c r="DC10" i="21"/>
  <c r="DD10" i="21"/>
  <c r="DE10" i="21"/>
  <c r="DF10" i="21"/>
  <c r="DG10" i="21"/>
  <c r="DH10" i="21"/>
  <c r="DR10" i="21"/>
  <c r="EI10" i="21" s="1"/>
  <c r="EH10" i="21"/>
  <c r="EJ10" i="21"/>
  <c r="EK10" i="21"/>
  <c r="EL10" i="21"/>
  <c r="EM10" i="21"/>
  <c r="EN10" i="21"/>
  <c r="EO10" i="21"/>
  <c r="EP10" i="21"/>
  <c r="EQ10" i="21"/>
  <c r="ER10" i="21"/>
  <c r="ES10" i="21"/>
  <c r="ET10" i="21"/>
  <c r="EU10" i="21"/>
  <c r="FV10" i="21"/>
  <c r="FW10" i="21"/>
  <c r="FX10" i="21"/>
  <c r="FY10" i="21"/>
  <c r="FZ10" i="21"/>
  <c r="HA10" i="21"/>
  <c r="HP10" i="21"/>
  <c r="CE11" i="21"/>
  <c r="CV11" i="21" s="1"/>
  <c r="CU11" i="21"/>
  <c r="CW11" i="21"/>
  <c r="CX11" i="21"/>
  <c r="CY11" i="21"/>
  <c r="CZ11" i="21"/>
  <c r="DA11" i="21"/>
  <c r="DB11" i="21"/>
  <c r="DC11" i="21"/>
  <c r="DD11" i="21"/>
  <c r="DE11" i="21"/>
  <c r="DF11" i="21"/>
  <c r="DG11" i="21"/>
  <c r="DH11" i="21"/>
  <c r="DR11" i="21"/>
  <c r="EI11" i="21" s="1"/>
  <c r="EH11" i="21"/>
  <c r="EJ11" i="21"/>
  <c r="EK11" i="21"/>
  <c r="EL11" i="21"/>
  <c r="EM11" i="21"/>
  <c r="EN11" i="21"/>
  <c r="EO11" i="21"/>
  <c r="EP11" i="21"/>
  <c r="EQ11" i="21"/>
  <c r="ER11" i="21"/>
  <c r="ES11" i="21"/>
  <c r="ET11" i="21"/>
  <c r="EU11" i="21"/>
  <c r="FU11" i="21"/>
  <c r="FV11" i="21"/>
  <c r="FW11" i="21"/>
  <c r="FX11" i="21"/>
  <c r="FY11" i="21"/>
  <c r="FZ11" i="21"/>
  <c r="GB11" i="21"/>
  <c r="GC11" i="21"/>
  <c r="GE11" i="21"/>
  <c r="GF11" i="21"/>
  <c r="GH11" i="21"/>
  <c r="HA11" i="21"/>
  <c r="HP11" i="21"/>
  <c r="CE12" i="21"/>
  <c r="CV12" i="21" s="1"/>
  <c r="CU12" i="21"/>
  <c r="CW12" i="21"/>
  <c r="CX12" i="21"/>
  <c r="CY12" i="21"/>
  <c r="CZ12" i="21"/>
  <c r="DA12" i="21"/>
  <c r="DB12" i="21"/>
  <c r="DC12" i="21"/>
  <c r="DD12" i="21"/>
  <c r="DE12" i="21"/>
  <c r="DF12" i="21"/>
  <c r="DG12" i="21"/>
  <c r="DH12" i="21"/>
  <c r="DR12" i="21"/>
  <c r="EI12" i="21" s="1"/>
  <c r="EH12" i="21"/>
  <c r="EJ12" i="21"/>
  <c r="EK12" i="21"/>
  <c r="EL12" i="21"/>
  <c r="EM12" i="21"/>
  <c r="EN12" i="21"/>
  <c r="EO12" i="21"/>
  <c r="EP12" i="21"/>
  <c r="EQ12" i="21"/>
  <c r="ER12" i="21"/>
  <c r="ES12" i="21"/>
  <c r="ET12" i="21"/>
  <c r="EU12" i="21"/>
  <c r="FU12" i="21"/>
  <c r="FV12" i="21"/>
  <c r="FW12" i="21"/>
  <c r="FX12" i="21"/>
  <c r="FY12" i="21"/>
  <c r="FZ12" i="21"/>
  <c r="GB12" i="21"/>
  <c r="GC12" i="21"/>
  <c r="GE12" i="21"/>
  <c r="GF12" i="21"/>
  <c r="GH12" i="21"/>
  <c r="HA12" i="21"/>
  <c r="HP12" i="21"/>
  <c r="CE13" i="21"/>
  <c r="CV13" i="21" s="1"/>
  <c r="CU13" i="21"/>
  <c r="CW13" i="21"/>
  <c r="CX13" i="21"/>
  <c r="CY13" i="21"/>
  <c r="CZ13" i="21"/>
  <c r="DA13" i="21"/>
  <c r="DB13" i="21"/>
  <c r="DC13" i="21"/>
  <c r="DD13" i="21"/>
  <c r="DE13" i="21"/>
  <c r="DF13" i="21"/>
  <c r="DG13" i="21"/>
  <c r="DH13" i="21"/>
  <c r="DR13" i="21"/>
  <c r="EI13" i="21" s="1"/>
  <c r="EH13" i="21"/>
  <c r="EJ13" i="21"/>
  <c r="EK13" i="21"/>
  <c r="EL13" i="21"/>
  <c r="EM13" i="21"/>
  <c r="EN13" i="21"/>
  <c r="EO13" i="21"/>
  <c r="EP13" i="21"/>
  <c r="EQ13" i="21"/>
  <c r="ER13" i="21"/>
  <c r="ES13" i="21"/>
  <c r="ET13" i="21"/>
  <c r="EU13" i="21"/>
  <c r="FU13" i="21"/>
  <c r="FV13" i="21"/>
  <c r="FW13" i="21"/>
  <c r="FX13" i="21"/>
  <c r="FY13" i="21"/>
  <c r="FZ13" i="21"/>
  <c r="GB13" i="21"/>
  <c r="GC13" i="21"/>
  <c r="GE13" i="21"/>
  <c r="GF13" i="21"/>
  <c r="GH13" i="21"/>
  <c r="HA13" i="21"/>
  <c r="HP13" i="21"/>
  <c r="CE14" i="21"/>
  <c r="CV14" i="21" s="1"/>
  <c r="CU14" i="21"/>
  <c r="CW14" i="21"/>
  <c r="CX14" i="21"/>
  <c r="CY14" i="21"/>
  <c r="CZ14" i="21"/>
  <c r="DA14" i="21"/>
  <c r="DB14" i="21"/>
  <c r="DC14" i="21"/>
  <c r="DD14" i="21"/>
  <c r="DE14" i="21"/>
  <c r="DF14" i="21"/>
  <c r="DG14" i="21"/>
  <c r="DH14" i="21"/>
  <c r="DR14" i="21"/>
  <c r="EI14" i="21" s="1"/>
  <c r="EH14" i="21"/>
  <c r="EJ14" i="21"/>
  <c r="EK14" i="21"/>
  <c r="EL14" i="21"/>
  <c r="EM14" i="21"/>
  <c r="EN14" i="21"/>
  <c r="EO14" i="21"/>
  <c r="EP14" i="21"/>
  <c r="EQ14" i="21"/>
  <c r="ER14" i="21"/>
  <c r="ES14" i="21"/>
  <c r="ET14" i="21"/>
  <c r="EU14" i="21"/>
  <c r="FU14" i="21"/>
  <c r="FV14" i="21"/>
  <c r="FW14" i="21"/>
  <c r="FX14" i="21"/>
  <c r="FY14" i="21"/>
  <c r="FZ14" i="21"/>
  <c r="GB14" i="21"/>
  <c r="GC14" i="21"/>
  <c r="GE14" i="21"/>
  <c r="GF14" i="21"/>
  <c r="GH14" i="21"/>
  <c r="HA14" i="21"/>
  <c r="HP14" i="21"/>
  <c r="CE15" i="21"/>
  <c r="CV15" i="21" s="1"/>
  <c r="CU15" i="21"/>
  <c r="CW15" i="21"/>
  <c r="CX15" i="21"/>
  <c r="CY15" i="21"/>
  <c r="CZ15" i="21"/>
  <c r="DA15" i="21"/>
  <c r="DB15" i="21"/>
  <c r="DC15" i="21"/>
  <c r="DD15" i="21"/>
  <c r="DE15" i="21"/>
  <c r="DF15" i="21"/>
  <c r="DG15" i="21"/>
  <c r="DH15" i="21"/>
  <c r="DR15" i="21"/>
  <c r="EI15" i="21" s="1"/>
  <c r="EH15" i="21"/>
  <c r="EJ15" i="21"/>
  <c r="EK15" i="21"/>
  <c r="EL15" i="21"/>
  <c r="EM15" i="21"/>
  <c r="EN15" i="21"/>
  <c r="EO15" i="21"/>
  <c r="EP15" i="21"/>
  <c r="EQ15" i="21"/>
  <c r="ER15" i="21"/>
  <c r="ES15" i="21"/>
  <c r="ET15" i="21"/>
  <c r="EU15" i="21"/>
  <c r="FU15" i="21"/>
  <c r="FV15" i="21"/>
  <c r="FW15" i="21"/>
  <c r="FX15" i="21"/>
  <c r="FY15" i="21"/>
  <c r="FZ15" i="21"/>
  <c r="GB15" i="21"/>
  <c r="GC15" i="21"/>
  <c r="GE15" i="21"/>
  <c r="GF15" i="21"/>
  <c r="GH15" i="21"/>
  <c r="HA15" i="21"/>
  <c r="HP15" i="21"/>
  <c r="CE16" i="21"/>
  <c r="CV16" i="21" s="1"/>
  <c r="CU16" i="21"/>
  <c r="CW16" i="21"/>
  <c r="CX16" i="21"/>
  <c r="CY16" i="21"/>
  <c r="CZ16" i="21"/>
  <c r="DA16" i="21"/>
  <c r="DB16" i="21"/>
  <c r="DC16" i="21"/>
  <c r="DD16" i="21"/>
  <c r="DE16" i="21"/>
  <c r="DF16" i="21"/>
  <c r="DG16" i="21"/>
  <c r="DH16" i="21"/>
  <c r="DR16" i="21"/>
  <c r="EI16" i="21" s="1"/>
  <c r="EH16" i="21"/>
  <c r="EJ16" i="21"/>
  <c r="EK16" i="21"/>
  <c r="EL16" i="21"/>
  <c r="EM16" i="21"/>
  <c r="EN16" i="21"/>
  <c r="EO16" i="21"/>
  <c r="EP16" i="21"/>
  <c r="EQ16" i="21"/>
  <c r="ER16" i="21"/>
  <c r="ES16" i="21"/>
  <c r="ET16" i="21"/>
  <c r="EU16" i="21"/>
  <c r="FU16" i="21"/>
  <c r="FV16" i="21"/>
  <c r="FW16" i="21"/>
  <c r="FX16" i="21"/>
  <c r="FY16" i="21"/>
  <c r="FZ16" i="21"/>
  <c r="GB16" i="21"/>
  <c r="GC16" i="21"/>
  <c r="GE16" i="21"/>
  <c r="GF16" i="21"/>
  <c r="GH16" i="21"/>
  <c r="HA16" i="21"/>
  <c r="HP16" i="21"/>
  <c r="CE17" i="21"/>
  <c r="CV17" i="21" s="1"/>
  <c r="CU17" i="21"/>
  <c r="CW17" i="21"/>
  <c r="CX17" i="21"/>
  <c r="CY17" i="21"/>
  <c r="CZ17" i="21"/>
  <c r="DA17" i="21"/>
  <c r="DB17" i="21"/>
  <c r="DC17" i="21"/>
  <c r="DD17" i="21"/>
  <c r="DE17" i="21"/>
  <c r="DF17" i="21"/>
  <c r="DG17" i="21"/>
  <c r="DH17" i="21"/>
  <c r="DR17" i="21"/>
  <c r="EI17" i="21" s="1"/>
  <c r="EH17" i="21"/>
  <c r="EJ17" i="21"/>
  <c r="EK17" i="21"/>
  <c r="EL17" i="21"/>
  <c r="EM17" i="21"/>
  <c r="EN17" i="21"/>
  <c r="EO17" i="21"/>
  <c r="EP17" i="21"/>
  <c r="EQ17" i="21"/>
  <c r="ER17" i="21"/>
  <c r="ES17" i="21"/>
  <c r="ET17" i="21"/>
  <c r="EU17" i="21"/>
  <c r="FV17" i="21"/>
  <c r="FW17" i="21"/>
  <c r="FX17" i="21"/>
  <c r="FY17" i="21"/>
  <c r="FZ17" i="21"/>
  <c r="HA17" i="21"/>
  <c r="HP17" i="21"/>
  <c r="CE18" i="21"/>
  <c r="CV18" i="21" s="1"/>
  <c r="CU18" i="21"/>
  <c r="CW18" i="21"/>
  <c r="CX18" i="21"/>
  <c r="CY18" i="21"/>
  <c r="CZ18" i="21"/>
  <c r="DA18" i="21"/>
  <c r="DB18" i="21"/>
  <c r="DC18" i="21"/>
  <c r="DD18" i="21"/>
  <c r="DE18" i="21"/>
  <c r="DF18" i="21"/>
  <c r="DG18" i="21"/>
  <c r="DH18" i="21"/>
  <c r="DR18" i="21"/>
  <c r="EI18" i="21" s="1"/>
  <c r="EH18" i="21"/>
  <c r="EJ18" i="21"/>
  <c r="EK18" i="21"/>
  <c r="EL18" i="21"/>
  <c r="EM18" i="21"/>
  <c r="EN18" i="21"/>
  <c r="EO18" i="21"/>
  <c r="EP18" i="21"/>
  <c r="EQ18" i="21"/>
  <c r="ER18" i="21"/>
  <c r="ES18" i="21"/>
  <c r="ET18" i="21"/>
  <c r="EU18" i="21"/>
  <c r="FU18" i="21"/>
  <c r="FV18" i="21"/>
  <c r="FW18" i="21"/>
  <c r="FX18" i="21"/>
  <c r="FY18" i="21"/>
  <c r="FZ18" i="21"/>
  <c r="GB18" i="21"/>
  <c r="GC18" i="21"/>
  <c r="GE18" i="21"/>
  <c r="GF18" i="21"/>
  <c r="GH18" i="21"/>
  <c r="HA18" i="21"/>
  <c r="HP18" i="21"/>
  <c r="CE19" i="21"/>
  <c r="CV19" i="21" s="1"/>
  <c r="CU19" i="21"/>
  <c r="CW19" i="21"/>
  <c r="CX19" i="21"/>
  <c r="CY19" i="21"/>
  <c r="CZ19" i="21"/>
  <c r="DA19" i="21"/>
  <c r="DB19" i="21"/>
  <c r="DC19" i="21"/>
  <c r="DD19" i="21"/>
  <c r="DE19" i="21"/>
  <c r="DF19" i="21"/>
  <c r="DG19" i="21"/>
  <c r="DH19" i="21"/>
  <c r="DR19" i="21"/>
  <c r="EI19" i="21" s="1"/>
  <c r="EH19" i="21"/>
  <c r="EJ19" i="21"/>
  <c r="EK19" i="21"/>
  <c r="EL19" i="21"/>
  <c r="EM19" i="21"/>
  <c r="EN19" i="21"/>
  <c r="EO19" i="21"/>
  <c r="EP19" i="21"/>
  <c r="EQ19" i="21"/>
  <c r="ER19" i="21"/>
  <c r="ES19" i="21"/>
  <c r="ET19" i="21"/>
  <c r="EU19" i="21"/>
  <c r="FV19" i="21"/>
  <c r="FW19" i="21"/>
  <c r="FX19" i="21"/>
  <c r="FY19" i="21"/>
  <c r="FZ19" i="21"/>
  <c r="HA19" i="21"/>
  <c r="HP19" i="21"/>
  <c r="CE20" i="21"/>
  <c r="CV20" i="21" s="1"/>
  <c r="CU20" i="21"/>
  <c r="CW20" i="21"/>
  <c r="CX20" i="21"/>
  <c r="CY20" i="21"/>
  <c r="CZ20" i="21"/>
  <c r="DA20" i="21"/>
  <c r="DB20" i="21"/>
  <c r="DC20" i="21"/>
  <c r="DD20" i="21"/>
  <c r="DE20" i="21"/>
  <c r="DF20" i="21"/>
  <c r="DG20" i="21"/>
  <c r="DH20" i="21"/>
  <c r="DR20" i="21"/>
  <c r="EI20" i="21" s="1"/>
  <c r="EH20" i="21"/>
  <c r="EJ20" i="21"/>
  <c r="EK20" i="21"/>
  <c r="EL20" i="21"/>
  <c r="EM20" i="21"/>
  <c r="EN20" i="21"/>
  <c r="EO20" i="21"/>
  <c r="EP20" i="21"/>
  <c r="EQ20" i="21"/>
  <c r="ER20" i="21"/>
  <c r="ES20" i="21"/>
  <c r="ET20" i="21"/>
  <c r="EU20" i="21"/>
  <c r="FV20" i="21"/>
  <c r="FW20" i="21"/>
  <c r="FX20" i="21"/>
  <c r="FY20" i="21"/>
  <c r="FZ20" i="21"/>
  <c r="HA20" i="21"/>
  <c r="HP20" i="21"/>
  <c r="CE21" i="21"/>
  <c r="CV21" i="21" s="1"/>
  <c r="CU21" i="21"/>
  <c r="CW21" i="21"/>
  <c r="CX21" i="21"/>
  <c r="CY21" i="21"/>
  <c r="CZ21" i="21"/>
  <c r="DA21" i="21"/>
  <c r="DB21" i="21"/>
  <c r="DC21" i="21"/>
  <c r="DD21" i="21"/>
  <c r="DE21" i="21"/>
  <c r="DF21" i="21"/>
  <c r="DG21" i="21"/>
  <c r="DH21" i="21"/>
  <c r="DR21" i="21"/>
  <c r="EI21" i="21" s="1"/>
  <c r="EH21" i="21"/>
  <c r="EJ21" i="21"/>
  <c r="EK21" i="21"/>
  <c r="EL21" i="21"/>
  <c r="EM21" i="21"/>
  <c r="EN21" i="21"/>
  <c r="EO21" i="21"/>
  <c r="EP21" i="21"/>
  <c r="EQ21" i="21"/>
  <c r="ER21" i="21"/>
  <c r="ES21" i="21"/>
  <c r="ET21" i="21"/>
  <c r="EU21" i="21"/>
  <c r="FU21" i="21"/>
  <c r="FV21" i="21"/>
  <c r="FW21" i="21"/>
  <c r="FX21" i="21"/>
  <c r="FY21" i="21"/>
  <c r="FZ21" i="21"/>
  <c r="GB21" i="21"/>
  <c r="GC21" i="21"/>
  <c r="GE21" i="21"/>
  <c r="GF21" i="21"/>
  <c r="GH21" i="21"/>
  <c r="HA21" i="21"/>
  <c r="HP21" i="21"/>
  <c r="CE22" i="21"/>
  <c r="CV22" i="21" s="1"/>
  <c r="CU22" i="21"/>
  <c r="CW22" i="21"/>
  <c r="CX22" i="21"/>
  <c r="CY22" i="21"/>
  <c r="CZ22" i="21"/>
  <c r="DA22" i="21"/>
  <c r="DB22" i="21"/>
  <c r="DC22" i="21"/>
  <c r="DD22" i="21"/>
  <c r="DE22" i="21"/>
  <c r="DF22" i="21"/>
  <c r="DG22" i="21"/>
  <c r="DH22" i="21"/>
  <c r="DR22" i="21"/>
  <c r="EI22" i="21" s="1"/>
  <c r="EH22" i="21"/>
  <c r="EJ22" i="21"/>
  <c r="EK22" i="21"/>
  <c r="EL22" i="21"/>
  <c r="EM22" i="21"/>
  <c r="EN22" i="21"/>
  <c r="EO22" i="21"/>
  <c r="EP22" i="21"/>
  <c r="EQ22" i="21"/>
  <c r="ER22" i="21"/>
  <c r="ES22" i="21"/>
  <c r="ET22" i="21"/>
  <c r="EU22" i="21"/>
  <c r="FU22" i="21"/>
  <c r="FV22" i="21"/>
  <c r="FW22" i="21"/>
  <c r="FX22" i="21"/>
  <c r="FY22" i="21"/>
  <c r="FZ22" i="21"/>
  <c r="GB22" i="21"/>
  <c r="GC22" i="21"/>
  <c r="GE22" i="21"/>
  <c r="GF22" i="21"/>
  <c r="GH22" i="21"/>
  <c r="HA22" i="21"/>
  <c r="HP22" i="21"/>
  <c r="CE23" i="21"/>
  <c r="CV23" i="21" s="1"/>
  <c r="CU23" i="21"/>
  <c r="CW23" i="21"/>
  <c r="CX23" i="21"/>
  <c r="CY23" i="21"/>
  <c r="CZ23" i="21"/>
  <c r="DA23" i="21"/>
  <c r="DB23" i="21"/>
  <c r="DC23" i="21"/>
  <c r="DD23" i="21"/>
  <c r="DE23" i="21"/>
  <c r="DF23" i="21"/>
  <c r="DG23" i="21"/>
  <c r="DH23" i="21"/>
  <c r="DR23" i="21"/>
  <c r="EI23" i="21" s="1"/>
  <c r="EH23" i="21"/>
  <c r="EJ23" i="21"/>
  <c r="EK23" i="21"/>
  <c r="EL23" i="21"/>
  <c r="EM23" i="21"/>
  <c r="EN23" i="21"/>
  <c r="EO23" i="21"/>
  <c r="EP23" i="21"/>
  <c r="EQ23" i="21"/>
  <c r="ER23" i="21"/>
  <c r="ES23" i="21"/>
  <c r="ET23" i="21"/>
  <c r="EU23" i="21"/>
  <c r="FV23" i="21"/>
  <c r="FW23" i="21"/>
  <c r="FX23" i="21"/>
  <c r="FY23" i="21"/>
  <c r="FZ23" i="21"/>
  <c r="HA23" i="21"/>
  <c r="HP23" i="21"/>
  <c r="CE24" i="21"/>
  <c r="CV24" i="21" s="1"/>
  <c r="CU24" i="21"/>
  <c r="CW24" i="21"/>
  <c r="CX24" i="21"/>
  <c r="CY24" i="21"/>
  <c r="CZ24" i="21"/>
  <c r="DA24" i="21"/>
  <c r="DB24" i="21"/>
  <c r="DC24" i="21"/>
  <c r="DD24" i="21"/>
  <c r="DE24" i="21"/>
  <c r="DF24" i="21"/>
  <c r="DG24" i="21"/>
  <c r="DH24" i="21"/>
  <c r="DR24" i="21"/>
  <c r="EI24" i="21" s="1"/>
  <c r="EH24" i="21"/>
  <c r="EJ24" i="21"/>
  <c r="EK24" i="21"/>
  <c r="EL24" i="21"/>
  <c r="EM24" i="21"/>
  <c r="EN24" i="21"/>
  <c r="EO24" i="21"/>
  <c r="EP24" i="21"/>
  <c r="EQ24" i="21"/>
  <c r="ER24" i="21"/>
  <c r="ES24" i="21"/>
  <c r="ET24" i="21"/>
  <c r="EU24" i="21"/>
  <c r="FU24" i="21"/>
  <c r="FV24" i="21"/>
  <c r="FW24" i="21"/>
  <c r="FX24" i="21"/>
  <c r="FY24" i="21"/>
  <c r="FZ24" i="21"/>
  <c r="GB24" i="21"/>
  <c r="GC24" i="21"/>
  <c r="GE24" i="21"/>
  <c r="GF24" i="21"/>
  <c r="GH24" i="21"/>
  <c r="HA24" i="21"/>
  <c r="HP24" i="21"/>
  <c r="CE25" i="21"/>
  <c r="CV25" i="21" s="1"/>
  <c r="CU25" i="21"/>
  <c r="CW25" i="21"/>
  <c r="CX25" i="21"/>
  <c r="CY25" i="21"/>
  <c r="CZ25" i="21"/>
  <c r="DA25" i="21"/>
  <c r="DB25" i="21"/>
  <c r="DC25" i="21"/>
  <c r="DD25" i="21"/>
  <c r="DE25" i="21"/>
  <c r="DF25" i="21"/>
  <c r="DG25" i="21"/>
  <c r="DH25" i="21"/>
  <c r="DR25" i="21"/>
  <c r="EI25" i="21" s="1"/>
  <c r="EH25" i="21"/>
  <c r="EJ25" i="21"/>
  <c r="EK25" i="21"/>
  <c r="EL25" i="21"/>
  <c r="EM25" i="21"/>
  <c r="EN25" i="21"/>
  <c r="EO25" i="21"/>
  <c r="EP25" i="21"/>
  <c r="EQ25" i="21"/>
  <c r="ER25" i="21"/>
  <c r="ES25" i="21"/>
  <c r="ET25" i="21"/>
  <c r="EU25" i="21"/>
  <c r="FU25" i="21"/>
  <c r="FV25" i="21"/>
  <c r="FW25" i="21"/>
  <c r="FX25" i="21"/>
  <c r="FY25" i="21"/>
  <c r="FZ25" i="21"/>
  <c r="GB25" i="21"/>
  <c r="GC25" i="21"/>
  <c r="GE25" i="21"/>
  <c r="GF25" i="21"/>
  <c r="GH25" i="21"/>
  <c r="HA25" i="21"/>
  <c r="HP25" i="21"/>
  <c r="CE26" i="21"/>
  <c r="CV26" i="21" s="1"/>
  <c r="CU26" i="21"/>
  <c r="CW26" i="21"/>
  <c r="CX26" i="21"/>
  <c r="CY26" i="21"/>
  <c r="CZ26" i="21"/>
  <c r="DA26" i="21"/>
  <c r="DB26" i="21"/>
  <c r="DC26" i="21"/>
  <c r="DD26" i="21"/>
  <c r="DE26" i="21"/>
  <c r="DF26" i="21"/>
  <c r="DG26" i="21"/>
  <c r="DH26" i="21"/>
  <c r="DR26" i="21"/>
  <c r="EI26" i="21" s="1"/>
  <c r="EH26" i="21"/>
  <c r="EJ26" i="21"/>
  <c r="EK26" i="21"/>
  <c r="EL26" i="21"/>
  <c r="EM26" i="21"/>
  <c r="EN26" i="21"/>
  <c r="EO26" i="21"/>
  <c r="EP26" i="21"/>
  <c r="EQ26" i="21"/>
  <c r="ER26" i="21"/>
  <c r="ES26" i="21"/>
  <c r="ET26" i="21"/>
  <c r="EU26" i="21"/>
  <c r="FV26" i="21"/>
  <c r="FW26" i="21"/>
  <c r="FX26" i="21"/>
  <c r="FY26" i="21"/>
  <c r="FZ26" i="21"/>
  <c r="HA26" i="21"/>
  <c r="HP26" i="21"/>
  <c r="CE27" i="21"/>
  <c r="CV27" i="21" s="1"/>
  <c r="CU27" i="21"/>
  <c r="CW27" i="21"/>
  <c r="CX27" i="21"/>
  <c r="CY27" i="21"/>
  <c r="CZ27" i="21"/>
  <c r="DA27" i="21"/>
  <c r="DB27" i="21"/>
  <c r="DC27" i="21"/>
  <c r="DD27" i="21"/>
  <c r="DE27" i="21"/>
  <c r="DF27" i="21"/>
  <c r="DG27" i="21"/>
  <c r="DH27" i="21"/>
  <c r="DR27" i="21"/>
  <c r="EI27" i="21" s="1"/>
  <c r="EH27" i="21"/>
  <c r="EJ27" i="21"/>
  <c r="EK27" i="21"/>
  <c r="EL27" i="21"/>
  <c r="EM27" i="21"/>
  <c r="EN27" i="21"/>
  <c r="EO27" i="21"/>
  <c r="EP27" i="21"/>
  <c r="EQ27" i="21"/>
  <c r="ER27" i="21"/>
  <c r="ES27" i="21"/>
  <c r="ET27" i="21"/>
  <c r="EU27" i="21"/>
  <c r="FU27" i="21"/>
  <c r="FV27" i="21"/>
  <c r="FW27" i="21"/>
  <c r="FX27" i="21"/>
  <c r="FY27" i="21"/>
  <c r="FZ27" i="21"/>
  <c r="GB27" i="21"/>
  <c r="GC27" i="21"/>
  <c r="GE27" i="21"/>
  <c r="GF27" i="21"/>
  <c r="GH27" i="21"/>
  <c r="HA27" i="21"/>
  <c r="HP27" i="21"/>
  <c r="CE28" i="21"/>
  <c r="CV28" i="21" s="1"/>
  <c r="CU28" i="21"/>
  <c r="CW28" i="21"/>
  <c r="CX28" i="21"/>
  <c r="CY28" i="21"/>
  <c r="CZ28" i="21"/>
  <c r="DA28" i="21"/>
  <c r="DB28" i="21"/>
  <c r="DC28" i="21"/>
  <c r="DD28" i="21"/>
  <c r="DE28" i="21"/>
  <c r="DF28" i="21"/>
  <c r="DG28" i="21"/>
  <c r="DH28" i="21"/>
  <c r="DR28" i="21"/>
  <c r="EI28" i="21" s="1"/>
  <c r="EH28" i="21"/>
  <c r="EJ28" i="21"/>
  <c r="EK28" i="21"/>
  <c r="EL28" i="21"/>
  <c r="EM28" i="21"/>
  <c r="EN28" i="21"/>
  <c r="EO28" i="21"/>
  <c r="EP28" i="21"/>
  <c r="EQ28" i="21"/>
  <c r="ER28" i="21"/>
  <c r="ES28" i="21"/>
  <c r="ET28" i="21"/>
  <c r="EU28" i="21"/>
  <c r="FU28" i="21"/>
  <c r="FV28" i="21"/>
  <c r="FW28" i="21"/>
  <c r="FX28" i="21"/>
  <c r="FY28" i="21"/>
  <c r="FZ28" i="21"/>
  <c r="GB28" i="21"/>
  <c r="GC28" i="21"/>
  <c r="GE28" i="21"/>
  <c r="GF28" i="21"/>
  <c r="GH28" i="21"/>
  <c r="HA28" i="21"/>
  <c r="HP28" i="21"/>
  <c r="CE29" i="21"/>
  <c r="CV29" i="21" s="1"/>
  <c r="CU29" i="21"/>
  <c r="CW29" i="21"/>
  <c r="CX29" i="21"/>
  <c r="CY29" i="21"/>
  <c r="CZ29" i="21"/>
  <c r="DA29" i="21"/>
  <c r="DB29" i="21"/>
  <c r="DC29" i="21"/>
  <c r="DD29" i="21"/>
  <c r="DE29" i="21"/>
  <c r="DF29" i="21"/>
  <c r="DG29" i="21"/>
  <c r="DH29" i="21"/>
  <c r="DR29" i="21"/>
  <c r="EI29" i="21" s="1"/>
  <c r="EH29" i="21"/>
  <c r="EJ29" i="21"/>
  <c r="EK29" i="21"/>
  <c r="EL29" i="21"/>
  <c r="EM29" i="21"/>
  <c r="EN29" i="21"/>
  <c r="EO29" i="21"/>
  <c r="EP29" i="21"/>
  <c r="EQ29" i="21"/>
  <c r="ER29" i="21"/>
  <c r="ES29" i="21"/>
  <c r="ET29" i="21"/>
  <c r="EU29" i="21"/>
  <c r="FU29" i="21"/>
  <c r="FV29" i="21"/>
  <c r="FW29" i="21"/>
  <c r="FX29" i="21"/>
  <c r="FY29" i="21"/>
  <c r="FZ29" i="21"/>
  <c r="GB29" i="21"/>
  <c r="GC29" i="21"/>
  <c r="GE29" i="21"/>
  <c r="GF29" i="21"/>
  <c r="GH29" i="21"/>
  <c r="HA29" i="21"/>
  <c r="HP29" i="21"/>
  <c r="CE30" i="21"/>
  <c r="CV30" i="21" s="1"/>
  <c r="CU30" i="21"/>
  <c r="CW30" i="21"/>
  <c r="CX30" i="21"/>
  <c r="CY30" i="21"/>
  <c r="CZ30" i="21"/>
  <c r="DA30" i="21"/>
  <c r="DB30" i="21"/>
  <c r="DC30" i="21"/>
  <c r="DD30" i="21"/>
  <c r="DE30" i="21"/>
  <c r="DF30" i="21"/>
  <c r="DG30" i="21"/>
  <c r="DH30" i="21"/>
  <c r="DR30" i="21"/>
  <c r="EI30" i="21" s="1"/>
  <c r="EH30" i="21"/>
  <c r="EJ30" i="21"/>
  <c r="EK30" i="21"/>
  <c r="EL30" i="21"/>
  <c r="EM30" i="21"/>
  <c r="EN30" i="21"/>
  <c r="EO30" i="21"/>
  <c r="EP30" i="21"/>
  <c r="EQ30" i="21"/>
  <c r="ER30" i="21"/>
  <c r="ES30" i="21"/>
  <c r="ET30" i="21"/>
  <c r="EU30" i="21"/>
  <c r="FV30" i="21"/>
  <c r="FW30" i="21"/>
  <c r="FX30" i="21"/>
  <c r="FY30" i="21"/>
  <c r="FZ30" i="21"/>
  <c r="HA30" i="21"/>
  <c r="HP30" i="21"/>
  <c r="CE31" i="21"/>
  <c r="CV31" i="21" s="1"/>
  <c r="CU31" i="21"/>
  <c r="CW31" i="21"/>
  <c r="CX31" i="21"/>
  <c r="CY31" i="21"/>
  <c r="CZ31" i="21"/>
  <c r="DA31" i="21"/>
  <c r="DB31" i="21"/>
  <c r="DC31" i="21"/>
  <c r="DD31" i="21"/>
  <c r="DE31" i="21"/>
  <c r="DF31" i="21"/>
  <c r="DG31" i="21"/>
  <c r="DH31" i="21"/>
  <c r="DR31" i="21"/>
  <c r="EI31" i="21" s="1"/>
  <c r="EH31" i="21"/>
  <c r="EJ31" i="21"/>
  <c r="EK31" i="21"/>
  <c r="EL31" i="21"/>
  <c r="EM31" i="21"/>
  <c r="EN31" i="21"/>
  <c r="EO31" i="21"/>
  <c r="EP31" i="21"/>
  <c r="EQ31" i="21"/>
  <c r="ER31" i="21"/>
  <c r="ES31" i="21"/>
  <c r="ET31" i="21"/>
  <c r="EU31" i="21"/>
  <c r="FU31" i="21"/>
  <c r="FV31" i="21"/>
  <c r="FW31" i="21"/>
  <c r="FX31" i="21"/>
  <c r="FY31" i="21"/>
  <c r="FZ31" i="21"/>
  <c r="GB31" i="21"/>
  <c r="GC31" i="21"/>
  <c r="GE31" i="21"/>
  <c r="GF31" i="21"/>
  <c r="GH31" i="21"/>
  <c r="HA31" i="21"/>
  <c r="HP31" i="21"/>
  <c r="CE32" i="21"/>
  <c r="CV32" i="21" s="1"/>
  <c r="CU32" i="21"/>
  <c r="CW32" i="21"/>
  <c r="CX32" i="21"/>
  <c r="CY32" i="21"/>
  <c r="CZ32" i="21"/>
  <c r="DA32" i="21"/>
  <c r="DB32" i="21"/>
  <c r="DC32" i="21"/>
  <c r="DD32" i="21"/>
  <c r="DE32" i="21"/>
  <c r="DF32" i="21"/>
  <c r="DG32" i="21"/>
  <c r="DH32" i="21"/>
  <c r="DR32" i="21"/>
  <c r="EI32" i="21" s="1"/>
  <c r="EH32" i="21"/>
  <c r="EJ32" i="21"/>
  <c r="EK32" i="21"/>
  <c r="EL32" i="21"/>
  <c r="EM32" i="21"/>
  <c r="EN32" i="21"/>
  <c r="EO32" i="21"/>
  <c r="EP32" i="21"/>
  <c r="EQ32" i="21"/>
  <c r="ER32" i="21"/>
  <c r="ES32" i="21"/>
  <c r="ET32" i="21"/>
  <c r="EU32" i="21"/>
  <c r="FU32" i="21"/>
  <c r="FV32" i="21"/>
  <c r="FW32" i="21"/>
  <c r="FX32" i="21"/>
  <c r="FY32" i="21"/>
  <c r="FZ32" i="21"/>
  <c r="GB32" i="21"/>
  <c r="GC32" i="21"/>
  <c r="GE32" i="21"/>
  <c r="GF32" i="21"/>
  <c r="GH32" i="21"/>
  <c r="HA32" i="21"/>
  <c r="HP32" i="21"/>
  <c r="CE33" i="21"/>
  <c r="CV33" i="21" s="1"/>
  <c r="CU33" i="21"/>
  <c r="CW33" i="21"/>
  <c r="CX33" i="21"/>
  <c r="CY33" i="21"/>
  <c r="CZ33" i="21"/>
  <c r="DA33" i="21"/>
  <c r="DB33" i="21"/>
  <c r="DC33" i="21"/>
  <c r="DD33" i="21"/>
  <c r="DE33" i="21"/>
  <c r="DF33" i="21"/>
  <c r="DG33" i="21"/>
  <c r="DH33" i="21"/>
  <c r="DR33" i="21"/>
  <c r="EI33" i="21" s="1"/>
  <c r="EH33" i="21"/>
  <c r="EJ33" i="21"/>
  <c r="EK33" i="21"/>
  <c r="EL33" i="21"/>
  <c r="EM33" i="21"/>
  <c r="EN33" i="21"/>
  <c r="EO33" i="21"/>
  <c r="EP33" i="21"/>
  <c r="EQ33" i="21"/>
  <c r="ER33" i="21"/>
  <c r="ES33" i="21"/>
  <c r="ET33" i="21"/>
  <c r="EU33" i="21"/>
  <c r="FU33" i="21"/>
  <c r="FV33" i="21"/>
  <c r="FW33" i="21"/>
  <c r="FX33" i="21"/>
  <c r="FY33" i="21"/>
  <c r="FZ33" i="21"/>
  <c r="GB33" i="21"/>
  <c r="GC33" i="21"/>
  <c r="GE33" i="21"/>
  <c r="GF33" i="21"/>
  <c r="GH33" i="21"/>
  <c r="HA33" i="21"/>
  <c r="HP33" i="21"/>
  <c r="CE34" i="21"/>
  <c r="CV34" i="21" s="1"/>
  <c r="CU34" i="21"/>
  <c r="CW34" i="21"/>
  <c r="CX34" i="21"/>
  <c r="CY34" i="21"/>
  <c r="CZ34" i="21"/>
  <c r="DA34" i="21"/>
  <c r="DB34" i="21"/>
  <c r="DC34" i="21"/>
  <c r="DD34" i="21"/>
  <c r="DE34" i="21"/>
  <c r="DF34" i="21"/>
  <c r="DG34" i="21"/>
  <c r="DH34" i="21"/>
  <c r="DR34" i="21"/>
  <c r="EI34" i="21" s="1"/>
  <c r="EH34" i="21"/>
  <c r="EJ34" i="21"/>
  <c r="EK34" i="21"/>
  <c r="EL34" i="21"/>
  <c r="EM34" i="21"/>
  <c r="EN34" i="21"/>
  <c r="EO34" i="21"/>
  <c r="EP34" i="21"/>
  <c r="EQ34" i="21"/>
  <c r="ER34" i="21"/>
  <c r="ES34" i="21"/>
  <c r="ET34" i="21"/>
  <c r="EU34" i="21"/>
  <c r="FU34" i="21"/>
  <c r="FV34" i="21"/>
  <c r="FW34" i="21"/>
  <c r="FX34" i="21"/>
  <c r="FY34" i="21"/>
  <c r="FZ34" i="21"/>
  <c r="GB34" i="21"/>
  <c r="GC34" i="21"/>
  <c r="GE34" i="21"/>
  <c r="GF34" i="21"/>
  <c r="GH34" i="21"/>
  <c r="HA34" i="21"/>
  <c r="HP34" i="21"/>
  <c r="CE35" i="21"/>
  <c r="CV35" i="21" s="1"/>
  <c r="CU35" i="21"/>
  <c r="CW35" i="21"/>
  <c r="CX35" i="21"/>
  <c r="CY35" i="21"/>
  <c r="CZ35" i="21"/>
  <c r="DA35" i="21"/>
  <c r="DB35" i="21"/>
  <c r="DC35" i="21"/>
  <c r="DD35" i="21"/>
  <c r="DE35" i="21"/>
  <c r="DF35" i="21"/>
  <c r="DG35" i="21"/>
  <c r="DH35" i="21"/>
  <c r="DR35" i="21"/>
  <c r="EI35" i="21" s="1"/>
  <c r="EH35" i="21"/>
  <c r="EJ35" i="21"/>
  <c r="EK35" i="21"/>
  <c r="EL35" i="21"/>
  <c r="EM35" i="21"/>
  <c r="EN35" i="21"/>
  <c r="EO35" i="21"/>
  <c r="EP35" i="21"/>
  <c r="EQ35" i="21"/>
  <c r="ER35" i="21"/>
  <c r="ES35" i="21"/>
  <c r="ET35" i="21"/>
  <c r="EU35" i="21"/>
  <c r="FU35" i="21"/>
  <c r="FV35" i="21"/>
  <c r="FW35" i="21"/>
  <c r="FX35" i="21"/>
  <c r="FY35" i="21"/>
  <c r="FZ35" i="21"/>
  <c r="GB35" i="21"/>
  <c r="GC35" i="21"/>
  <c r="GE35" i="21"/>
  <c r="GF35" i="21"/>
  <c r="GH35" i="21"/>
  <c r="HA35" i="21"/>
  <c r="HP35" i="21"/>
  <c r="CE36" i="21"/>
  <c r="CV36" i="21" s="1"/>
  <c r="CU36" i="21"/>
  <c r="CW36" i="21"/>
  <c r="CX36" i="21"/>
  <c r="CY36" i="21"/>
  <c r="CZ36" i="21"/>
  <c r="DA36" i="21"/>
  <c r="DB36" i="21"/>
  <c r="DC36" i="21"/>
  <c r="DD36" i="21"/>
  <c r="DE36" i="21"/>
  <c r="DF36" i="21"/>
  <c r="DG36" i="21"/>
  <c r="DH36" i="21"/>
  <c r="DR36" i="21"/>
  <c r="EI36" i="21" s="1"/>
  <c r="EH36" i="21"/>
  <c r="EJ36" i="21"/>
  <c r="EK36" i="21"/>
  <c r="EL36" i="21"/>
  <c r="EM36" i="21"/>
  <c r="EN36" i="21"/>
  <c r="EO36" i="21"/>
  <c r="EP36" i="21"/>
  <c r="EQ36" i="21"/>
  <c r="ER36" i="21"/>
  <c r="ES36" i="21"/>
  <c r="ET36" i="21"/>
  <c r="EU36" i="21"/>
  <c r="FU36" i="21"/>
  <c r="FV36" i="21"/>
  <c r="FW36" i="21"/>
  <c r="FX36" i="21"/>
  <c r="FY36" i="21"/>
  <c r="FZ36" i="21"/>
  <c r="GB36" i="21"/>
  <c r="GC36" i="21"/>
  <c r="GE36" i="21"/>
  <c r="GF36" i="21"/>
  <c r="GH36" i="21"/>
  <c r="HA36" i="21"/>
  <c r="HP36" i="21"/>
  <c r="CE37" i="21"/>
  <c r="CV37" i="21" s="1"/>
  <c r="CU37" i="21"/>
  <c r="CW37" i="21"/>
  <c r="CX37" i="21"/>
  <c r="CY37" i="21"/>
  <c r="CZ37" i="21"/>
  <c r="DA37" i="21"/>
  <c r="DB37" i="21"/>
  <c r="DC37" i="21"/>
  <c r="DD37" i="21"/>
  <c r="DE37" i="21"/>
  <c r="DF37" i="21"/>
  <c r="DG37" i="21"/>
  <c r="DH37" i="21"/>
  <c r="DR37" i="21"/>
  <c r="EI37" i="21" s="1"/>
  <c r="EH37" i="21"/>
  <c r="EJ37" i="21"/>
  <c r="EK37" i="21"/>
  <c r="EL37" i="21"/>
  <c r="EM37" i="21"/>
  <c r="EN37" i="21"/>
  <c r="EO37" i="21"/>
  <c r="EP37" i="21"/>
  <c r="EQ37" i="21"/>
  <c r="ER37" i="21"/>
  <c r="ES37" i="21"/>
  <c r="ET37" i="21"/>
  <c r="EU37" i="21"/>
  <c r="FU37" i="21"/>
  <c r="FV37" i="21"/>
  <c r="FW37" i="21"/>
  <c r="FX37" i="21"/>
  <c r="FY37" i="21"/>
  <c r="FZ37" i="21"/>
  <c r="GB37" i="21"/>
  <c r="GC37" i="21"/>
  <c r="GE37" i="21"/>
  <c r="GF37" i="21"/>
  <c r="GH37" i="21"/>
  <c r="HA37" i="21"/>
  <c r="HP37" i="21"/>
  <c r="BO47" i="21"/>
  <c r="CE38" i="21"/>
  <c r="CV38" i="21" s="1"/>
  <c r="CU38" i="21"/>
  <c r="CW38" i="21"/>
  <c r="CX38" i="21"/>
  <c r="CY38" i="21"/>
  <c r="CZ38" i="21"/>
  <c r="DA38" i="21"/>
  <c r="DB38" i="21"/>
  <c r="DC38" i="21"/>
  <c r="DD38" i="21"/>
  <c r="DE38" i="21"/>
  <c r="DF38" i="21"/>
  <c r="DG38" i="21"/>
  <c r="DH38" i="21"/>
  <c r="DR38" i="21"/>
  <c r="EI38" i="21" s="1"/>
  <c r="EH38" i="21"/>
  <c r="EJ38" i="21"/>
  <c r="EK38" i="21"/>
  <c r="EL38" i="21"/>
  <c r="EM38" i="21"/>
  <c r="EN38" i="21"/>
  <c r="EO38" i="21"/>
  <c r="EP38" i="21"/>
  <c r="EQ38" i="21"/>
  <c r="ER38" i="21"/>
  <c r="ES38" i="21"/>
  <c r="ET38" i="21"/>
  <c r="EU38" i="21"/>
  <c r="FV38" i="21"/>
  <c r="FW38" i="21"/>
  <c r="FX38" i="21"/>
  <c r="FY38" i="21"/>
  <c r="FZ38" i="21"/>
  <c r="HA38" i="21"/>
  <c r="HP38" i="21"/>
  <c r="CE39" i="21"/>
  <c r="CV39" i="21" s="1"/>
  <c r="CU39" i="21"/>
  <c r="CW39" i="21"/>
  <c r="CX39" i="21"/>
  <c r="CY39" i="21"/>
  <c r="CZ39" i="21"/>
  <c r="DA39" i="21"/>
  <c r="DB39" i="21"/>
  <c r="DC39" i="21"/>
  <c r="DD39" i="21"/>
  <c r="DE39" i="21"/>
  <c r="DF39" i="21"/>
  <c r="DG39" i="21"/>
  <c r="DH39" i="21"/>
  <c r="DR39" i="21"/>
  <c r="EI39" i="21" s="1"/>
  <c r="EH39" i="21"/>
  <c r="EJ39" i="21"/>
  <c r="EK39" i="21"/>
  <c r="EL39" i="21"/>
  <c r="EM39" i="21"/>
  <c r="EN39" i="21"/>
  <c r="EO39" i="21"/>
  <c r="EP39" i="21"/>
  <c r="EQ39" i="21"/>
  <c r="ER39" i="21"/>
  <c r="ES39" i="21"/>
  <c r="ET39" i="21"/>
  <c r="EU39" i="21"/>
  <c r="FU39" i="21"/>
  <c r="FV39" i="21"/>
  <c r="FW39" i="21"/>
  <c r="FX39" i="21"/>
  <c r="FY39" i="21"/>
  <c r="FZ39" i="21"/>
  <c r="GB39" i="21"/>
  <c r="GC39" i="21"/>
  <c r="GE39" i="21"/>
  <c r="GF39" i="21"/>
  <c r="GH39" i="21"/>
  <c r="HA39" i="21"/>
  <c r="HP39" i="21"/>
  <c r="CE40" i="21"/>
  <c r="CV40" i="21" s="1"/>
  <c r="CU40" i="21"/>
  <c r="CW40" i="21"/>
  <c r="CX40" i="21"/>
  <c r="CY40" i="21"/>
  <c r="CZ40" i="21"/>
  <c r="DA40" i="21"/>
  <c r="DB40" i="21"/>
  <c r="DC40" i="21"/>
  <c r="DD40" i="21"/>
  <c r="DE40" i="21"/>
  <c r="DF40" i="21"/>
  <c r="DG40" i="21"/>
  <c r="DH40" i="21"/>
  <c r="DR40" i="21"/>
  <c r="EI40" i="21" s="1"/>
  <c r="EH40" i="21"/>
  <c r="EJ40" i="21"/>
  <c r="EK40" i="21"/>
  <c r="EL40" i="21"/>
  <c r="EM40" i="21"/>
  <c r="EN40" i="21"/>
  <c r="EO40" i="21"/>
  <c r="EP40" i="21"/>
  <c r="EQ40" i="21"/>
  <c r="ER40" i="21"/>
  <c r="ES40" i="21"/>
  <c r="ET40" i="21"/>
  <c r="EU40" i="21"/>
  <c r="FU40" i="21"/>
  <c r="FV40" i="21"/>
  <c r="FW40" i="21"/>
  <c r="FX40" i="21"/>
  <c r="FY40" i="21"/>
  <c r="FZ40" i="21"/>
  <c r="GB40" i="21"/>
  <c r="GC40" i="21"/>
  <c r="GE40" i="21"/>
  <c r="GF40" i="21"/>
  <c r="GH40" i="21"/>
  <c r="HA40" i="21"/>
  <c r="HP40" i="21"/>
  <c r="CE41" i="21"/>
  <c r="CV41" i="21" s="1"/>
  <c r="CU41" i="21"/>
  <c r="CW41" i="21"/>
  <c r="CX41" i="21"/>
  <c r="CY41" i="21"/>
  <c r="CZ41" i="21"/>
  <c r="DA41" i="21"/>
  <c r="DB41" i="21"/>
  <c r="DC41" i="21"/>
  <c r="DD41" i="21"/>
  <c r="DE41" i="21"/>
  <c r="DF41" i="21"/>
  <c r="DG41" i="21"/>
  <c r="DH41" i="21"/>
  <c r="DR41" i="21"/>
  <c r="EI41" i="21" s="1"/>
  <c r="EH41" i="21"/>
  <c r="EJ41" i="21"/>
  <c r="EK41" i="21"/>
  <c r="EL41" i="21"/>
  <c r="EM41" i="21"/>
  <c r="EN41" i="21"/>
  <c r="EO41" i="21"/>
  <c r="EP41" i="21"/>
  <c r="EQ41" i="21"/>
  <c r="ER41" i="21"/>
  <c r="ES41" i="21"/>
  <c r="ET41" i="21"/>
  <c r="EU41" i="21"/>
  <c r="FU41" i="21"/>
  <c r="FV41" i="21"/>
  <c r="FW41" i="21"/>
  <c r="FX41" i="21"/>
  <c r="FY41" i="21"/>
  <c r="FZ41" i="21"/>
  <c r="GB41" i="21"/>
  <c r="GC41" i="21"/>
  <c r="GE41" i="21"/>
  <c r="GF41" i="21"/>
  <c r="GH41" i="21"/>
  <c r="HA41" i="21"/>
  <c r="HP41" i="21"/>
  <c r="CE42" i="21"/>
  <c r="CV42" i="21" s="1"/>
  <c r="CU42" i="21"/>
  <c r="CW42" i="21"/>
  <c r="CX42" i="21"/>
  <c r="CY42" i="21"/>
  <c r="CZ42" i="21"/>
  <c r="DA42" i="21"/>
  <c r="DB42" i="21"/>
  <c r="DC42" i="21"/>
  <c r="DD42" i="21"/>
  <c r="DE42" i="21"/>
  <c r="DF42" i="21"/>
  <c r="DG42" i="21"/>
  <c r="DH42" i="21"/>
  <c r="DR42" i="21"/>
  <c r="EI42" i="21" s="1"/>
  <c r="EH42" i="21"/>
  <c r="EJ42" i="21"/>
  <c r="EK42" i="21"/>
  <c r="EL42" i="21"/>
  <c r="EM42" i="21"/>
  <c r="EN42" i="21"/>
  <c r="EO42" i="21"/>
  <c r="EP42" i="21"/>
  <c r="EQ42" i="21"/>
  <c r="ER42" i="21"/>
  <c r="ES42" i="21"/>
  <c r="ET42" i="21"/>
  <c r="EU42" i="21"/>
  <c r="FU42" i="21"/>
  <c r="FV42" i="21"/>
  <c r="FW42" i="21"/>
  <c r="FX42" i="21"/>
  <c r="FY42" i="21"/>
  <c r="FZ42" i="21"/>
  <c r="GB42" i="21"/>
  <c r="GC42" i="21"/>
  <c r="GE42" i="21"/>
  <c r="GF42" i="21"/>
  <c r="GH42" i="21"/>
  <c r="HA42" i="21"/>
  <c r="HP42" i="21"/>
  <c r="CE43" i="21"/>
  <c r="CV43" i="21" s="1"/>
  <c r="CU43" i="21"/>
  <c r="CW43" i="21"/>
  <c r="CX43" i="21"/>
  <c r="CY43" i="21"/>
  <c r="CZ43" i="21"/>
  <c r="DA43" i="21"/>
  <c r="DB43" i="21"/>
  <c r="DC43" i="21"/>
  <c r="DD43" i="21"/>
  <c r="DE43" i="21"/>
  <c r="DF43" i="21"/>
  <c r="DG43" i="21"/>
  <c r="DH43" i="21"/>
  <c r="DR43" i="21"/>
  <c r="EI43" i="21" s="1"/>
  <c r="EH43" i="21"/>
  <c r="EJ43" i="21"/>
  <c r="EK43" i="21"/>
  <c r="EL43" i="21"/>
  <c r="EM43" i="21"/>
  <c r="EN43" i="21"/>
  <c r="EO43" i="21"/>
  <c r="EP43" i="21"/>
  <c r="EQ43" i="21"/>
  <c r="ER43" i="21"/>
  <c r="ES43" i="21"/>
  <c r="ET43" i="21"/>
  <c r="EU43" i="21"/>
  <c r="FU43" i="21"/>
  <c r="FV43" i="21"/>
  <c r="FW43" i="21"/>
  <c r="FX43" i="21"/>
  <c r="FY43" i="21"/>
  <c r="FZ43" i="21"/>
  <c r="GB43" i="21"/>
  <c r="GC43" i="21"/>
  <c r="GE43" i="21"/>
  <c r="GF43" i="21"/>
  <c r="GH43" i="21"/>
  <c r="HA43" i="21"/>
  <c r="HP43" i="21"/>
  <c r="CE44" i="21"/>
  <c r="CV44" i="21" s="1"/>
  <c r="CU44" i="21"/>
  <c r="CW44" i="21"/>
  <c r="CX44" i="21"/>
  <c r="CY44" i="21"/>
  <c r="CZ44" i="21"/>
  <c r="DA44" i="21"/>
  <c r="DB44" i="21"/>
  <c r="DC44" i="21"/>
  <c r="DD44" i="21"/>
  <c r="DE44" i="21"/>
  <c r="DF44" i="21"/>
  <c r="DG44" i="21"/>
  <c r="DH44" i="21"/>
  <c r="DR44" i="21"/>
  <c r="EI44" i="21" s="1"/>
  <c r="EH44" i="21"/>
  <c r="EJ44" i="21"/>
  <c r="EK44" i="21"/>
  <c r="EL44" i="21"/>
  <c r="EM44" i="21"/>
  <c r="EO44" i="21"/>
  <c r="EP44" i="21"/>
  <c r="EQ44" i="21"/>
  <c r="ER44" i="21"/>
  <c r="ES44" i="21"/>
  <c r="ET44" i="21"/>
  <c r="EU44" i="21"/>
  <c r="FU44" i="21"/>
  <c r="FV44" i="21"/>
  <c r="FW44" i="21"/>
  <c r="FX44" i="21"/>
  <c r="FY44" i="21"/>
  <c r="FZ44" i="21"/>
  <c r="GB44" i="21"/>
  <c r="GC44" i="21"/>
  <c r="GE44" i="21"/>
  <c r="GF44" i="21"/>
  <c r="GH44" i="21"/>
  <c r="HA44" i="21"/>
  <c r="HP44" i="21"/>
  <c r="CE45" i="21"/>
  <c r="CV45" i="21" s="1"/>
  <c r="CU45" i="21"/>
  <c r="CW45" i="21"/>
  <c r="CX45" i="21"/>
  <c r="CY45" i="21"/>
  <c r="CZ45" i="21"/>
  <c r="DA45" i="21"/>
  <c r="DB45" i="21"/>
  <c r="DC45" i="21"/>
  <c r="DD45" i="21"/>
  <c r="DE45" i="21"/>
  <c r="DF45" i="21"/>
  <c r="DG45" i="21"/>
  <c r="DH45" i="21"/>
  <c r="DR45" i="21"/>
  <c r="EI45" i="21" s="1"/>
  <c r="EH45" i="21"/>
  <c r="EJ45" i="21"/>
  <c r="EK45" i="21"/>
  <c r="EL45" i="21"/>
  <c r="EM45" i="21"/>
  <c r="EN45" i="21"/>
  <c r="EO45" i="21"/>
  <c r="EP45" i="21"/>
  <c r="EQ45" i="21"/>
  <c r="ER45" i="21"/>
  <c r="ES45" i="21"/>
  <c r="ET45" i="21"/>
  <c r="EU45" i="21"/>
  <c r="FU45" i="21"/>
  <c r="FV45" i="21"/>
  <c r="FW45" i="21"/>
  <c r="FX45" i="21"/>
  <c r="FY45" i="21"/>
  <c r="FZ45" i="21"/>
  <c r="GB45" i="21"/>
  <c r="GC45" i="21"/>
  <c r="GE45" i="21"/>
  <c r="GF45" i="21"/>
  <c r="GH45" i="21"/>
  <c r="HA45" i="21"/>
  <c r="HP45" i="21"/>
  <c r="CE46" i="21"/>
  <c r="CV46" i="21" s="1"/>
  <c r="CU46" i="21"/>
  <c r="CW46" i="21"/>
  <c r="CX46" i="21"/>
  <c r="CY46" i="21"/>
  <c r="CZ46" i="21"/>
  <c r="DA46" i="21"/>
  <c r="DB46" i="21"/>
  <c r="DC46" i="21"/>
  <c r="DD46" i="21"/>
  <c r="DE46" i="21"/>
  <c r="DF46" i="21"/>
  <c r="DG46" i="21"/>
  <c r="DH46" i="21"/>
  <c r="DR46" i="21"/>
  <c r="EI46" i="21" s="1"/>
  <c r="EH46" i="21"/>
  <c r="EJ46" i="21"/>
  <c r="EK46" i="21"/>
  <c r="EL46" i="21"/>
  <c r="EM46" i="21"/>
  <c r="EN46" i="21"/>
  <c r="EO46" i="21"/>
  <c r="EP46" i="21"/>
  <c r="EQ46" i="21"/>
  <c r="ER46" i="21"/>
  <c r="ES46" i="21"/>
  <c r="ET46" i="21"/>
  <c r="EU46" i="21"/>
  <c r="FU46" i="21"/>
  <c r="FV46" i="21"/>
  <c r="FW46" i="21"/>
  <c r="FX46" i="21"/>
  <c r="FY46" i="21"/>
  <c r="FZ46" i="21"/>
  <c r="GB46" i="21"/>
  <c r="GC46" i="21"/>
  <c r="GE46" i="21"/>
  <c r="GF46" i="21"/>
  <c r="GH46" i="21"/>
  <c r="HA46" i="21"/>
  <c r="HP46" i="21"/>
  <c r="C82" i="35"/>
  <c r="D81" i="38"/>
  <c r="C84" i="34"/>
  <c r="J85" i="33"/>
  <c r="C84" i="33"/>
  <c r="C87" i="32"/>
  <c r="F60" i="39"/>
  <c r="E60" i="39"/>
  <c r="D60" i="39"/>
  <c r="F60" i="38"/>
  <c r="E60" i="38"/>
  <c r="D60" i="38"/>
  <c r="D64" i="32"/>
  <c r="C64" i="32"/>
  <c r="E62" i="35"/>
  <c r="D62" i="35"/>
  <c r="C62" i="35"/>
  <c r="E66" i="34"/>
  <c r="D66" i="34"/>
  <c r="C66" i="34"/>
  <c r="L64" i="33"/>
  <c r="K64" i="33"/>
  <c r="J64" i="33"/>
  <c r="D64" i="33"/>
  <c r="C64" i="33"/>
  <c r="Q42" i="41" l="1"/>
  <c r="Q30" i="41"/>
  <c r="Q18" i="41"/>
  <c r="Q6" i="41"/>
  <c r="Q40" i="41"/>
  <c r="Q28" i="41"/>
  <c r="Q16" i="41"/>
  <c r="Q4" i="41"/>
  <c r="Q39" i="41"/>
  <c r="Q27" i="41"/>
  <c r="Q15" i="41"/>
  <c r="Q3" i="41"/>
  <c r="Q38" i="41"/>
  <c r="Q26" i="41"/>
  <c r="Q14" i="41"/>
  <c r="Q37" i="41"/>
  <c r="Q25" i="41"/>
  <c r="Q13" i="41"/>
  <c r="Q36" i="41"/>
  <c r="Q24" i="41"/>
  <c r="Q12" i="41"/>
  <c r="Q35" i="41"/>
  <c r="Q23" i="41"/>
  <c r="Q11" i="41"/>
  <c r="Q34" i="41"/>
  <c r="Q22" i="41"/>
  <c r="Q10" i="41"/>
  <c r="Q45" i="41"/>
  <c r="Q33" i="41"/>
  <c r="Q21" i="41"/>
  <c r="Q9" i="41"/>
  <c r="Q44" i="41"/>
  <c r="Q32" i="41"/>
  <c r="Q20" i="41"/>
  <c r="Q8" i="41"/>
  <c r="Q43" i="41"/>
  <c r="Q31" i="41"/>
  <c r="Q19" i="41"/>
  <c r="Q7" i="41"/>
  <c r="H51" i="41"/>
  <c r="E52" i="41"/>
  <c r="G52" i="41"/>
  <c r="E50" i="41"/>
  <c r="E51" i="41"/>
  <c r="F50" i="41"/>
  <c r="F51" i="41"/>
  <c r="G50" i="41"/>
  <c r="G51" i="41"/>
  <c r="H52" i="41"/>
  <c r="H50" i="41"/>
  <c r="J50" i="41"/>
  <c r="L42" i="42"/>
  <c r="L39" i="42"/>
  <c r="L35" i="42"/>
  <c r="L36" i="42"/>
  <c r="J40" i="42"/>
  <c r="L34" i="42"/>
  <c r="L28" i="42"/>
  <c r="I36" i="42"/>
  <c r="C43" i="42"/>
  <c r="H43" i="42" s="1"/>
  <c r="G85" i="42"/>
  <c r="G103" i="42" s="1"/>
  <c r="G104" i="42" s="1"/>
  <c r="F43" i="42"/>
  <c r="K43" i="42" s="1"/>
  <c r="J38" i="42"/>
  <c r="E43" i="42"/>
  <c r="J43" i="42" s="1"/>
  <c r="D43" i="42"/>
  <c r="I43" i="42" s="1"/>
  <c r="G99" i="42"/>
  <c r="H28" i="42"/>
  <c r="L37" i="42"/>
  <c r="GB47" i="21"/>
  <c r="GD47" i="21"/>
  <c r="EU47" i="21"/>
  <c r="GH47" i="21"/>
  <c r="DH47" i="21"/>
  <c r="GA47" i="21"/>
  <c r="GE47" i="21"/>
  <c r="ER47" i="21"/>
  <c r="EQ47" i="21"/>
  <c r="GG47" i="21"/>
  <c r="DE47" i="21"/>
  <c r="EO47" i="21"/>
  <c r="DB47" i="21"/>
  <c r="ET47" i="21"/>
  <c r="EN47" i="21"/>
  <c r="DA47" i="21"/>
  <c r="DG47" i="21"/>
  <c r="DD47" i="21"/>
  <c r="O93" i="37"/>
  <c r="M95" i="37"/>
  <c r="L97" i="37"/>
  <c r="Q97" i="37" s="1"/>
  <c r="L99" i="37"/>
  <c r="Q99" i="37" s="1"/>
  <c r="K100" i="37"/>
  <c r="P100" i="37" s="1"/>
  <c r="M85" i="37"/>
  <c r="L90" i="37"/>
  <c r="L98" i="37"/>
  <c r="Q98" i="37" s="1"/>
  <c r="O85" i="37"/>
  <c r="J51" i="41"/>
  <c r="J52" i="41"/>
  <c r="Q90" i="37"/>
  <c r="N98" i="37"/>
  <c r="H100" i="37"/>
  <c r="M100" i="37" s="1"/>
  <c r="I100" i="37"/>
  <c r="N100" i="37" s="1"/>
  <c r="L96" i="37"/>
  <c r="Q96" i="37" s="1"/>
  <c r="J100" i="37"/>
  <c r="O100" i="37" s="1"/>
  <c r="L91" i="37"/>
  <c r="Q91" i="37" s="1"/>
  <c r="H52" i="37"/>
  <c r="L33" i="42" l="1"/>
  <c r="L43" i="42"/>
  <c r="L100" i="37"/>
  <c r="Q100" i="3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<sst xmlns="http://schemas.openxmlformats.org/spreadsheetml/2006/main" count="9565" uniqueCount="1071">
  <si>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</si>
  <si>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</si>
  <si>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</si>
  <si>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</si>
  <si>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</si>
  <si>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</si>
  <si>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</si>
  <si>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</si>
  <si>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</si>
  <si>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</si>
  <si>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</si>
  <si>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</si>
  <si>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</si>
  <si>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</si>
  <si>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</si>
  <si>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</si>
  <si>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</si>
  <si>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</si>
  <si>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</si>
  <si>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</si>
  <si>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</si>
  <si>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</si>
  <si>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</si>
  <si>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</si>
  <si>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</si>
  <si>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</si>
  <si>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</si>
  <si>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</si>
  <si>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</si>
  <si>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</si>
  <si>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</si>
  <si>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</si>
  <si>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</si>
  <si>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</si>
  <si>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</si>
  <si>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</si>
  <si>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</si>
  <si>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</si>
  <si>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</si>
  <si>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</si>
  <si>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</si>
  <si>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</si>
  <si>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</si>
  <si>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</si>
  <si>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</si>
  <si>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</si>
  <si>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</si>
  <si>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</si>
  <si>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</si>
  <si>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</si>
  <si>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</si>
  <si>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</si>
  <si>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</si>
  <si>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</si>
  <si>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</si>
  <si>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</si>
  <si>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</si>
  <si>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</si>
  <si>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</si>
  <si>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</si>
  <si>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</si>
  <si>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</si>
  <si>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</si>
  <si>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</si>
  <si>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</si>
  <si>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</si>
  <si>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</si>
  <si>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</si>
  <si>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</si>
  <si>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</si>
  <si>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</si>
  <si>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</si>
  <si>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</si>
  <si>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</si>
  <si>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</si>
  <si>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</si>
  <si>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</si>
  <si>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</si>
  <si>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</si>
  <si>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</si>
  <si>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</si>
  <si>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</si>
  <si>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</si>
  <si>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</si>
  <si>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</si>
  <si>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</si>
  <si>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</si>
  <si>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</si>
  <si>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</si>
  <si>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</si>
  <si>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</si>
  <si>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</si>
  <si>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</si>
  <si>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</si>
  <si>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</si>
  <si>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</si>
  <si>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</si>
  <si>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</si>
  <si>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</si>
  <si>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</si>
  <si>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</si>
  <si>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</si>
  <si>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</si>
  <si>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</si>
  <si>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</si>
  <si>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</si>
  <si>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</si>
  <si>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</si>
  <si>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</si>
  <si>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</si>
  <si>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</si>
  <si>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</si>
  <si>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</si>
  <si>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</si>
  <si>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</si>
  <si>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</si>
  <si>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</si>
  <si>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</si>
  <si>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</si>
  <si>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</si>
  <si>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</si>
  <si>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</si>
  <si>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</si>
  <si>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</si>
  <si>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</si>
  <si>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</si>
  <si>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</si>
  <si>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</si>
  <si>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</si>
  <si>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</si>
  <si>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</si>
  <si>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</si>
  <si>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</si>
  <si>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</si>
  <si>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</si>
  <si>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</si>
  <si>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</si>
  <si>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</si>
  <si>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</si>
  <si>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</si>
  <si>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</si>
  <si>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</si>
  <si>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</si>
  <si>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</si>
  <si>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</si>
  <si>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</si>
  <si>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</si>
  <si>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</si>
  <si>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</si>
  <si>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</si>
  <si>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</si>
  <si>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</si>
  <si>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</si>
  <si>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</si>
  <si>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</si>
  <si>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</si>
  <si>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</si>
  <si>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</si>
  <si>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</si>
  <si>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</si>
  <si>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</si>
  <si>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</si>
  <si>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</si>
  <si>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</si>
  <si>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</si>
  <si>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</si>
  <si>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</si>
  <si>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</si>
  <si>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</si>
  <si>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</si>
  <si>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</si>
  <si>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</si>
  <si>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</si>
  <si>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</si>
  <si>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</si>
  <si>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</si>
  <si>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</si>
  <si>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</si>
  <si>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</si>
  <si>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</si>
  <si>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</si>
  <si>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</si>
  <si>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</si>
  <si>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</si>
  <si>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</si>
  <si>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</si>
  <si>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</si>
  <si>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</si>
  <si>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</si>
  <si>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</si>
  <si>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</si>
  <si>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</si>
  <si>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</si>
  <si>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</si>
  <si>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</si>
  <si>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</si>
  <si>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</si>
  <si>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</si>
  <si>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</si>
  <si>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</si>
  <si>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</si>
  <si>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</si>
  <si>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</si>
  <si>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</si>
  <si>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</si>
  <si>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</si>
  <si>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</si>
  <si>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</si>
  <si>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</si>
  <si>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</si>
  <si>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</si>
  <si>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</si>
  <si>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</si>
  <si>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</si>
  <si>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</si>
  <si>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</si>
  <si>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</si>
  <si>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</si>
  <si>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</si>
  <si>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</si>
  <si>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</si>
  <si>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</si>
  <si>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</si>
  <si>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</si>
  <si>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</si>
  <si>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</si>
  <si>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</si>
  <si>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</si>
  <si>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</si>
  <si>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</si>
  <si>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</si>
  <si>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</si>
  <si>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</si>
  <si>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</si>
  <si>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</si>
  <si>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Enlace</t>
  </si>
  <si>
    <t>Fecha Versión</t>
  </si>
  <si>
    <t>Talos Registered-3200</t>
  </si>
  <si>
    <t>Talos Registered-3000</t>
  </si>
  <si>
    <t>QuickDraw</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</si>
  <si>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</si>
  <si>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</si>
  <si>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</si>
  <si>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</si>
  <si>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</si>
  <si>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</si>
  <si>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</si>
  <si>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</si>
  <si>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</si>
  <si>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</si>
  <si>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</si>
  <si>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</si>
  <si>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</si>
  <si>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</si>
  <si>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</si>
  <si>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</si>
  <si>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</si>
  <si>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</si>
  <si>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</si>
  <si>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</si>
  <si>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</si>
  <si>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</si>
  <si>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</si>
  <si>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</si>
  <si>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</si>
  <si>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</si>
  <si>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</si>
  <si>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</si>
  <si>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</si>
  <si>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</si>
  <si>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</si>
  <si>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</si>
  <si>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</si>
  <si>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</si>
  <si>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</si>
  <si>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</si>
  <si>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</si>
  <si>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</si>
  <si>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</si>
  <si>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</si>
  <si>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</si>
  <si>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</si>
  <si>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</si>
  <si>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</si>
  <si>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</si>
  <si>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</si>
  <si>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</si>
  <si>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</si>
  <si>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</si>
  <si>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</si>
  <si>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</si>
  <si>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</si>
  <si>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</si>
  <si>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</si>
  <si>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</si>
  <si>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</si>
  <si>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</si>
  <si>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</si>
  <si>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</si>
  <si>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</si>
  <si>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</si>
  <si>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</si>
  <si>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</si>
  <si>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</si>
  <si>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</si>
  <si>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</si>
  <si>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</si>
  <si>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</si>
  <si>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</si>
  <si>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</si>
  <si>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</si>
  <si>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</si>
  <si>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Ethersploit-IP </t>
  </si>
  <si>
    <t xml:space="preserve">DETECCIÓN </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</si>
  <si>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</si>
  <si>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</si>
  <si>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</si>
  <si>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</si>
  <si>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</si>
  <si>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</si>
  <si>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</si>
  <si>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</si>
  <si>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</si>
  <si>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</si>
  <si>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</si>
  <si>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</si>
  <si>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</si>
  <si>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</si>
  <si>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</si>
  <si>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</si>
  <si>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</si>
  <si>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</si>
  <si>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</si>
  <si>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</si>
  <si>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</si>
  <si>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</si>
  <si>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</si>
  <si>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</si>
  <si>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</si>
  <si>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</si>
  <si>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</si>
  <si>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</si>
  <si>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</si>
  <si>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</si>
  <si>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</si>
  <si>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</si>
  <si>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</si>
  <si>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</si>
  <si>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</si>
  <si>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</si>
  <si>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</si>
  <si>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</si>
  <si>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</si>
  <si>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</si>
  <si>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</si>
  <si>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</si>
  <si>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</si>
  <si>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</si>
  <si>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</si>
  <si>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</si>
  <si>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</si>
  <si>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</si>
  <si>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</si>
  <si>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</si>
  <si>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</si>
  <si>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</si>
  <si>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</si>
  <si>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</si>
  <si>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</si>
  <si>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</si>
  <si>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</si>
  <si>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</si>
  <si>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</si>
  <si>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</si>
  <si>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</si>
  <si>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</si>
  <si>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</si>
  <si>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</si>
  <si>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</si>
  <si>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</si>
  <si>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</si>
  <si>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</si>
  <si>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</si>
  <si>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</si>
  <si>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</si>
  <si>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</si>
  <si>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</si>
  <si>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</si>
  <si>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</si>
  <si>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</si>
  <si>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</si>
  <si>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</si>
  <si>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</si>
  <si>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</si>
  <si>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</si>
  <si>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</si>
  <si>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</si>
  <si>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</si>
  <si>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</si>
  <si>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</si>
  <si>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</si>
  <si>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</si>
  <si>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</si>
  <si>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</si>
  <si>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</si>
  <si>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</si>
  <si>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</si>
  <si>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</si>
  <si>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</si>
  <si>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</si>
  <si>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</si>
  <si>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</si>
  <si>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</si>
  <si>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</si>
  <si>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</si>
  <si>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</si>
  <si>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</si>
  <si>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</si>
  <si>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</si>
  <si>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</si>
  <si>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</si>
  <si>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</si>
  <si>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</si>
  <si>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</si>
  <si>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</si>
  <si>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</si>
  <si>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</si>
  <si>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</si>
  <si>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</si>
  <si>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</si>
  <si>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</si>
  <si>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</si>
  <si>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</si>
  <si>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</si>
  <si>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</si>
  <si>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</si>
  <si>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</si>
  <si>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</si>
  <si>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</si>
  <si>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</si>
  <si>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</si>
  <si>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</si>
  <si>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</si>
  <si>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</si>
  <si>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</si>
  <si>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</si>
  <si>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</si>
  <si>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</si>
  <si>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</si>
  <si>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</si>
  <si>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</si>
  <si>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</si>
  <si>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</si>
  <si>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</si>
  <si>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</si>
  <si>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</si>
  <si>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</si>
  <si>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</si>
  <si>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</si>
  <si>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No</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</si>
  <si>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</si>
  <si>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</si>
  <si>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</si>
  <si>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</si>
  <si>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</si>
  <si>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</si>
  <si>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</si>
  <si>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</si>
  <si>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</si>
  <si>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</si>
  <si>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</si>
  <si>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</si>
  <si>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</si>
  <si>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</si>
  <si>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</si>
  <si>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</si>
  <si>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</si>
  <si>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</si>
  <si>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</si>
  <si>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</si>
  <si>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</si>
  <si>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</si>
  <si>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</si>
  <si>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</si>
  <si>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</si>
  <si>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</si>
  <si>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</si>
  <si>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</si>
  <si>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</si>
  <si>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</si>
  <si>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</si>
  <si>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</si>
  <si>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</si>
  <si>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</si>
  <si>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</si>
  <si>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</si>
  <si>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</si>
  <si>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</si>
  <si>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</si>
  <si>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</si>
  <si>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</si>
  <si>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</si>
  <si>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</si>
  <si>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</si>
  <si>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</si>
  <si>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</si>
  <si>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</si>
  <si>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</si>
  <si>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</si>
  <si>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</si>
  <si>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</si>
  <si>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</si>
  <si>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</si>
  <si>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</si>
  <si>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</si>
  <si>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</si>
  <si>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</si>
  <si>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</si>
  <si>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</si>
  <si>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</si>
  <si>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</si>
  <si>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</si>
  <si>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</si>
  <si>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</si>
  <si>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</si>
  <si>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</si>
  <si>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</si>
  <si>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</si>
  <si>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</si>
  <si>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</si>
  <si>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</si>
  <si>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</si>
  <si>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</si>
  <si>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</si>
  <si>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</si>
  <si>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</si>
  <si>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</si>
  <si>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</si>
  <si>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</si>
  <si>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</si>
  <si>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</si>
  <si>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</si>
  <si>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</si>
  <si>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</si>
  <si>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</si>
  <si>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</si>
  <si>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</si>
  <si>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</si>
  <si>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</si>
  <si>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</si>
  <si>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</si>
  <si>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</si>
  <si>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</si>
  <si>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</si>
  <si>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</si>
  <si>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</si>
  <si>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</si>
  <si>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</si>
  <si>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</si>
  <si>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</si>
  <si>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</si>
  <si>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</si>
  <si>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</si>
  <si>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</si>
  <si>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</si>
  <si>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</si>
  <si>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</si>
  <si>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</si>
  <si>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</si>
  <si>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</si>
  <si>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</si>
  <si>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</si>
  <si>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</si>
  <si>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</si>
  <si>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</si>
  <si>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</si>
  <si>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</si>
  <si>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</si>
  <si>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</si>
  <si>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</si>
  <si>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</si>
  <si>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</si>
  <si>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</si>
  <si>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</si>
  <si>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</si>
  <si>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</si>
  <si>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</si>
  <si>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</si>
  <si>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</si>
  <si>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</si>
  <si>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</si>
  <si>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</si>
  <si>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</si>
  <si>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</si>
  <si>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</si>
  <si>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</si>
  <si>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</si>
  <si>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</si>
  <si>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</si>
  <si>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</si>
  <si>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</si>
  <si>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</si>
  <si>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</si>
  <si>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</si>
  <si>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</si>
  <si>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</si>
  <si>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</si>
  <si>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</si>
  <si>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</si>
  <si>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</si>
  <si>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</si>
  <si>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</si>
  <si>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</si>
  <si>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</si>
  <si>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</si>
  <si>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</si>
  <si>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</si>
  <si>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</si>
  <si>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</si>
  <si>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</si>
  <si>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</si>
  <si>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</si>
  <si>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</si>
  <si>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</si>
  <si>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</si>
  <si>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</si>
  <si>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</si>
  <si>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</si>
  <si>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</si>
  <si>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</si>
  <si>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</si>
  <si>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</si>
  <si>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</si>
  <si>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</si>
  <si>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</si>
  <si>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</si>
  <si>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</si>
  <si>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</si>
  <si>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</si>
  <si>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</si>
  <si>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</si>
  <si>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</si>
  <si>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</si>
  <si>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</si>
  <si>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</si>
  <si>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</si>
  <si>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</si>
  <si>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</si>
  <si>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</si>
  <si>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</si>
  <si>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</si>
  <si>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</si>
  <si>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</si>
  <si>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</si>
  <si>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</si>
  <si>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</si>
  <si>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</si>
  <si>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</si>
  <si>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</si>
  <si>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</si>
  <si>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</si>
  <si>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</si>
  <si>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</si>
  <si>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</si>
  <si>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</si>
  <si>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</si>
  <si>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</si>
  <si>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</si>
  <si>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</si>
  <si>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</si>
  <si>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</si>
  <si>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</si>
  <si>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</si>
  <si>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</si>
  <si>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</si>
  <si>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</si>
  <si>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</si>
  <si>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</si>
  <si>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</si>
  <si>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</si>
  <si>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</si>
  <si>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</si>
  <si>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</si>
  <si>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</si>
  <si>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</si>
  <si>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</si>
  <si>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</si>
  <si>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</si>
  <si>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</si>
  <si>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</si>
  <si>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</si>
  <si>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</si>
  <si>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</si>
  <si>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</si>
  <si>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</si>
  <si>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</si>
  <si>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</si>
  <si>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</si>
  <si>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</si>
  <si>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</si>
  <si>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</si>
  <si>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</si>
  <si>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</si>
  <si>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</si>
  <si>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</si>
  <si>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</si>
  <si>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</si>
  <si>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</si>
  <si>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</si>
  <si>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</si>
  <si>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</si>
  <si>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</si>
  <si>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</si>
  <si>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</si>
  <si>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</si>
  <si>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</si>
  <si>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</si>
  <si>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</si>
  <si>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</si>
  <si>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SIDs FP Totales</t>
  </si>
  <si>
    <t>#SIDs FP Totales</t>
  </si>
  <si>
    <t>Nº FLUJOS IDENTIFICADOS POR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</si>
  <si>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</si>
  <si>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</si>
  <si>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</si>
  <si>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</si>
  <si>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</si>
  <si>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</si>
  <si>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</si>
  <si>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</si>
  <si>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</si>
  <si>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</si>
  <si>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</si>
  <si>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</si>
  <si>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</si>
  <si>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</si>
  <si>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</si>
  <si>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</si>
  <si>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</si>
  <si>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</si>
  <si>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</si>
  <si>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</si>
  <si>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</si>
  <si>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</si>
  <si>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</si>
  <si>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</si>
  <si>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</si>
  <si>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</si>
  <si>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</si>
  <si>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</si>
  <si>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</si>
  <si>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</si>
  <si>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</si>
  <si>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</si>
  <si>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</si>
  <si>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</si>
  <si>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</si>
  <si>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</si>
  <si>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</si>
  <si>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</si>
  <si>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</si>
  <si>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</si>
  <si>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</si>
  <si>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</si>
  <si>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</si>
  <si>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</si>
  <si>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</si>
  <si>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</si>
  <si>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</si>
  <si>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</si>
  <si>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</si>
  <si>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</si>
  <si>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</si>
  <si>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</si>
  <si>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</si>
  <si>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</si>
  <si>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</si>
  <si>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</si>
  <si>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</si>
  <si>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</si>
  <si>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</si>
  <si>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</si>
  <si>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</si>
  <si>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</si>
  <si>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</si>
  <si>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</si>
  <si>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</si>
  <si>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</si>
  <si>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</si>
  <si>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</si>
  <si>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</si>
  <si>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</si>
  <si>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</si>
  <si>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</si>
  <si>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</si>
  <si>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</si>
  <si>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</si>
  <si>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</si>
  <si>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</si>
  <si>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30520,32880,35364,54319,94318,9999, 35364</t>
  </si>
  <si>
    <t>45360, 48249</t>
  </si>
  <si>
    <t>COMENTARIOS</t>
  </si>
  <si>
    <t>Comentarios</t>
  </si>
  <si>
    <t>45360, 43799, 43963, 43796</t>
  </si>
  <si>
    <t>Attackid</t>
  </si>
  <si>
    <t xml:space="preserve"> Attackid</t>
  </si>
  <si>
    <t>Nº ataques detectados</t>
  </si>
  <si>
    <t>Nº TOTAL DE FLUJOS (TCP,UDP,ICMP)</t>
  </si>
  <si>
    <t>Nº FLUJOS CON ATAQUE con firma IPS</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</si>
  <si>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</si>
  <si>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</si>
  <si>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</si>
  <si>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</si>
  <si>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</si>
  <si>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</si>
  <si>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</si>
  <si>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</si>
  <si>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</si>
  <si>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</si>
  <si>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</si>
  <si>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</si>
  <si>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</si>
  <si>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</si>
  <si>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</si>
  <si>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</si>
  <si>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</si>
  <si>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</si>
  <si>
    <t>SMB</t>
  </si>
  <si>
    <t>560, 58160</t>
  </si>
  <si>
    <t>APEX</t>
  </si>
  <si>
    <t>2024216, 2024218, 2102466, 2102465, 2024297, 2035480, 2025644, 2024217</t>
  </si>
  <si>
    <t xml:space="preserve">PROTOCOLO </t>
  </si>
  <si>
    <t>L1</t>
  </si>
  <si>
    <t>L2</t>
  </si>
  <si>
    <t>Leyenda</t>
  </si>
  <si>
    <t>Tipo de ataque:  - L1 --&gt; Se está completamente seguro de que es un ataque;L2 --&gt; Serán ataques o no dependiendo del contexto</t>
  </si>
  <si>
    <t>Número total de alertas (IPS)</t>
  </si>
  <si>
    <t>#Attackid (IPS)</t>
  </si>
  <si>
    <t>Attackids (sin repetición) (FIRMAS IPS)</t>
  </si>
  <si>
    <t>Nº TOTAL DE FLUJOS (IPS+APPCTRL)</t>
  </si>
  <si>
    <t>Detección (IPS)</t>
  </si>
  <si>
    <t>ms-ds-smbv1, netbios-ns, ssl</t>
  </si>
  <si>
    <t>vnc-base</t>
  </si>
  <si>
    <t>104apci-unnumbered-stopdt-con, 104asdu-system-control-type105</t>
  </si>
  <si>
    <t>omron-fins-run</t>
  </si>
  <si>
    <t>ms-netlogon, msrpc-base</t>
  </si>
  <si>
    <t>bacnet-complex-ack</t>
  </si>
  <si>
    <t xml:space="preserve">104asdu-system-control-type100, </t>
  </si>
  <si>
    <t>mqtt-disconnect	mqtt,</t>
  </si>
  <si>
    <t>opc-ua-create-session-req, opc-ua-close</t>
  </si>
  <si>
    <t>cip-ethernet-ip-list-identity</t>
  </si>
  <si>
    <t>omron-fins-controller-data-read</t>
  </si>
  <si>
    <t>opc-ua-close</t>
  </si>
  <si>
    <t>bacnet-i-am</t>
  </si>
  <si>
    <t>omron-fins-forced-set-cancel</t>
  </si>
  <si>
    <t>cip-ethernet-ip-send-rr-data, snmp-base</t>
  </si>
  <si>
    <t>siemens-s7-base</t>
  </si>
  <si>
    <t>omron-fins-mem-area-transfer, omron-fins-mem-area-read,omron-fins-mem-area-fill, omron-fins-mem-area-write</t>
  </si>
  <si>
    <t>104apci-unnumbered-startdt-con, 104apci-supervisory</t>
  </si>
  <si>
    <t>dnp3-read</t>
  </si>
  <si>
    <t>siemens-s7-setup-communication</t>
  </si>
  <si>
    <t>modbus-base, modbus-encapsulated-transport</t>
  </si>
  <si>
    <t>modbus-read-holding-registers, modbus-read-coils</t>
  </si>
  <si>
    <t>Detección (IPS+APP)</t>
  </si>
  <si>
    <t>T0843-FileRead-DNP3-FIXED.pcapng</t>
  </si>
  <si>
    <t>modbus-read-holding-registers, modbus-write-multiple-registers</t>
  </si>
  <si>
    <t>snmpv1</t>
  </si>
  <si>
    <t>web-browsing</t>
  </si>
  <si>
    <t>pccc-cip-prot-typed-log-read</t>
  </si>
  <si>
    <t>modbus-write-multiple-coils</t>
  </si>
  <si>
    <t>modbus-write-single-register</t>
  </si>
  <si>
    <t>siemens-s7-read, siemens-s7-write</t>
  </si>
  <si>
    <t xml:space="preserve">mqtt-base </t>
  </si>
  <si>
    <t>APPLICATION CONTROL</t>
  </si>
  <si>
    <t>APPID (Appcontrol)</t>
  </si>
  <si>
    <t>Attackids (sin repetición) IPS</t>
  </si>
  <si>
    <t>#Attackid IPS</t>
  </si>
  <si>
    <t>Número total de alertas IPS</t>
  </si>
  <si>
    <t>Nº FLUJOS L2 DETECTADOS (APPLICATION CONTROL)</t>
  </si>
  <si>
    <t>Nº FLUJOS DETECTADOS  L2(APPLICATION CONTROL)</t>
  </si>
  <si>
    <t>15895 17017 27457 44611 10000483</t>
  </si>
  <si>
    <t>% DETECCIÓN FORTIGATE (IPS)</t>
  </si>
  <si>
    <t>% DETECCIÓN FORTIGATE (IPS+APPCRTL)</t>
  </si>
  <si>
    <t>33114 33115 33116 33117 33118 33119 33120 33124 33125 33129 40860 40862 40985 41062 41214 41215 41216 41218 41220 10002858</t>
  </si>
  <si>
    <t xml:space="preserve">17842 17843 31756 31800 31803 31806 31807 31813 31817 31818 51798 51802 51812 55660 55662 10003728 </t>
  </si>
  <si>
    <t>51608, 51607</t>
  </si>
  <si>
    <t>42210, 42225, 10000166</t>
  </si>
  <si>
    <t>25899 31625 40034 41291 41297 45339 51756</t>
  </si>
  <si>
    <t xml:space="preserve">25873 40034 41282 48884 </t>
  </si>
  <si>
    <t xml:space="preserve">25873 40034 41282 48884 25830 48881 16938 25855 48883 </t>
  </si>
  <si>
    <t>17189 17842 17843 31756 31817 31818 51798 51802 51812 55662 10003728</t>
  </si>
  <si>
    <t xml:space="preserve">42966 42999 10000388 10003733 </t>
  </si>
  <si>
    <t>33114 33115 33118 33119 33120 33124 33125 40860 40981 41214 41215 10002858</t>
  </si>
  <si>
    <t>37200 10000180</t>
  </si>
  <si>
    <t>15511 16083 16206 16265 24466 44161</t>
  </si>
  <si>
    <t xml:space="preserve">44142 44143 44144 44145 44146 44147 44148 44151 44791 44797 44799 44804 </t>
  </si>
  <si>
    <t>45416 10000167 10002580</t>
  </si>
  <si>
    <t>44542 51609 10000000</t>
  </si>
  <si>
    <t>33114 33115 33118 33119 33120 33122 33123 33124 33125 33129 40860 40862 40981 41060 41062 41064 41215 41216 41218 41223 41228 41229 41230 41231 41232 41233 10002858</t>
  </si>
  <si>
    <t>17189 17842 17843 31817 45403 51798 51802 51812 55662 10003728</t>
  </si>
  <si>
    <t>16938 25855 48883 25900 48888</t>
  </si>
  <si>
    <t xml:space="preserve">44142 44143 44144 44145 44146 44147 44148 44150 44151 44152 44153 44791 44799 10000166 </t>
  </si>
  <si>
    <t>42966 42967 42983 42999</t>
  </si>
  <si>
    <t>34789 34795</t>
  </si>
  <si>
    <t xml:space="preserve">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51645 51646 51663 51664 </t>
  </si>
  <si>
    <t>44142 44143 44145 44146 44161 44791 44799</t>
  </si>
  <si>
    <t>34793 44192 44199 45361 45418 10000158 10002579</t>
  </si>
  <si>
    <t xml:space="preserve">44194 45361 45418 53036 </t>
  </si>
  <si>
    <t>44195 45368 45418</t>
  </si>
  <si>
    <t>16938 25890 48887</t>
  </si>
  <si>
    <t>51590 51591 51592 51594</t>
  </si>
  <si>
    <t>16938 25902 48886</t>
  </si>
  <si>
    <t>42210 42213 42214</t>
  </si>
  <si>
    <t>33114 33115 33118 33119 33120 33121 33123 33124 33125 33129 40860 40862 41060 41062 41064 41153 41158 41215 41216 41218 41223 10002858</t>
  </si>
  <si>
    <t>33114 33115 33120 33122 33124 33125 33129 40860 41214 41215 41216 41218 41230 41234 10002858</t>
  </si>
  <si>
    <t>17842 17843 31756 31760 31817 51798 51802 51812 55662 10003728</t>
  </si>
  <si>
    <t>17843 31817 45403 45404 51798 51802 51812 55662 10003728</t>
  </si>
  <si>
    <t>27536, 17714, 12449, 29247</t>
  </si>
  <si>
    <t>49331, 12449</t>
  </si>
  <si>
    <t xml:space="preserve">29247, 12449 </t>
  </si>
  <si>
    <t>Detectado por motor IPS</t>
  </si>
  <si>
    <t>Detección (Motor IPS+ Control de Applicaciones)</t>
  </si>
  <si>
    <t>Descubrimiento de servidores OPC UA mediante escaneos agresivos con Nmap</t>
  </si>
  <si>
    <t>% DETECCIÓN PALOALTO (IPS)</t>
  </si>
  <si>
    <t>APPID relacionados con trafico de ataque</t>
  </si>
  <si>
    <t>APP (Deteccion motor de aplicacion) relacionados</t>
  </si>
  <si>
    <t>S</t>
  </si>
  <si>
    <t>DETECTADO POR FIRMAS IPS L1</t>
  </si>
  <si>
    <t>DETECTADO POR MOTOR DE APLICACIÓN L2</t>
  </si>
  <si>
    <t>DETECTADO (REGLAS IPS+ REGLAS APP)</t>
  </si>
  <si>
    <t xml:space="preserve">RS1 </t>
  </si>
  <si>
    <t>DETECTADO (FIRMAS IPS+ MOTOR APP)</t>
  </si>
  <si>
    <t xml:space="preserve">S
</t>
  </si>
  <si>
    <t xml:space="preserve">Fichero pcap </t>
  </si>
  <si>
    <t>% DETECCIÓN PALOALTO (IPS+APPCRTL)</t>
  </si>
  <si>
    <t>CLASIFICACION L1/L2</t>
  </si>
  <si>
    <t>l2</t>
  </si>
  <si>
    <t>DETECTADO POR REGLAS IPS L1</t>
  </si>
  <si>
    <t>DETECTADO POR REGLAS DE APLICACIÓN L2</t>
  </si>
  <si>
    <t>Nº Ataques</t>
  </si>
  <si>
    <t>ETOPEN_OPT</t>
  </si>
  <si>
    <t>Total</t>
  </si>
  <si>
    <t>TOTAL</t>
  </si>
  <si>
    <t>% ATAQUES DETECTADOS (IPS+APP)</t>
  </si>
  <si>
    <t>SNORT TALOS</t>
  </si>
  <si>
    <t>SNORT ETOPEN</t>
  </si>
  <si>
    <t>PALO ALTO</t>
  </si>
  <si>
    <t>TÁCTICA</t>
  </si>
  <si>
    <t>Nº Total de alertas FP Manual</t>
  </si>
  <si>
    <t>Nº Total de alertas TP Manual</t>
  </si>
  <si>
    <t>TOTAL RS</t>
  </si>
  <si>
    <t>TOTAL CADA RS</t>
  </si>
  <si>
    <t>% FP RS1</t>
  </si>
  <si>
    <t>% FP RS2</t>
  </si>
  <si>
    <t>% FP RS3</t>
  </si>
  <si>
    <t>% FP RS4</t>
  </si>
  <si>
    <t>Porcentaje de alertas FP Manual</t>
  </si>
  <si>
    <t>% FP TOTAL</t>
  </si>
  <si>
    <t>Porcentaje de alertas TP Manual</t>
  </si>
  <si>
    <t>% TP RS1</t>
  </si>
  <si>
    <t>% TP RS2</t>
  </si>
  <si>
    <t>% TP RS3</t>
  </si>
  <si>
    <t>% TP RS4</t>
  </si>
  <si>
    <t>% TP TOTAL</t>
  </si>
  <si>
    <t>RS1 (TALOS)</t>
  </si>
  <si>
    <t>RS2 (ETOPEN)</t>
  </si>
  <si>
    <t>RS3 (ETOPEN_OPTIMIZADA)</t>
  </si>
  <si>
    <t>RS4 (QUICKDRAW)</t>
  </si>
  <si>
    <t>% Alertas TP TOTAL</t>
  </si>
  <si>
    <t>% Alertas FP TOTAL</t>
  </si>
  <si>
    <t>Nº Total de alertas generadas</t>
  </si>
  <si>
    <t>% FP Total Snort (Promedio)</t>
  </si>
  <si>
    <t>Análisis alertas TP/FP por Táctica y Total</t>
  </si>
  <si>
    <t>DETECCION  SNORT GENERAL</t>
  </si>
  <si>
    <t>Nº de Flujos con ataques</t>
  </si>
  <si>
    <t>Nº de Flujos con Ataques detectados</t>
  </si>
  <si>
    <t>% Deteccion de flujos con ataque (Total)</t>
  </si>
  <si>
    <t>% Deteccion de flujos con Ataque (Promedio)</t>
  </si>
  <si>
    <t>Nº ataques totales por protocolo</t>
  </si>
  <si>
    <t>Nº Total de alertas (SIDs)</t>
  </si>
  <si>
    <t>Nº Total de alertas FP (SIDs)</t>
  </si>
  <si>
    <t>Total FP</t>
  </si>
  <si>
    <t xml:space="preserve">PORCENTAJE FP RESPECTO A TOTAL </t>
  </si>
  <si>
    <t xml:space="preserve">PORCENTAJE TP RESPECTO A TOTAL </t>
  </si>
  <si>
    <t>% De flujos con ataque detectado por táctica (Promedio) Snort vs FG.</t>
  </si>
  <si>
    <t>Etopen_Optimizada</t>
  </si>
  <si>
    <t>RENDIMIENTOS</t>
  </si>
  <si>
    <t>RENDIMIENTO (sobre total)</t>
  </si>
  <si>
    <t>RENDIMIENTO (sobre promedio)</t>
  </si>
  <si>
    <t>Media entre tácticas</t>
  </si>
  <si>
    <t>[2]/5.2.1.4/5.2.2.2/5.4.6/5.5.1</t>
  </si>
  <si>
    <t>[2]/5.2.1.6/5.2.2.4/5.4.8/5.5.3</t>
  </si>
  <si>
    <t>[2]/5.2.1.1/5.2.2.1/5.4.1/</t>
  </si>
  <si>
    <t>[2]/ 5.2.1.2/ 5.2.4.1/5.5.4</t>
  </si>
  <si>
    <t xml:space="preserve">[1]/5.1.6/5.2.5/5.3.2/ </t>
  </si>
  <si>
    <t>[2]/ 5.2.1.5/5.2.2.3/ 5.4.7/ 5.5.2</t>
  </si>
  <si>
    <t>[2]/ 5.2.4.2/5.6.1.1</t>
  </si>
  <si>
    <t>[2]/ 5.2.1.7/5.2.1.1</t>
  </si>
  <si>
    <t>[2]/5.2.1.8/5.2.2.6/ 5.2.4.3</t>
  </si>
  <si>
    <t>[2]/5.2.1.7/5.2.2.5/ 5.2.3.2</t>
  </si>
  <si>
    <t>[2]/5.2.4.3/5.2.1.85.2.2.6</t>
  </si>
  <si>
    <t>[2]/ 5.2.1.8 /5.2.2.6/5.2.4.3</t>
  </si>
  <si>
    <t>[2]/ 5.2.1.2/5.2.4.1</t>
  </si>
  <si>
    <t>[2]/ 5.2.1.8/5.2.2.6/5.2.4.3</t>
  </si>
  <si>
    <t>[2]/5.2.4.2</t>
  </si>
  <si>
    <t>[2]/5.2.1.2/ 5.2.4.1/ 5.5.4</t>
  </si>
  <si>
    <t>[2]/5.2.1.2/ 5.2.4.1</t>
  </si>
  <si>
    <t>[2]/ 5.2.1.4/5.2.3.2/5.5.6</t>
  </si>
  <si>
    <t>[2]/ 5.4.3/5.2.1.8</t>
  </si>
  <si>
    <t>[1]/5.1.6/5.2.2/5.3.4/ 5.2.2.6</t>
  </si>
  <si>
    <t>ANÁLISIS MANUAL VS AUTOMÁTICO</t>
  </si>
  <si>
    <t>ETOPEN</t>
  </si>
  <si>
    <t>ºº</t>
  </si>
  <si>
    <t xml:space="preserve">% DETECCIÓN FLUJOS TP </t>
  </si>
  <si>
    <t xml:space="preserve">%DETECCIÓN MENSAJES TP </t>
  </si>
  <si>
    <t xml:space="preserve">% DETECCIÓN INSTANCIAS TP </t>
  </si>
  <si>
    <t xml:space="preserve">% DETECCIÓN FLUJOS </t>
  </si>
  <si>
    <t xml:space="preserve">%DETECCIÓN MENSAJES </t>
  </si>
  <si>
    <t xml:space="preserve">% DETECCIÓN INSTANCIAS </t>
  </si>
  <si>
    <t>Talos</t>
  </si>
  <si>
    <t>Etopen Optimizada</t>
  </si>
  <si>
    <t>Porcentaje respecto a total</t>
  </si>
  <si>
    <t>% Flujos ataques detectados por IPS</t>
  </si>
  <si>
    <t>% Flujos ataques detectados por Control de Aplicaciones</t>
  </si>
  <si>
    <t>% Total de flujos detectados (IPS + APP)</t>
  </si>
  <si>
    <t>Descripción</t>
  </si>
  <si>
    <t>Nº TOTAL DE FLUJOS CON ATAQUE/S TP DETECTADOS TALOS (Manual)</t>
  </si>
  <si>
    <t>Nº TOTAL DE FLUJOS CON ATAQUE/S TP DETECTADOS ETOPEN_OPT (Manual)</t>
  </si>
  <si>
    <t>Nº TOTAL DE FLUJOS CON ATAQUE/S TP DETECTADOS QUICKDRAW (Manual)</t>
  </si>
  <si>
    <t>Nº TOTAL DE FLUJOS CON ATAQUE/S TP DETECTADOS SNORT (Manual)</t>
  </si>
  <si>
    <t>%Deteccón TOTAL DE FLUJOS CON ATAQUE/S TP DETECTADOS SNORT (Manual)</t>
  </si>
  <si>
    <t>Nº DE FLUJOS TOTALES CON ATAQUES TP POR TÁCTICA</t>
  </si>
  <si>
    <t>Conjunto</t>
  </si>
  <si>
    <t>Conjunto= TALOS+ETOPEN_OPT+QUICKDRAW</t>
  </si>
  <si>
    <t>Conjunto SNORT</t>
  </si>
  <si>
    <t>SNORT CONJUNTO (TALOS+ETOPEN+QUICKDRAW)</t>
  </si>
  <si>
    <t>CONJUNTO SNORT</t>
  </si>
  <si>
    <t>% TP Conjunto</t>
  </si>
  <si>
    <t>% FP Conjunto</t>
  </si>
  <si>
    <t>Conjunto (TALOS+ETOPEN_OPT+QUICKDRAW)</t>
  </si>
  <si>
    <t>Nº FLUJOS DETECTADOS POR MOTOR IPS</t>
  </si>
  <si>
    <t>Tipo de ataque L1-&gt;ataque seguro / L2 -&gt; dependientes del contexto</t>
  </si>
  <si>
    <t>Nº DE FLUJOS TOTALES CON ATAQUES TP POR SNORT</t>
  </si>
  <si>
    <t>Nº DE FLUJOS TOTALES CON ATAQUES TP POR FG</t>
  </si>
  <si>
    <t>Nº DE FLUJOS TOTALES CON ATAQUES TP POR PA</t>
  </si>
  <si>
    <t>SNORT</t>
  </si>
  <si>
    <t>PA</t>
  </si>
  <si>
    <t>FG</t>
  </si>
  <si>
    <t>º</t>
  </si>
  <si>
    <t>% Flujos TP Totales detectados</t>
  </si>
  <si>
    <t>% Flujos TP Totales detectadospor táctica Snort</t>
  </si>
  <si>
    <t>% Flujos TP Totales detectadospor táctica PA</t>
  </si>
  <si>
    <t>% Flujos TP Totales detectadospor táctica FG</t>
  </si>
  <si>
    <t xml:space="preserve">T0882-ModifParam-DNP3-FIXED_[1].pcapng </t>
  </si>
  <si>
    <t xml:space="preserve">T0848-RogueMaster-DNP3-FIXED_[1].pcapng </t>
  </si>
  <si>
    <t xml:space="preserve">T0843-FileRead-DNP3-FIXED_[1].pcapng / T0843-FileWrite-DNP3-FIXED_[1].pcapng </t>
  </si>
  <si>
    <t>Nº ATAQUES L1</t>
  </si>
  <si>
    <t>Nº ATAQUES L2</t>
  </si>
  <si>
    <t>% ATAQUES DETECTADOS Promedio (IPS+APP)</t>
  </si>
  <si>
    <t>Nº Total de alertas (Attackid)</t>
  </si>
  <si>
    <t>Nº Total de alertas FP (Attackid)</t>
  </si>
  <si>
    <t>% FP SIDS totales Snort vs Fortigate vs Palo Alto</t>
  </si>
  <si>
    <t>%  FP Totales detectadospor táctica Snort</t>
  </si>
  <si>
    <t>% FP Totales detectadospor táctica Palo Alto</t>
  </si>
  <si>
    <t>% FP Totales detectadospor táctica Fortigate</t>
  </si>
  <si>
    <t>Rendimiento basado en Flujos TP promedio y FP SIDs Snort vs Fortigate vs Palo Alto</t>
  </si>
  <si>
    <t>Snort (TALOS+Etopen Opt+Quickdraw)</t>
  </si>
  <si>
    <t xml:space="preserve">Snort </t>
  </si>
  <si>
    <t>Capacidad de deteccion  flujos totales</t>
  </si>
  <si>
    <t>2027768, 2027770, 2101390</t>
  </si>
  <si>
    <t>Nº TOTAL DE FLUJOS con ataques (IPS+APPCTRL)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</si>
</sst>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b/>
      <u/>
      <sz val="24"/>
      <color theme="1"/>
      <name val="Calibri"/>
      <family val="2"/>
      <scheme val="minor"/>
    </font>
    <font>
      <b/>
      <sz val="36"/>
      <color theme="1"/>
      <name val="Calibri"/>
      <family val="2"/>
      <scheme val="minor"/>
    </font>
    <font>
      <b/>
      <sz val="16"/>
      <name val="Calibri"/>
      <family val="2"/>
      <scheme val="minor"/>
    </font>
    <font>
      <b/>
      <sz val="22"/>
      <color theme="1"/>
      <name val="Calibri"/>
      <family val="2"/>
      <scheme val="minor"/>
    </font>
    <font>
      <b/>
      <sz val="22"/>
      <name val="Calibri"/>
      <family val="2"/>
      <scheme val="minor"/>
    </font>
    <font>
      <b/>
      <sz val="20"/>
      <color rgb="FF000000"/>
      <name val="Calibri"/>
      <family val="2"/>
      <scheme val="minor"/>
    </font>
    <font>
      <sz val="26"/>
      <color theme="1"/>
      <name val="Calibri"/>
      <family val="2"/>
      <scheme val="minor"/>
    </font>
    <font>
      <b/>
      <sz val="10"/>
      <color theme="1"/>
      <name val="Calibri"/>
      <family val="2"/>
      <scheme val="minor"/>
    </font>
    <font>
      <b/>
      <sz val="10"/>
      <color rgb="FF000000"/>
      <name val="Aptos Narrow"/>
      <family val="2"/>
    </font>
    <font>
      <b/>
      <sz val="11"/>
      <name val="Calibri"/>
      <family val="2"/>
      <scheme val="minor"/>
    </font>
    <font>
      <b/>
      <sz val="14"/>
      <color rgb="FF000000"/>
      <name val="Aptos Narrow"/>
      <family val="2"/>
    </font>
    <font>
      <b/>
      <sz val="18"/>
      <name val="Calibri"/>
      <family val="2"/>
      <scheme val="minor"/>
    </font>
    <font>
      <sz val="28"/>
      <color theme="1"/>
      <name val="Calibri"/>
      <family val="2"/>
      <scheme val="minor"/>
    </font>
    <font>
      <b/>
      <sz val="24"/>
      <color rgb="FF000000"/>
      <name val="Arial"/>
      <family val="2"/>
    </font>
    <font>
      <sz val="36"/>
      <color theme="1"/>
      <name val="Calibri"/>
      <family val="2"/>
      <scheme val="minor"/>
    </font>
    <font>
      <b/>
      <sz val="36"/>
      <color rgb="FF000000"/>
      <name val="Aptos Narrow"/>
      <family val="2"/>
    </font>
    <font>
      <b/>
      <sz val="36"/>
      <name val="Calibri"/>
      <family val="2"/>
      <scheme val="minor"/>
    </font>
    <font>
      <sz val="72"/>
      <color theme="1"/>
      <name val="Calibri"/>
      <family val="2"/>
      <scheme val="minor"/>
    </font>
  </fonts>
  <fills count="6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7" tint="0.59999389629810485"/>
        <bgColor rgb="FFE6E6E6"/>
      </patternFill>
    </fill>
    <fill>
      <patternFill patternType="solid">
        <fgColor theme="9" tint="0.59999389629810485"/>
        <bgColor rgb="FFE6E6E6"/>
      </patternFill>
    </fill>
    <fill>
      <patternFill patternType="solid">
        <fgColor theme="9" tint="0.59999389629810485"/>
        <bgColor indexed="64"/>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rgb="FF92D050"/>
        <bgColor indexed="64"/>
      </patternFill>
    </fill>
    <fill>
      <patternFill patternType="solid">
        <fgColor rgb="FF00B050"/>
        <bgColor rgb="FF000000"/>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39997558519241921"/>
        <bgColor rgb="FFE6E6E6"/>
      </patternFill>
    </fill>
    <fill>
      <patternFill patternType="solid">
        <fgColor theme="6"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657">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xf>
    <xf numFmtId="0" fontId="5"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1" fillId="10" borderId="1" xfId="1" applyFill="1" applyBorder="1" applyAlignment="1">
      <alignment horizontal="center" vertical="center" wrapText="1"/>
    </xf>
    <xf numFmtId="0" fontId="0" fillId="10" borderId="1" xfId="1" applyFont="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1" fillId="8"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1" applyFill="1" applyBorder="1" applyAlignment="1">
      <alignment horizontal="center" vertical="center"/>
    </xf>
    <xf numFmtId="0" fontId="2" fillId="12" borderId="1" xfId="0" applyFont="1" applyFill="1" applyBorder="1" applyAlignment="1">
      <alignment horizontal="center" vertical="center"/>
    </xf>
    <xf numFmtId="0" fontId="6" fillId="12" borderId="1" xfId="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9" borderId="1" xfId="0" applyFill="1" applyBorder="1" applyAlignment="1">
      <alignment horizontal="center" vertical="center"/>
    </xf>
    <xf numFmtId="0" fontId="1" fillId="9" borderId="1" xfId="1" applyFill="1" applyBorder="1" applyAlignment="1">
      <alignment horizontal="center" vertical="center"/>
    </xf>
    <xf numFmtId="0" fontId="7" fillId="14"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9" borderId="1" xfId="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center" vertical="center"/>
    </xf>
    <xf numFmtId="0" fontId="10" fillId="14" borderId="1" xfId="0"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12"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4"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17" borderId="1" xfId="1" applyFill="1" applyBorder="1" applyAlignment="1">
      <alignment horizontal="center" vertical="center" wrapText="1"/>
    </xf>
    <xf numFmtId="0" fontId="2" fillId="1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7" borderId="1" xfId="0" applyFill="1" applyBorder="1" applyAlignment="1">
      <alignment horizontal="center" vertical="center"/>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9" borderId="1" xfId="0" applyFill="1" applyBorder="1"/>
    <xf numFmtId="0" fontId="11" fillId="9" borderId="1" xfId="0" applyFont="1" applyFill="1" applyBorder="1" applyAlignment="1">
      <alignment horizontal="center" vertical="center" wrapText="1"/>
    </xf>
    <xf numFmtId="0" fontId="0" fillId="22"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0" borderId="0" xfId="1" applyFill="1" applyAlignment="1">
      <alignment horizontal="center" vertical="center" wrapText="1"/>
    </xf>
    <xf numFmtId="0" fontId="2" fillId="7" borderId="4"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5"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7"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29" borderId="1"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5" fillId="30" borderId="6" xfId="0" applyFont="1" applyFill="1" applyBorder="1" applyAlignment="1">
      <alignment horizontal="center" vertical="center"/>
    </xf>
    <xf numFmtId="0" fontId="26" fillId="30" borderId="3" xfId="0" applyFont="1" applyFill="1" applyBorder="1" applyAlignment="1">
      <alignment horizontal="center" vertical="center"/>
    </xf>
    <xf numFmtId="0" fontId="26" fillId="30" borderId="3" xfId="0" applyFont="1" applyFill="1" applyBorder="1" applyAlignment="1">
      <alignment horizontal="center" vertical="center" wrapText="1"/>
    </xf>
    <xf numFmtId="0" fontId="25" fillId="30" borderId="3" xfId="0" applyFont="1" applyFill="1" applyBorder="1" applyAlignment="1">
      <alignment horizontal="center" vertical="center" wrapText="1"/>
    </xf>
    <xf numFmtId="0" fontId="1" fillId="30" borderId="3" xfId="1" applyFill="1" applyBorder="1" applyAlignment="1">
      <alignment horizontal="center" vertical="center" wrapText="1"/>
    </xf>
    <xf numFmtId="0" fontId="1" fillId="30" borderId="3" xfId="1" applyFill="1" applyBorder="1" applyAlignment="1">
      <alignment horizontal="center" vertical="center"/>
    </xf>
    <xf numFmtId="0" fontId="28" fillId="30" borderId="3" xfId="0" applyFont="1" applyFill="1" applyBorder="1" applyAlignment="1">
      <alignment horizontal="center" vertical="center" wrapText="1"/>
    </xf>
    <xf numFmtId="0" fontId="25" fillId="30" borderId="6"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25" fillId="32" borderId="6" xfId="0" applyFont="1" applyFill="1" applyBorder="1" applyAlignment="1">
      <alignment horizontal="center" vertical="center"/>
    </xf>
    <xf numFmtId="0" fontId="26" fillId="33"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9" fillId="33" borderId="3" xfId="0" applyFont="1" applyFill="1" applyBorder="1" applyAlignment="1">
      <alignment horizontal="center" vertical="center" wrapText="1"/>
    </xf>
    <xf numFmtId="0" fontId="1" fillId="33" borderId="3" xfId="1" applyFill="1" applyBorder="1" applyAlignment="1">
      <alignment horizontal="center" vertical="center"/>
    </xf>
    <xf numFmtId="0" fontId="26" fillId="34" borderId="3" xfId="0" applyFont="1" applyFill="1" applyBorder="1" applyAlignment="1">
      <alignment horizontal="center" vertical="center" wrapText="1"/>
    </xf>
    <xf numFmtId="0" fontId="25" fillId="35" borderId="6" xfId="0" applyFont="1" applyFill="1" applyBorder="1" applyAlignment="1">
      <alignment horizontal="center" vertical="center" wrapText="1"/>
    </xf>
    <xf numFmtId="0" fontId="26" fillId="35" borderId="3" xfId="0" applyFont="1" applyFill="1" applyBorder="1" applyAlignment="1">
      <alignment horizontal="center" vertical="center"/>
    </xf>
    <xf numFmtId="0" fontId="26" fillId="35" borderId="3" xfId="0" applyFont="1" applyFill="1" applyBorder="1" applyAlignment="1">
      <alignment horizontal="center" vertical="center" wrapText="1"/>
    </xf>
    <xf numFmtId="0" fontId="1" fillId="35" borderId="3" xfId="1" applyFill="1" applyBorder="1" applyAlignment="1">
      <alignment horizontal="center" vertical="center"/>
    </xf>
    <xf numFmtId="0" fontId="27" fillId="35" borderId="3" xfId="0" applyFont="1" applyFill="1" applyBorder="1" applyAlignment="1">
      <alignment horizontal="center" vertical="center" wrapText="1"/>
    </xf>
    <xf numFmtId="0" fontId="1" fillId="35" borderId="3" xfId="1" applyFill="1" applyBorder="1" applyAlignment="1">
      <alignment horizontal="center" vertical="center" wrapText="1"/>
    </xf>
    <xf numFmtId="0" fontId="25" fillId="35" borderId="6" xfId="0" applyFont="1" applyFill="1" applyBorder="1" applyAlignment="1">
      <alignment horizontal="center" vertical="center"/>
    </xf>
    <xf numFmtId="0" fontId="25" fillId="35" borderId="4"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26" fillId="35" borderId="0" xfId="0" applyFont="1" applyFill="1" applyAlignment="1">
      <alignment horizontal="center" vertical="center" wrapText="1"/>
    </xf>
    <xf numFmtId="0" fontId="25" fillId="35" borderId="1"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5" fillId="36" borderId="6" xfId="0" applyFont="1" applyFill="1" applyBorder="1" applyAlignment="1">
      <alignment horizontal="center" vertical="center"/>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5" fillId="36" borderId="6" xfId="0" applyFont="1" applyFill="1" applyBorder="1" applyAlignment="1">
      <alignment horizontal="center" vertical="center" wrapText="1"/>
    </xf>
    <xf numFmtId="0" fontId="25"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28"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8" borderId="6" xfId="0" applyFont="1" applyFill="1" applyBorder="1" applyAlignment="1">
      <alignment horizontal="center" vertical="center" wrapText="1"/>
    </xf>
    <xf numFmtId="0" fontId="26" fillId="38" borderId="3" xfId="0" applyFont="1" applyFill="1" applyBorder="1" applyAlignment="1">
      <alignment horizontal="center" vertical="center" wrapText="1"/>
    </xf>
    <xf numFmtId="0" fontId="1" fillId="38" borderId="0" xfId="1" applyFill="1" applyAlignment="1">
      <alignment horizontal="center" vertical="center" wrapText="1"/>
    </xf>
    <xf numFmtId="0" fontId="26" fillId="38" borderId="6" xfId="0" applyFont="1" applyFill="1" applyBorder="1" applyAlignment="1">
      <alignment horizontal="center" vertical="center" wrapText="1"/>
    </xf>
    <xf numFmtId="0" fontId="27" fillId="38" borderId="3" xfId="0" applyFont="1" applyFill="1" applyBorder="1" applyAlignment="1">
      <alignment horizontal="center" vertical="center" wrapText="1"/>
    </xf>
    <xf numFmtId="0" fontId="1" fillId="38" borderId="3" xfId="1" applyFill="1" applyBorder="1" applyAlignment="1">
      <alignment horizontal="center" vertical="center" wrapText="1"/>
    </xf>
    <xf numFmtId="0" fontId="6" fillId="38" borderId="3" xfId="0" applyFont="1" applyFill="1" applyBorder="1" applyAlignment="1">
      <alignment horizontal="center" vertical="center" wrapText="1"/>
    </xf>
    <xf numFmtId="0" fontId="26" fillId="38" borderId="3" xfId="0" applyFont="1" applyFill="1" applyBorder="1" applyAlignment="1">
      <alignment horizontal="center" vertical="center"/>
    </xf>
    <xf numFmtId="0" fontId="1" fillId="38" borderId="2" xfId="1" applyFill="1" applyBorder="1" applyAlignment="1">
      <alignment horizontal="center" vertical="center"/>
    </xf>
    <xf numFmtId="0" fontId="25" fillId="38" borderId="6" xfId="0" applyFont="1" applyFill="1" applyBorder="1" applyAlignment="1">
      <alignment horizontal="center" vertical="center"/>
    </xf>
    <xf numFmtId="0" fontId="28" fillId="38" borderId="3" xfId="0" applyFont="1" applyFill="1" applyBorder="1" applyAlignment="1">
      <alignment horizontal="center" vertical="center" wrapText="1"/>
    </xf>
    <xf numFmtId="0" fontId="27" fillId="38" borderId="3" xfId="0" applyFont="1" applyFill="1" applyBorder="1" applyAlignment="1">
      <alignment horizontal="center" vertical="center"/>
    </xf>
    <xf numFmtId="0" fontId="1" fillId="38" borderId="3" xfId="1" applyFill="1" applyBorder="1" applyAlignment="1">
      <alignment horizontal="center" vertical="center"/>
    </xf>
    <xf numFmtId="0" fontId="7" fillId="39" borderId="6" xfId="0" applyFont="1" applyFill="1" applyBorder="1" applyAlignment="1">
      <alignment horizontal="center" vertical="center" wrapText="1"/>
    </xf>
    <xf numFmtId="0" fontId="8"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9"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27" fillId="39" borderId="3" xfId="0" applyFont="1" applyFill="1" applyBorder="1" applyAlignment="1">
      <alignment horizontal="center" vertical="center"/>
    </xf>
    <xf numFmtId="0" fontId="26" fillId="39" borderId="3" xfId="0" applyFont="1" applyFill="1" applyBorder="1" applyAlignment="1">
      <alignment horizontal="center" vertical="center" wrapText="1"/>
    </xf>
    <xf numFmtId="0" fontId="25" fillId="40" borderId="6" xfId="0" applyFont="1" applyFill="1" applyBorder="1" applyAlignment="1">
      <alignment horizontal="center" vertical="center"/>
    </xf>
    <xf numFmtId="0" fontId="26"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6" fillId="40" borderId="3" xfId="0" applyFont="1" applyFill="1" applyBorder="1" applyAlignment="1">
      <alignment horizontal="center" vertical="center" wrapText="1"/>
    </xf>
    <xf numFmtId="0" fontId="1" fillId="40" borderId="3" xfId="1" applyFill="1" applyBorder="1" applyAlignment="1">
      <alignment horizontal="center" vertical="center"/>
    </xf>
    <xf numFmtId="0" fontId="26" fillId="41" borderId="3" xfId="0" applyFont="1" applyFill="1" applyBorder="1" applyAlignment="1">
      <alignment horizontal="center" vertical="center" wrapText="1"/>
    </xf>
    <xf numFmtId="0" fontId="25" fillId="40" borderId="6" xfId="0" applyFont="1" applyFill="1" applyBorder="1" applyAlignment="1">
      <alignment horizontal="center" vertical="center" wrapText="1"/>
    </xf>
    <xf numFmtId="0" fontId="25" fillId="42" borderId="6" xfId="0" applyFont="1" applyFill="1" applyBorder="1" applyAlignment="1">
      <alignment horizontal="center" vertical="center" wrapText="1"/>
    </xf>
    <xf numFmtId="0" fontId="26" fillId="42" borderId="3" xfId="0" applyFont="1" applyFill="1" applyBorder="1" applyAlignment="1">
      <alignment horizontal="center" vertical="center" wrapText="1"/>
    </xf>
    <xf numFmtId="0" fontId="26" fillId="42" borderId="3" xfId="0" applyFont="1" applyFill="1" applyBorder="1" applyAlignment="1">
      <alignment horizontal="center" vertical="center"/>
    </xf>
    <xf numFmtId="0" fontId="27" fillId="42" borderId="3" xfId="0" applyFont="1" applyFill="1" applyBorder="1" applyAlignment="1">
      <alignment horizontal="center" vertical="center" wrapText="1"/>
    </xf>
    <xf numFmtId="0" fontId="1" fillId="42" borderId="3" xfId="1" applyFill="1" applyBorder="1" applyAlignment="1">
      <alignment horizontal="center" vertical="center" wrapText="1"/>
    </xf>
    <xf numFmtId="0" fontId="25" fillId="39" borderId="6" xfId="0" applyFont="1" applyFill="1" applyBorder="1" applyAlignment="1">
      <alignment horizontal="center" vertical="center" wrapText="1"/>
    </xf>
    <xf numFmtId="0" fontId="1" fillId="40" borderId="3" xfId="1" applyFill="1" applyBorder="1" applyAlignment="1">
      <alignment horizontal="center" vertical="center" wrapText="1"/>
    </xf>
    <xf numFmtId="0" fontId="14" fillId="9" borderId="1" xfId="0" applyFont="1" applyFill="1" applyBorder="1"/>
    <xf numFmtId="0" fontId="15" fillId="9" borderId="1" xfId="0" applyFont="1" applyFill="1" applyBorder="1" applyAlignment="1">
      <alignment horizontal="center" vertical="center"/>
    </xf>
    <xf numFmtId="0" fontId="0" fillId="9" borderId="0" xfId="0" applyFill="1"/>
    <xf numFmtId="0" fontId="31" fillId="28" borderId="1" xfId="0" applyFont="1" applyFill="1" applyBorder="1" applyAlignment="1">
      <alignment horizontal="center" vertical="center" wrapText="1"/>
    </xf>
    <xf numFmtId="0" fontId="0" fillId="24" borderId="0" xfId="0" applyFill="1" applyAlignment="1">
      <alignment horizontal="center" vertical="center" wrapText="1"/>
    </xf>
    <xf numFmtId="0" fontId="31" fillId="17" borderId="1"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17"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3" borderId="1" xfId="4" applyFill="1" applyBorder="1" applyAlignment="1">
      <alignment horizontal="center" vertical="center" wrapText="1"/>
    </xf>
    <xf numFmtId="0" fontId="30" fillId="43" borderId="11" xfId="4" applyFill="1" applyBorder="1" applyAlignment="1">
      <alignment horizontal="center" vertical="center" wrapText="1"/>
    </xf>
    <xf numFmtId="0" fontId="30" fillId="43" borderId="0" xfId="4" applyFill="1" applyAlignment="1">
      <alignment horizontal="center" vertical="center" wrapText="1"/>
    </xf>
    <xf numFmtId="0" fontId="30" fillId="43" borderId="12" xfId="4" applyFill="1" applyBorder="1" applyAlignment="1">
      <alignment horizontal="center" vertical="center" wrapText="1"/>
    </xf>
    <xf numFmtId="0" fontId="30" fillId="43" borderId="13" xfId="4" applyFill="1" applyBorder="1" applyAlignment="1">
      <alignment horizontal="center" vertical="center" wrapText="1"/>
    </xf>
    <xf numFmtId="0" fontId="30" fillId="43" borderId="14" xfId="4" applyFill="1" applyBorder="1" applyAlignment="1">
      <alignment horizontal="center" vertical="center" wrapText="1"/>
    </xf>
    <xf numFmtId="0" fontId="0" fillId="17" borderId="2" xfId="0" applyFill="1" applyBorder="1" applyAlignment="1">
      <alignment horizontal="center" vertical="center"/>
    </xf>
    <xf numFmtId="0" fontId="17" fillId="9" borderId="10" xfId="0" applyFont="1" applyFill="1" applyBorder="1" applyAlignment="1">
      <alignment horizontal="center" vertical="center" wrapText="1"/>
    </xf>
    <xf numFmtId="0" fontId="20" fillId="17" borderId="1" xfId="0" applyFont="1" applyFill="1" applyBorder="1" applyAlignment="1">
      <alignment horizontal="center" vertical="center"/>
    </xf>
    <xf numFmtId="0" fontId="16" fillId="9" borderId="8" xfId="0" applyFont="1" applyFill="1" applyBorder="1" applyAlignment="1">
      <alignment horizontal="center" vertical="center" wrapText="1"/>
    </xf>
    <xf numFmtId="0" fontId="0" fillId="48" borderId="1" xfId="0" applyFill="1" applyBorder="1" applyAlignment="1">
      <alignment horizontal="center" vertical="center" wrapText="1"/>
    </xf>
    <xf numFmtId="0" fontId="1" fillId="48" borderId="1" xfId="1" applyFill="1" applyBorder="1" applyAlignment="1">
      <alignment horizontal="center" vertical="center" wrapText="1"/>
    </xf>
    <xf numFmtId="0" fontId="1" fillId="16"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39" fillId="45" borderId="1" xfId="0" applyFont="1" applyFill="1" applyBorder="1" applyAlignment="1">
      <alignment horizontal="center" vertical="center" wrapText="1"/>
    </xf>
    <xf numFmtId="0" fontId="39" fillId="45"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22" fillId="0" borderId="0" xfId="0" applyFont="1" applyAlignment="1">
      <alignment horizontal="center" vertical="center" wrapText="1"/>
    </xf>
    <xf numFmtId="0" fontId="40" fillId="6"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16" fillId="9" borderId="0" xfId="0" applyFont="1" applyFill="1"/>
    <xf numFmtId="0" fontId="16" fillId="9" borderId="0" xfId="0" applyFont="1" applyFill="1" applyAlignment="1">
      <alignment horizontal="center" vertical="center" wrapText="1"/>
    </xf>
    <xf numFmtId="0" fontId="38" fillId="9" borderId="0" xfId="0" applyFont="1" applyFill="1" applyAlignment="1">
      <alignment horizontal="center" vertical="center" wrapText="1"/>
    </xf>
    <xf numFmtId="0" fontId="34" fillId="9" borderId="0" xfId="0" applyFont="1" applyFill="1" applyAlignment="1">
      <alignment vertical="center"/>
    </xf>
    <xf numFmtId="0" fontId="18" fillId="9" borderId="0" xfId="0" applyFont="1" applyFill="1" applyAlignment="1">
      <alignment horizontal="center" vertical="center" wrapText="1"/>
    </xf>
    <xf numFmtId="0" fontId="39" fillId="45" borderId="8" xfId="0" applyFont="1" applyFill="1" applyBorder="1" applyAlignment="1">
      <alignment horizontal="center" vertical="center" wrapText="1"/>
    </xf>
    <xf numFmtId="0" fontId="40" fillId="22" borderId="1"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40" fillId="44"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3" fillId="2" borderId="1" xfId="1" applyFont="1" applyFill="1" applyBorder="1" applyAlignment="1">
      <alignment horizontal="center" vertical="center"/>
    </xf>
    <xf numFmtId="0" fontId="40" fillId="2"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1" borderId="2"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3" fillId="11" borderId="1" xfId="1" applyFont="1" applyFill="1" applyBorder="1" applyAlignment="1">
      <alignment horizontal="center" vertical="center" wrapText="1"/>
    </xf>
    <xf numFmtId="0" fontId="40" fillId="4" borderId="1" xfId="0" applyFont="1" applyFill="1" applyBorder="1" applyAlignment="1">
      <alignment horizontal="center" vertical="center"/>
    </xf>
    <xf numFmtId="0" fontId="40" fillId="4" borderId="2"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3" fillId="7" borderId="1" xfId="1" applyFont="1" applyFill="1" applyBorder="1" applyAlignment="1">
      <alignment horizontal="center" vertical="center" wrapText="1"/>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6" borderId="6" xfId="0" applyFont="1" applyFill="1" applyBorder="1" applyAlignment="1">
      <alignment horizontal="center" vertical="center" wrapText="1"/>
    </xf>
    <xf numFmtId="0" fontId="45" fillId="6" borderId="6" xfId="0" applyFont="1" applyFill="1" applyBorder="1" applyAlignment="1">
      <alignment horizontal="center" vertical="center" wrapText="1"/>
    </xf>
    <xf numFmtId="0" fontId="41" fillId="45" borderId="6"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46" borderId="6" xfId="0" applyFont="1" applyFill="1" applyBorder="1" applyAlignment="1">
      <alignment horizontal="center" vertical="center" wrapText="1"/>
    </xf>
    <xf numFmtId="0" fontId="41" fillId="50" borderId="6" xfId="0" applyFont="1" applyFill="1" applyBorder="1" applyAlignment="1">
      <alignment horizontal="center" vertical="center" wrapText="1"/>
    </xf>
    <xf numFmtId="0" fontId="41" fillId="47" borderId="6" xfId="0" applyFont="1" applyFill="1" applyBorder="1" applyAlignment="1">
      <alignment horizontal="center" vertical="center" wrapText="1"/>
    </xf>
    <xf numFmtId="0" fontId="43"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47" fillId="2" borderId="1" xfId="1" applyFont="1" applyFill="1" applyBorder="1" applyAlignment="1">
      <alignment horizontal="center" vertical="center" wrapText="1"/>
    </xf>
    <xf numFmtId="0" fontId="46" fillId="2" borderId="1"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3" fillId="8" borderId="1" xfId="1" applyFont="1" applyFill="1" applyBorder="1" applyAlignment="1">
      <alignment horizontal="center" vertical="center"/>
    </xf>
    <xf numFmtId="0" fontId="14" fillId="15"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0" fillId="1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43"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 xfId="0" applyFont="1" applyFill="1" applyBorder="1" applyAlignment="1">
      <alignment wrapText="1"/>
    </xf>
    <xf numFmtId="0" fontId="40" fillId="13" borderId="1" xfId="0" applyFont="1" applyFill="1" applyBorder="1" applyAlignment="1">
      <alignment horizontal="center" vertical="center"/>
    </xf>
    <xf numFmtId="0" fontId="40"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6" fillId="13" borderId="1" xfId="1" applyFont="1" applyFill="1" applyBorder="1" applyAlignment="1">
      <alignment horizontal="center" vertical="center" wrapText="1"/>
    </xf>
    <xf numFmtId="0" fontId="43" fillId="13" borderId="1" xfId="1" applyFont="1" applyFill="1" applyBorder="1" applyAlignment="1">
      <alignment horizontal="center" vertical="center"/>
    </xf>
    <xf numFmtId="0" fontId="40" fillId="13" borderId="1" xfId="0"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3" fillId="13" borderId="1" xfId="1" applyFont="1" applyFill="1" applyBorder="1" applyAlignment="1">
      <alignment horizontal="center" vertical="center" wrapText="1"/>
    </xf>
    <xf numFmtId="0" fontId="40" fillId="3" borderId="1" xfId="0" applyFont="1" applyFill="1" applyBorder="1" applyAlignment="1">
      <alignment horizontal="center" vertical="center"/>
    </xf>
    <xf numFmtId="0" fontId="40"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0" fillId="10" borderId="1" xfId="0"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4" fillId="10" borderId="1" xfId="1" applyFont="1" applyFill="1" applyBorder="1" applyAlignment="1">
      <alignment horizontal="center" vertical="center" wrapText="1"/>
    </xf>
    <xf numFmtId="0" fontId="43" fillId="10" borderId="0" xfId="1" applyFont="1" applyFill="1" applyAlignment="1">
      <alignment horizontal="center" vertical="center" wrapText="1"/>
    </xf>
    <xf numFmtId="0" fontId="43" fillId="10" borderId="1" xfId="1" applyFont="1" applyFill="1" applyBorder="1" applyAlignment="1">
      <alignment horizontal="center" vertical="center" wrapText="1"/>
    </xf>
    <xf numFmtId="0" fontId="46" fillId="10" borderId="1" xfId="1" applyFont="1" applyFill="1" applyBorder="1" applyAlignment="1">
      <alignment horizontal="center" vertical="center" wrapText="1"/>
    </xf>
    <xf numFmtId="0" fontId="43" fillId="10" borderId="1" xfId="1" applyFont="1" applyFill="1" applyBorder="1" applyAlignment="1">
      <alignment horizontal="center" vertical="center"/>
    </xf>
    <xf numFmtId="0" fontId="40" fillId="10" borderId="1" xfId="0" applyFont="1" applyFill="1" applyBorder="1" applyAlignment="1">
      <alignment horizontal="center" vertical="center"/>
    </xf>
    <xf numFmtId="0" fontId="40" fillId="10" borderId="2" xfId="0" applyFont="1" applyFill="1" applyBorder="1" applyAlignment="1">
      <alignment horizontal="center" vertical="center"/>
    </xf>
    <xf numFmtId="0" fontId="42" fillId="10" borderId="1" xfId="0" applyFont="1" applyFill="1" applyBorder="1" applyAlignment="1">
      <alignment horizontal="center" vertical="center" wrapText="1"/>
    </xf>
    <xf numFmtId="0" fontId="14" fillId="10" borderId="1" xfId="1" applyFont="1" applyFill="1" applyBorder="1" applyAlignment="1">
      <alignment horizontal="center" vertical="center"/>
    </xf>
    <xf numFmtId="0" fontId="48" fillId="14" borderId="1" xfId="0" applyFont="1" applyFill="1" applyBorder="1" applyAlignment="1">
      <alignment horizontal="center" vertical="center" wrapText="1"/>
    </xf>
    <xf numFmtId="0" fontId="48" fillId="14" borderId="2"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50" fillId="14" borderId="1"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43" fillId="14" borderId="1" xfId="1" applyFont="1" applyFill="1" applyBorder="1" applyAlignment="1">
      <alignment horizontal="center" vertical="center" wrapText="1"/>
    </xf>
    <xf numFmtId="0" fontId="43" fillId="9" borderId="1" xfId="1" applyFont="1" applyFill="1" applyBorder="1" applyAlignment="1">
      <alignment horizontal="center" vertical="center"/>
    </xf>
    <xf numFmtId="0" fontId="14" fillId="9" borderId="1" xfId="1"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9" borderId="2" xfId="0" applyFont="1" applyFill="1" applyBorder="1" applyAlignment="1">
      <alignment horizontal="center" vertical="center" wrapText="1"/>
    </xf>
    <xf numFmtId="0" fontId="14" fillId="9" borderId="1" xfId="0" applyFont="1" applyFill="1" applyBorder="1" applyAlignment="1">
      <alignment horizontal="center" vertical="center"/>
    </xf>
    <xf numFmtId="0" fontId="43" fillId="9" borderId="1" xfId="1"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3" fillId="17"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40" fillId="12" borderId="1" xfId="0" applyFont="1" applyFill="1" applyBorder="1" applyAlignment="1">
      <alignment horizontal="center" vertical="center"/>
    </xf>
    <xf numFmtId="0" fontId="40" fillId="12" borderId="2"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1" applyFont="1" applyFill="1" applyBorder="1" applyAlignment="1">
      <alignment horizontal="center" vertical="center" wrapText="1"/>
    </xf>
    <xf numFmtId="0" fontId="46" fillId="12" borderId="1" xfId="1" applyFont="1" applyFill="1" applyBorder="1" applyAlignment="1">
      <alignment horizontal="center" vertical="center" wrapText="1"/>
    </xf>
    <xf numFmtId="0" fontId="43" fillId="12"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12"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22" fillId="43" borderId="1" xfId="0" applyFont="1" applyFill="1" applyBorder="1"/>
    <xf numFmtId="0" fontId="22" fillId="43" borderId="1" xfId="0" applyFont="1" applyFill="1" applyBorder="1" applyAlignment="1">
      <alignment horizontal="center" vertical="center" wrapText="1"/>
    </xf>
    <xf numFmtId="0" fontId="0" fillId="44" borderId="1" xfId="0" applyFill="1" applyBorder="1"/>
    <xf numFmtId="0" fontId="0" fillId="44" borderId="1" xfId="0" applyFill="1" applyBorder="1" applyAlignment="1">
      <alignment horizontal="center" vertical="center"/>
    </xf>
    <xf numFmtId="15" fontId="0" fillId="44" borderId="1" xfId="0" applyNumberFormat="1" applyFill="1" applyBorder="1" applyAlignment="1">
      <alignment horizontal="center" vertical="center"/>
    </xf>
    <xf numFmtId="0" fontId="0" fillId="44"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4" borderId="1"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0" fillId="0" borderId="10" xfId="0" applyBorder="1" applyAlignment="1">
      <alignment wrapText="1"/>
    </xf>
    <xf numFmtId="0" fontId="0" fillId="51" borderId="0" xfId="0" applyFill="1"/>
    <xf numFmtId="0" fontId="14" fillId="6" borderId="6" xfId="0" applyFont="1" applyFill="1" applyBorder="1"/>
    <xf numFmtId="0" fontId="0" fillId="18" borderId="1" xfId="0" applyFill="1" applyBorder="1" applyAlignment="1">
      <alignment horizontal="center" vertical="center"/>
    </xf>
    <xf numFmtId="0" fontId="21" fillId="9" borderId="1" xfId="0" applyFont="1" applyFill="1" applyBorder="1" applyAlignment="1">
      <alignment horizontal="center" vertical="center" wrapText="1"/>
    </xf>
    <xf numFmtId="0" fontId="14" fillId="6" borderId="6" xfId="0" applyFont="1" applyFill="1" applyBorder="1" applyAlignment="1">
      <alignment horizontal="center" vertical="center"/>
    </xf>
    <xf numFmtId="0" fontId="2" fillId="54" borderId="1" xfId="0" applyFont="1" applyFill="1" applyBorder="1" applyAlignment="1">
      <alignment vertical="center"/>
    </xf>
    <xf numFmtId="0" fontId="0" fillId="18" borderId="1" xfId="0" applyFill="1" applyBorder="1" applyAlignment="1">
      <alignment horizontal="center"/>
    </xf>
    <xf numFmtId="0" fontId="14" fillId="7" borderId="7" xfId="1" applyFont="1" applyFill="1" applyBorder="1" applyAlignment="1">
      <alignment horizontal="center" vertical="center" wrapText="1"/>
    </xf>
    <xf numFmtId="0" fontId="15" fillId="0" borderId="10" xfId="0" applyFont="1" applyBorder="1" applyAlignment="1">
      <alignment wrapText="1"/>
    </xf>
    <xf numFmtId="0" fontId="15" fillId="0" borderId="0" xfId="0" applyFont="1" applyAlignment="1">
      <alignment wrapText="1"/>
    </xf>
    <xf numFmtId="0" fontId="12" fillId="22" borderId="9" xfId="0" applyFont="1" applyFill="1" applyBorder="1" applyAlignment="1">
      <alignment vertical="center" wrapText="1"/>
    </xf>
    <xf numFmtId="0" fontId="12" fillId="22" borderId="2" xfId="0" applyFont="1" applyFill="1" applyBorder="1" applyAlignment="1">
      <alignment vertical="center" wrapText="1"/>
    </xf>
    <xf numFmtId="0" fontId="37" fillId="24" borderId="7" xfId="0" applyFont="1" applyFill="1" applyBorder="1" applyAlignment="1">
      <alignment vertical="center" wrapText="1"/>
    </xf>
    <xf numFmtId="0" fontId="37" fillId="24" borderId="9" xfId="0" applyFont="1" applyFill="1" applyBorder="1" applyAlignment="1">
      <alignment vertical="center" wrapText="1"/>
    </xf>
    <xf numFmtId="0" fontId="37" fillId="24" borderId="2" xfId="0" applyFont="1" applyFill="1" applyBorder="1" applyAlignment="1">
      <alignment vertical="center" wrapText="1"/>
    </xf>
    <xf numFmtId="0" fontId="37" fillId="26" borderId="7" xfId="0" applyFont="1" applyFill="1" applyBorder="1" applyAlignment="1">
      <alignment vertical="center" wrapText="1"/>
    </xf>
    <xf numFmtId="0" fontId="37" fillId="26" borderId="9" xfId="0" applyFont="1" applyFill="1" applyBorder="1" applyAlignment="1">
      <alignment vertical="center" wrapText="1"/>
    </xf>
    <xf numFmtId="0" fontId="37" fillId="26" borderId="2" xfId="0" applyFont="1" applyFill="1" applyBorder="1" applyAlignment="1">
      <alignment vertical="center" wrapText="1"/>
    </xf>
    <xf numFmtId="0" fontId="37" fillId="27" borderId="7" xfId="0" applyFont="1" applyFill="1" applyBorder="1" applyAlignment="1">
      <alignment vertical="center" wrapText="1"/>
    </xf>
    <xf numFmtId="0" fontId="37" fillId="27" borderId="9" xfId="0" applyFont="1" applyFill="1" applyBorder="1" applyAlignment="1">
      <alignment vertical="center" wrapText="1"/>
    </xf>
    <xf numFmtId="0" fontId="37" fillId="27" borderId="2" xfId="0" applyFont="1" applyFill="1" applyBorder="1" applyAlignment="1">
      <alignment vertical="center" wrapText="1"/>
    </xf>
    <xf numFmtId="0" fontId="0" fillId="49" borderId="0" xfId="0" applyFill="1"/>
    <xf numFmtId="0" fontId="12"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0" fillId="0" borderId="1" xfId="0"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46" fillId="9" borderId="1" xfId="1" applyFont="1" applyFill="1" applyBorder="1" applyAlignment="1">
      <alignment horizontal="center" vertical="center" wrapText="1"/>
    </xf>
    <xf numFmtId="0" fontId="14" fillId="9" borderId="0" xfId="0" applyFont="1" applyFill="1" applyAlignment="1">
      <alignment horizontal="center" vertical="center" wrapText="1"/>
    </xf>
    <xf numFmtId="0" fontId="40" fillId="2" borderId="1" xfId="1" applyFont="1" applyFill="1" applyBorder="1" applyAlignment="1">
      <alignment horizontal="center" vertical="center" wrapText="1"/>
    </xf>
    <xf numFmtId="0" fontId="40" fillId="15" borderId="1" xfId="1" applyFont="1" applyFill="1" applyBorder="1" applyAlignment="1">
      <alignment horizontal="center" vertical="center" wrapText="1"/>
    </xf>
    <xf numFmtId="0" fontId="54" fillId="2" borderId="1" xfId="1" applyFont="1" applyFill="1" applyBorder="1" applyAlignment="1">
      <alignment horizontal="center" vertical="center" wrapText="1"/>
    </xf>
    <xf numFmtId="0" fontId="40" fillId="11" borderId="1" xfId="1" applyFont="1" applyFill="1" applyBorder="1" applyAlignment="1">
      <alignment horizontal="center" vertical="center" wrapText="1"/>
    </xf>
    <xf numFmtId="0" fontId="40" fillId="17" borderId="1" xfId="1" applyFont="1" applyFill="1" applyBorder="1" applyAlignment="1">
      <alignment horizontal="center" vertical="center" wrapText="1"/>
    </xf>
    <xf numFmtId="0" fontId="40" fillId="5" borderId="1" xfId="1" applyFont="1" applyFill="1" applyBorder="1" applyAlignment="1">
      <alignment horizontal="center" vertical="center" wrapText="1"/>
    </xf>
    <xf numFmtId="0" fontId="40" fillId="5" borderId="1" xfId="0" applyFont="1" applyFill="1" applyBorder="1" applyAlignment="1">
      <alignment horizontal="center" vertical="center" wrapText="1"/>
    </xf>
    <xf numFmtId="0" fontId="54" fillId="12"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13" borderId="1" xfId="1" applyFont="1" applyFill="1" applyBorder="1" applyAlignment="1">
      <alignment horizontal="center" vertical="center" wrapText="1"/>
    </xf>
    <xf numFmtId="0" fontId="54" fillId="13" borderId="1" xfId="1" applyFont="1" applyFill="1" applyBorder="1" applyAlignment="1">
      <alignment horizontal="center" vertical="center" wrapText="1"/>
    </xf>
    <xf numFmtId="0" fontId="54" fillId="10" borderId="1" xfId="1" applyFont="1" applyFill="1" applyBorder="1" applyAlignment="1">
      <alignment horizontal="center" vertical="center" wrapText="1"/>
    </xf>
    <xf numFmtId="0" fontId="40" fillId="10" borderId="1" xfId="1" applyFont="1" applyFill="1" applyBorder="1" applyAlignment="1">
      <alignment horizontal="center" vertical="center" wrapText="1"/>
    </xf>
    <xf numFmtId="0" fontId="40" fillId="10" borderId="1" xfId="1" applyFont="1" applyFill="1" applyBorder="1" applyAlignment="1">
      <alignment horizontal="center" vertical="center"/>
    </xf>
    <xf numFmtId="0" fontId="40" fillId="3" borderId="1" xfId="1" applyFont="1" applyFill="1" applyBorder="1" applyAlignment="1">
      <alignment horizontal="center" vertical="center" wrapText="1"/>
    </xf>
    <xf numFmtId="0" fontId="40" fillId="3" borderId="1" xfId="1" applyFont="1" applyFill="1" applyBorder="1" applyAlignment="1">
      <alignment horizontal="center" vertical="center"/>
    </xf>
    <xf numFmtId="0" fontId="55" fillId="2" borderId="1" xfId="1" applyFont="1" applyFill="1" applyBorder="1" applyAlignment="1">
      <alignment horizontal="center" vertical="center" wrapText="1"/>
    </xf>
    <xf numFmtId="0" fontId="55" fillId="15" borderId="1" xfId="1" applyFont="1" applyFill="1" applyBorder="1" applyAlignment="1">
      <alignment horizontal="center" vertical="center" wrapText="1"/>
    </xf>
    <xf numFmtId="0" fontId="55" fillId="7" borderId="1" xfId="1" applyFont="1" applyFill="1" applyBorder="1" applyAlignment="1">
      <alignment horizontal="center" vertical="center" wrapText="1"/>
    </xf>
    <xf numFmtId="0" fontId="55" fillId="13" borderId="1" xfId="1" applyFont="1" applyFill="1" applyBorder="1" applyAlignment="1">
      <alignment horizontal="center" vertical="center" wrapText="1"/>
    </xf>
    <xf numFmtId="0" fontId="55" fillId="10" borderId="1" xfId="1" applyFont="1" applyFill="1" applyBorder="1" applyAlignment="1">
      <alignment horizontal="center" vertical="center" wrapText="1"/>
    </xf>
    <xf numFmtId="0" fontId="55" fillId="10" borderId="1" xfId="1" applyFont="1" applyFill="1" applyBorder="1" applyAlignment="1">
      <alignment horizontal="center" vertical="center"/>
    </xf>
    <xf numFmtId="0" fontId="55" fillId="17" borderId="1" xfId="1" applyFont="1" applyFill="1" applyBorder="1" applyAlignment="1">
      <alignment horizontal="center" vertical="center" wrapText="1"/>
    </xf>
    <xf numFmtId="0" fontId="56" fillId="2" borderId="1" xfId="1" applyFont="1" applyFill="1" applyBorder="1" applyAlignment="1">
      <alignment horizontal="center" vertical="center" wrapText="1"/>
    </xf>
    <xf numFmtId="0" fontId="55" fillId="11" borderId="1" xfId="1" applyFont="1" applyFill="1" applyBorder="1" applyAlignment="1">
      <alignment horizontal="center" vertical="center" wrapText="1"/>
    </xf>
    <xf numFmtId="0" fontId="55" fillId="7" borderId="1" xfId="0" applyFont="1" applyFill="1" applyBorder="1" applyAlignment="1">
      <alignment horizontal="center" vertical="center" wrapText="1"/>
    </xf>
    <xf numFmtId="0" fontId="56" fillId="13" borderId="1" xfId="1" applyFont="1" applyFill="1" applyBorder="1" applyAlignment="1">
      <alignment horizontal="center" vertical="center" wrapText="1"/>
    </xf>
    <xf numFmtId="0" fontId="55" fillId="3" borderId="1" xfId="1" applyFont="1" applyFill="1" applyBorder="1" applyAlignment="1">
      <alignment horizontal="center" vertical="center" wrapText="1"/>
    </xf>
    <xf numFmtId="0" fontId="55" fillId="3" borderId="1" xfId="1" applyFont="1" applyFill="1" applyBorder="1" applyAlignment="1">
      <alignment horizontal="center" vertical="center"/>
    </xf>
    <xf numFmtId="0" fontId="56" fillId="10" borderId="1" xfId="1" applyFont="1" applyFill="1" applyBorder="1" applyAlignment="1">
      <alignment horizontal="center" vertical="center" wrapText="1"/>
    </xf>
    <xf numFmtId="0" fontId="55" fillId="9" borderId="1" xfId="1" applyFont="1" applyFill="1" applyBorder="1" applyAlignment="1">
      <alignment horizontal="center" vertical="center" wrapText="1"/>
    </xf>
    <xf numFmtId="0" fontId="55" fillId="5" borderId="1" xfId="1" applyFont="1" applyFill="1" applyBorder="1" applyAlignment="1">
      <alignment horizontal="center" vertical="center" wrapText="1"/>
    </xf>
    <xf numFmtId="0" fontId="55" fillId="5" borderId="1" xfId="0" applyFont="1" applyFill="1" applyBorder="1" applyAlignment="1">
      <alignment horizontal="center" vertical="center" wrapText="1"/>
    </xf>
    <xf numFmtId="0" fontId="56" fillId="12" borderId="1" xfId="1" applyFont="1" applyFill="1" applyBorder="1" applyAlignment="1">
      <alignment horizontal="center" vertical="center" wrapText="1"/>
    </xf>
    <xf numFmtId="0" fontId="53" fillId="18" borderId="7" xfId="0" applyFont="1" applyFill="1" applyBorder="1" applyAlignment="1">
      <alignment vertical="center" wrapText="1"/>
    </xf>
    <xf numFmtId="0" fontId="53" fillId="18" borderId="9" xfId="0" applyFont="1" applyFill="1" applyBorder="1" applyAlignment="1">
      <alignment vertical="center" wrapText="1"/>
    </xf>
    <xf numFmtId="0" fontId="53" fillId="18" borderId="2" xfId="0" applyFont="1" applyFill="1" applyBorder="1" applyAlignment="1">
      <alignment vertical="center" wrapText="1"/>
    </xf>
    <xf numFmtId="0" fontId="53" fillId="44" borderId="7" xfId="0" applyFont="1" applyFill="1" applyBorder="1" applyAlignment="1">
      <alignment vertical="center" wrapText="1"/>
    </xf>
    <xf numFmtId="0" fontId="53" fillId="44" borderId="9" xfId="0" applyFont="1" applyFill="1" applyBorder="1" applyAlignment="1">
      <alignment vertical="center" wrapText="1"/>
    </xf>
    <xf numFmtId="0" fontId="53" fillId="44" borderId="2" xfId="0" applyFont="1" applyFill="1" applyBorder="1" applyAlignment="1">
      <alignment vertical="center" wrapText="1"/>
    </xf>
    <xf numFmtId="0" fontId="41" fillId="45" borderId="8" xfId="0" applyFont="1" applyFill="1" applyBorder="1" applyAlignment="1">
      <alignment horizontal="center" vertical="center" wrapText="1"/>
    </xf>
    <xf numFmtId="0" fontId="52" fillId="55" borderId="1" xfId="0" applyFont="1" applyFill="1" applyBorder="1" applyAlignment="1">
      <alignment horizontal="center" vertical="center"/>
    </xf>
    <xf numFmtId="0" fontId="14" fillId="51" borderId="1" xfId="0" applyFont="1" applyFill="1" applyBorder="1" applyAlignment="1">
      <alignment horizontal="center" vertical="center"/>
    </xf>
    <xf numFmtId="0" fontId="31" fillId="58" borderId="1" xfId="0" applyFont="1" applyFill="1" applyBorder="1" applyAlignment="1">
      <alignment horizontal="center" vertical="center"/>
    </xf>
    <xf numFmtId="0" fontId="31" fillId="22" borderId="1" xfId="0" applyFont="1" applyFill="1" applyBorder="1" applyAlignment="1">
      <alignment horizontal="center" vertical="center"/>
    </xf>
    <xf numFmtId="0" fontId="31" fillId="49" borderId="1" xfId="0" applyFont="1" applyFill="1" applyBorder="1" applyAlignment="1">
      <alignment horizontal="center" vertical="center"/>
    </xf>
    <xf numFmtId="0" fontId="31" fillId="52" borderId="1" xfId="0" applyFont="1" applyFill="1" applyBorder="1" applyAlignment="1">
      <alignment horizontal="center" vertical="center"/>
    </xf>
    <xf numFmtId="0" fontId="31" fillId="27"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44" borderId="1" xfId="0" applyFont="1" applyFill="1" applyBorder="1" applyAlignment="1">
      <alignment horizontal="center" vertical="center"/>
    </xf>
    <xf numFmtId="0" fontId="31" fillId="56" borderId="1" xfId="0" applyFont="1" applyFill="1" applyBorder="1" applyAlignment="1">
      <alignment horizontal="center" vertical="center"/>
    </xf>
    <xf numFmtId="0" fontId="58" fillId="0" borderId="0" xfId="0" applyFont="1"/>
    <xf numFmtId="0" fontId="37" fillId="18" borderId="1" xfId="0" applyFont="1" applyFill="1" applyBorder="1" applyAlignment="1">
      <alignment vertical="center"/>
    </xf>
    <xf numFmtId="0" fontId="37" fillId="44" borderId="1" xfId="0" applyFont="1" applyFill="1" applyBorder="1" applyAlignment="1">
      <alignment vertical="center"/>
    </xf>
    <xf numFmtId="0" fontId="59" fillId="2" borderId="1" xfId="0" applyFont="1" applyFill="1" applyBorder="1" applyAlignment="1">
      <alignment horizontal="center" vertical="center"/>
    </xf>
    <xf numFmtId="0" fontId="59" fillId="11" borderId="1"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7" borderId="1" xfId="0" applyFont="1" applyFill="1" applyBorder="1" applyAlignment="1">
      <alignment horizontal="center" vertical="center" wrapText="1"/>
    </xf>
    <xf numFmtId="0" fontId="59" fillId="1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10" borderId="1" xfId="0" applyFont="1" applyFill="1" applyBorder="1" applyAlignment="1">
      <alignment horizontal="center" vertical="center" wrapText="1"/>
    </xf>
    <xf numFmtId="0" fontId="60" fillId="14" borderId="1" xfId="0" applyFont="1" applyFill="1" applyBorder="1" applyAlignment="1">
      <alignment horizontal="center" vertical="center" wrapText="1"/>
    </xf>
    <xf numFmtId="0" fontId="59" fillId="17" borderId="1" xfId="0" applyFont="1" applyFill="1" applyBorder="1" applyAlignment="1">
      <alignment horizontal="center" vertical="center" wrapText="1"/>
    </xf>
    <xf numFmtId="0" fontId="59" fillId="12" borderId="1" xfId="0" applyFont="1" applyFill="1" applyBorder="1" applyAlignment="1">
      <alignment horizontal="center" vertical="center"/>
    </xf>
    <xf numFmtId="0" fontId="0" fillId="48" borderId="1" xfId="0" applyFill="1" applyBorder="1" applyAlignment="1">
      <alignment horizontal="center" vertical="center"/>
    </xf>
    <xf numFmtId="0" fontId="0" fillId="48" borderId="0" xfId="0" applyFill="1"/>
    <xf numFmtId="0" fontId="61" fillId="6" borderId="0" xfId="0" applyFont="1" applyFill="1" applyAlignment="1">
      <alignment horizontal="center" vertical="center"/>
    </xf>
    <xf numFmtId="0" fontId="0" fillId="48" borderId="0" xfId="0" applyFill="1" applyAlignment="1">
      <alignment horizontal="center" vertical="center"/>
    </xf>
    <xf numFmtId="0" fontId="2" fillId="48" borderId="1" xfId="0" applyFont="1" applyFill="1" applyBorder="1" applyAlignment="1">
      <alignment horizontal="center"/>
    </xf>
    <xf numFmtId="0" fontId="0" fillId="23" borderId="1" xfId="0" applyFill="1" applyBorder="1" applyAlignment="1">
      <alignment horizontal="center" vertical="center" wrapText="1"/>
    </xf>
    <xf numFmtId="10" fontId="0" fillId="23" borderId="1" xfId="0" applyNumberFormat="1" applyFill="1" applyBorder="1" applyAlignment="1">
      <alignment horizontal="center" vertical="center" wrapText="1"/>
    </xf>
    <xf numFmtId="0" fontId="40" fillId="23" borderId="0" xfId="0" applyFont="1" applyFill="1"/>
    <xf numFmtId="0" fontId="12" fillId="22" borderId="7" xfId="0" applyFont="1" applyFill="1" applyBorder="1" applyAlignment="1">
      <alignment vertical="center" wrapText="1"/>
    </xf>
    <xf numFmtId="0" fontId="37" fillId="53" borderId="7" xfId="0" applyFont="1" applyFill="1" applyBorder="1" applyAlignment="1">
      <alignment vertical="center" wrapText="1"/>
    </xf>
    <xf numFmtId="0" fontId="37" fillId="53" borderId="9" xfId="0" applyFont="1" applyFill="1" applyBorder="1" applyAlignment="1">
      <alignment vertical="center" wrapText="1"/>
    </xf>
    <xf numFmtId="0" fontId="37" fillId="53" borderId="2" xfId="0" applyFont="1" applyFill="1" applyBorder="1" applyAlignment="1">
      <alignment vertical="center" wrapText="1"/>
    </xf>
    <xf numFmtId="0" fontId="22" fillId="0" borderId="0" xfId="0" applyFont="1" applyAlignment="1">
      <alignment horizontal="center" vertical="center"/>
    </xf>
    <xf numFmtId="10" fontId="22" fillId="0" borderId="0" xfId="0" applyNumberFormat="1" applyFont="1" applyAlignment="1">
      <alignment horizontal="center" vertical="center"/>
    </xf>
    <xf numFmtId="0" fontId="0" fillId="2" borderId="0" xfId="0" applyFill="1"/>
    <xf numFmtId="0" fontId="0" fillId="2" borderId="0" xfId="0" applyFill="1" applyAlignment="1">
      <alignment horizontal="center" vertical="center"/>
    </xf>
    <xf numFmtId="10" fontId="0" fillId="0" borderId="0" xfId="0" applyNumberFormat="1"/>
    <xf numFmtId="0" fontId="31" fillId="51" borderId="0" xfId="0" applyFont="1" applyFill="1"/>
    <xf numFmtId="0" fontId="31" fillId="48" borderId="1" xfId="0" applyFont="1" applyFill="1" applyBorder="1" applyAlignment="1">
      <alignment horizontal="center" vertical="center"/>
    </xf>
    <xf numFmtId="0" fontId="31" fillId="48" borderId="0" xfId="0" applyFont="1" applyFill="1"/>
    <xf numFmtId="0" fontId="13" fillId="48" borderId="1" xfId="0" applyFont="1" applyFill="1" applyBorder="1" applyAlignment="1">
      <alignment horizontal="center"/>
    </xf>
    <xf numFmtId="0" fontId="13" fillId="2"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1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62" fillId="14"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31" fillId="2" borderId="0" xfId="0" applyFont="1" applyFill="1"/>
    <xf numFmtId="0" fontId="63" fillId="2" borderId="0" xfId="0" applyFont="1" applyFill="1"/>
    <xf numFmtId="0" fontId="14" fillId="59" borderId="0" xfId="0" applyFont="1" applyFill="1" applyAlignment="1">
      <alignment horizontal="center" vertical="center"/>
    </xf>
    <xf numFmtId="10" fontId="22" fillId="59" borderId="0" xfId="0" applyNumberFormat="1" applyFont="1" applyFill="1" applyAlignment="1">
      <alignment horizontal="center" vertical="center"/>
    </xf>
    <xf numFmtId="0" fontId="0" fillId="59" borderId="0" xfId="0" applyFill="1"/>
    <xf numFmtId="0" fontId="64" fillId="0" borderId="0" xfId="0" applyFont="1"/>
    <xf numFmtId="0" fontId="40" fillId="60" borderId="0" xfId="0" applyFont="1" applyFill="1" applyAlignment="1">
      <alignment horizontal="center" vertical="center"/>
    </xf>
    <xf numFmtId="0" fontId="65" fillId="45" borderId="6" xfId="0" applyFont="1" applyFill="1" applyBorder="1" applyAlignment="1">
      <alignment horizontal="center" vertical="center" wrapText="1"/>
    </xf>
    <xf numFmtId="0" fontId="65" fillId="61" borderId="6" xfId="0" applyFont="1" applyFill="1" applyBorder="1" applyAlignment="1">
      <alignment horizontal="center" vertical="center" wrapText="1"/>
    </xf>
    <xf numFmtId="0" fontId="2" fillId="48" borderId="0" xfId="0" applyFont="1" applyFill="1"/>
    <xf numFmtId="0" fontId="2" fillId="17" borderId="0" xfId="0" applyFont="1" applyFill="1"/>
    <xf numFmtId="10" fontId="14" fillId="2" borderId="1" xfId="1" applyNumberFormat="1" applyFont="1" applyFill="1" applyBorder="1" applyAlignment="1">
      <alignment horizontal="center" vertical="center" wrapText="1"/>
    </xf>
    <xf numFmtId="10" fontId="46" fillId="2" borderId="1" xfId="1" applyNumberFormat="1" applyFont="1" applyFill="1" applyBorder="1" applyAlignment="1">
      <alignment horizontal="center" vertical="center" wrapText="1"/>
    </xf>
    <xf numFmtId="10" fontId="14" fillId="11" borderId="1" xfId="1" applyNumberFormat="1" applyFont="1" applyFill="1" applyBorder="1" applyAlignment="1">
      <alignment horizontal="center" vertical="center" wrapText="1"/>
    </xf>
    <xf numFmtId="10" fontId="14" fillId="15" borderId="1" xfId="1" applyNumberFormat="1" applyFont="1" applyFill="1" applyBorder="1" applyAlignment="1">
      <alignment horizontal="center" vertical="center" wrapText="1"/>
    </xf>
    <xf numFmtId="10" fontId="14" fillId="7" borderId="1" xfId="1" applyNumberFormat="1" applyFont="1" applyFill="1" applyBorder="1" applyAlignment="1">
      <alignment horizontal="center" vertical="center" wrapText="1"/>
    </xf>
    <xf numFmtId="10" fontId="14" fillId="7" borderId="1" xfId="0" applyNumberFormat="1" applyFont="1" applyFill="1" applyBorder="1" applyAlignment="1">
      <alignment horizontal="center" vertical="center" wrapText="1"/>
    </xf>
    <xf numFmtId="10" fontId="14" fillId="13" borderId="1" xfId="1" applyNumberFormat="1" applyFont="1" applyFill="1" applyBorder="1" applyAlignment="1">
      <alignment horizontal="center" vertical="center" wrapText="1"/>
    </xf>
    <xf numFmtId="10" fontId="46" fillId="13" borderId="1" xfId="1" applyNumberFormat="1" applyFont="1" applyFill="1" applyBorder="1" applyAlignment="1">
      <alignment horizontal="center" vertical="center" wrapText="1"/>
    </xf>
    <xf numFmtId="10" fontId="14" fillId="3" borderId="1" xfId="1" applyNumberFormat="1" applyFont="1" applyFill="1" applyBorder="1" applyAlignment="1">
      <alignment horizontal="center" vertical="center" wrapText="1"/>
    </xf>
    <xf numFmtId="10" fontId="14" fillId="3" borderId="1" xfId="1" applyNumberFormat="1" applyFont="1" applyFill="1" applyBorder="1" applyAlignment="1">
      <alignment horizontal="center" vertical="center"/>
    </xf>
    <xf numFmtId="10" fontId="46" fillId="10" borderId="1" xfId="1" applyNumberFormat="1" applyFont="1" applyFill="1" applyBorder="1" applyAlignment="1">
      <alignment horizontal="center" vertical="center" wrapText="1"/>
    </xf>
    <xf numFmtId="10" fontId="14" fillId="10" borderId="1" xfId="1" applyNumberFormat="1" applyFont="1" applyFill="1" applyBorder="1" applyAlignment="1">
      <alignment horizontal="center" vertical="center" wrapText="1"/>
    </xf>
    <xf numFmtId="10" fontId="14" fillId="10" borderId="1" xfId="1" applyNumberFormat="1" applyFont="1" applyFill="1" applyBorder="1" applyAlignment="1">
      <alignment horizontal="center" vertical="center"/>
    </xf>
    <xf numFmtId="10" fontId="14" fillId="9" borderId="1" xfId="1" applyNumberFormat="1" applyFont="1" applyFill="1" applyBorder="1" applyAlignment="1">
      <alignment horizontal="center" vertical="center" wrapText="1"/>
    </xf>
    <xf numFmtId="10" fontId="14" fillId="17" borderId="1" xfId="1" applyNumberFormat="1" applyFont="1" applyFill="1" applyBorder="1" applyAlignment="1">
      <alignment horizontal="center" vertical="center" wrapText="1"/>
    </xf>
    <xf numFmtId="10" fontId="14" fillId="5" borderId="1" xfId="1" applyNumberFormat="1" applyFont="1" applyFill="1" applyBorder="1" applyAlignment="1">
      <alignment horizontal="center" vertical="center" wrapText="1"/>
    </xf>
    <xf numFmtId="10" fontId="14" fillId="5" borderId="1" xfId="0" applyNumberFormat="1" applyFont="1" applyFill="1" applyBorder="1" applyAlignment="1">
      <alignment horizontal="center" vertical="center" wrapText="1"/>
    </xf>
    <xf numFmtId="10" fontId="46" fillId="12" borderId="1" xfId="1" applyNumberFormat="1" applyFont="1" applyFill="1" applyBorder="1" applyAlignment="1">
      <alignment horizontal="center" vertical="center" wrapText="1"/>
    </xf>
    <xf numFmtId="0" fontId="0" fillId="23" borderId="11" xfId="0" applyFill="1" applyBorder="1" applyAlignment="1">
      <alignment horizontal="center" vertical="center" wrapText="1"/>
    </xf>
    <xf numFmtId="0" fontId="53" fillId="17" borderId="1" xfId="0" applyFont="1" applyFill="1" applyBorder="1" applyAlignment="1">
      <alignment horizontal="center" vertical="center" wrapText="1"/>
    </xf>
    <xf numFmtId="10" fontId="66" fillId="17" borderId="1" xfId="0" applyNumberFormat="1" applyFont="1" applyFill="1" applyBorder="1" applyAlignment="1">
      <alignment horizontal="center" vertical="center"/>
    </xf>
    <xf numFmtId="0" fontId="14" fillId="43" borderId="1" xfId="1" applyFont="1" applyFill="1" applyBorder="1" applyAlignment="1">
      <alignment horizontal="center" vertical="center" wrapText="1"/>
    </xf>
    <xf numFmtId="0" fontId="0" fillId="23" borderId="1" xfId="0" applyFill="1" applyBorder="1" applyAlignment="1">
      <alignment horizontal="center"/>
    </xf>
    <xf numFmtId="0" fontId="37" fillId="44" borderId="7" xfId="0" applyFont="1" applyFill="1" applyBorder="1" applyAlignment="1">
      <alignment vertical="center" wrapText="1"/>
    </xf>
    <xf numFmtId="0" fontId="37" fillId="44" borderId="9" xfId="0" applyFont="1" applyFill="1" applyBorder="1" applyAlignment="1">
      <alignment vertical="center" wrapText="1"/>
    </xf>
    <xf numFmtId="0" fontId="37" fillId="44" borderId="2" xfId="0" applyFont="1" applyFill="1" applyBorder="1" applyAlignment="1">
      <alignment vertical="center" wrapText="1"/>
    </xf>
    <xf numFmtId="0" fontId="37" fillId="18" borderId="7" xfId="0" applyFont="1" applyFill="1" applyBorder="1" applyAlignment="1">
      <alignment vertical="center" wrapText="1"/>
    </xf>
    <xf numFmtId="0" fontId="37" fillId="18" borderId="9" xfId="0" applyFont="1" applyFill="1" applyBorder="1" applyAlignment="1">
      <alignment vertical="center" wrapText="1"/>
    </xf>
    <xf numFmtId="0" fontId="0" fillId="23" borderId="0" xfId="0" applyFill="1"/>
    <xf numFmtId="0" fontId="2" fillId="23" borderId="0" xfId="0" applyFont="1" applyFill="1" applyAlignment="1">
      <alignment horizontal="center" vertical="center"/>
    </xf>
    <xf numFmtId="0" fontId="31" fillId="18" borderId="11" xfId="0" applyFont="1" applyFill="1" applyBorder="1" applyAlignment="1">
      <alignment horizontal="center" vertical="center"/>
    </xf>
    <xf numFmtId="0" fontId="31" fillId="44" borderId="11" xfId="0" applyFont="1" applyFill="1" applyBorder="1" applyAlignment="1">
      <alignment horizontal="center" vertical="center"/>
    </xf>
    <xf numFmtId="10" fontId="0" fillId="23" borderId="1" xfId="0" applyNumberFormat="1" applyFill="1" applyBorder="1"/>
    <xf numFmtId="10" fontId="31" fillId="23" borderId="1" xfId="0" applyNumberFormat="1" applyFont="1" applyFill="1" applyBorder="1" applyAlignment="1">
      <alignment horizontal="center" vertical="center"/>
    </xf>
    <xf numFmtId="0" fontId="2" fillId="0" borderId="0" xfId="0" applyFont="1"/>
    <xf numFmtId="0" fontId="0" fillId="23" borderId="1" xfId="0" applyFill="1" applyBorder="1" applyAlignment="1">
      <alignment horizontal="center" vertical="center"/>
    </xf>
    <xf numFmtId="0" fontId="53" fillId="17" borderId="1" xfId="0" applyFont="1" applyFill="1" applyBorder="1" applyAlignment="1">
      <alignment horizontal="center" vertical="center"/>
    </xf>
    <xf numFmtId="0" fontId="53" fillId="2" borderId="1" xfId="0" applyFont="1" applyFill="1" applyBorder="1" applyAlignment="1">
      <alignment horizontal="center" vertical="center"/>
    </xf>
    <xf numFmtId="0" fontId="66" fillId="0" borderId="1" xfId="0" applyFont="1" applyBorder="1"/>
    <xf numFmtId="10" fontId="66" fillId="0" borderId="0" xfId="0" applyNumberFormat="1" applyFont="1"/>
    <xf numFmtId="0" fontId="53" fillId="11" borderId="1" xfId="0" applyFont="1" applyFill="1" applyBorder="1" applyAlignment="1">
      <alignment horizontal="center" vertical="center" wrapText="1"/>
    </xf>
    <xf numFmtId="0" fontId="53" fillId="4" borderId="1" xfId="0" applyFont="1" applyFill="1" applyBorder="1" applyAlignment="1">
      <alignment horizontal="center" vertical="center"/>
    </xf>
    <xf numFmtId="0" fontId="53" fillId="7" borderId="1" xfId="0" applyFont="1" applyFill="1" applyBorder="1" applyAlignment="1">
      <alignment horizontal="center" vertical="center" wrapText="1"/>
    </xf>
    <xf numFmtId="0" fontId="53" fillId="13" borderId="1" xfId="0" applyFont="1" applyFill="1" applyBorder="1" applyAlignment="1">
      <alignment horizontal="center" vertical="center"/>
    </xf>
    <xf numFmtId="0" fontId="53" fillId="3" borderId="1" xfId="0" applyFont="1" applyFill="1" applyBorder="1" applyAlignment="1">
      <alignment horizontal="center" vertical="center"/>
    </xf>
    <xf numFmtId="0" fontId="53" fillId="10" borderId="1" xfId="0" applyFont="1" applyFill="1" applyBorder="1" applyAlignment="1">
      <alignment horizontal="center" vertical="center" wrapText="1"/>
    </xf>
    <xf numFmtId="0" fontId="67" fillId="14" borderId="1" xfId="0" applyFont="1" applyFill="1" applyBorder="1" applyAlignment="1">
      <alignment horizontal="center" vertical="center" wrapText="1"/>
    </xf>
    <xf numFmtId="0" fontId="53" fillId="12" borderId="1" xfId="0" applyFont="1" applyFill="1" applyBorder="1" applyAlignment="1">
      <alignment horizontal="center" vertical="center"/>
    </xf>
    <xf numFmtId="0" fontId="53" fillId="49" borderId="1" xfId="0" applyFont="1" applyFill="1" applyBorder="1" applyAlignment="1">
      <alignment horizontal="center" vertical="center"/>
    </xf>
    <xf numFmtId="10" fontId="66" fillId="49" borderId="0" xfId="0" applyNumberFormat="1" applyFont="1" applyFill="1" applyAlignment="1">
      <alignment horizontal="center"/>
    </xf>
    <xf numFmtId="0" fontId="22" fillId="48" borderId="0" xfId="0" applyFont="1" applyFill="1"/>
    <xf numFmtId="0" fontId="66" fillId="0" borderId="0" xfId="0" applyFont="1" applyAlignment="1">
      <alignment horizontal="center" vertical="center"/>
    </xf>
    <xf numFmtId="0" fontId="66" fillId="51" borderId="0" xfId="0" applyFont="1" applyFill="1" applyAlignment="1">
      <alignment horizontal="center" vertical="center" wrapText="1"/>
    </xf>
    <xf numFmtId="0" fontId="66" fillId="48" borderId="1" xfId="0" applyFont="1" applyFill="1" applyBorder="1" applyAlignment="1">
      <alignment horizontal="center" vertical="center" wrapText="1"/>
    </xf>
    <xf numFmtId="0" fontId="66" fillId="48" borderId="0" xfId="0" applyFont="1" applyFill="1" applyAlignment="1">
      <alignment horizontal="center" vertical="center" wrapText="1"/>
    </xf>
    <xf numFmtId="0" fontId="53" fillId="2" borderId="1" xfId="0" applyFont="1" applyFill="1" applyBorder="1" applyAlignment="1">
      <alignment horizontal="center" vertical="center" wrapText="1"/>
    </xf>
    <xf numFmtId="0" fontId="66" fillId="0" borderId="0" xfId="0" applyFont="1" applyAlignment="1">
      <alignment horizontal="center" vertical="center" wrapText="1"/>
    </xf>
    <xf numFmtId="0" fontId="53" fillId="4" borderId="1" xfId="0" applyFont="1" applyFill="1" applyBorder="1" applyAlignment="1">
      <alignment horizontal="center" vertical="center" wrapText="1"/>
    </xf>
    <xf numFmtId="0" fontId="53" fillId="13" borderId="1" xfId="0" applyFont="1" applyFill="1" applyBorder="1" applyAlignment="1">
      <alignment horizontal="center" vertical="center" wrapText="1"/>
    </xf>
    <xf numFmtId="0" fontId="53" fillId="3" borderId="1" xfId="0" applyFont="1" applyFill="1" applyBorder="1" applyAlignment="1">
      <alignment horizontal="center" vertical="center" wrapText="1"/>
    </xf>
    <xf numFmtId="0" fontId="53" fillId="12" borderId="1" xfId="0" applyFont="1" applyFill="1" applyBorder="1" applyAlignment="1">
      <alignment horizontal="center" vertical="center" wrapText="1"/>
    </xf>
    <xf numFmtId="0" fontId="68" fillId="6" borderId="0" xfId="0" applyFont="1" applyFill="1" applyAlignment="1">
      <alignment horizontal="center" vertical="center" wrapText="1"/>
    </xf>
    <xf numFmtId="0" fontId="22" fillId="48" borderId="0" xfId="0" applyFont="1" applyFill="1" applyAlignment="1">
      <alignment wrapText="1"/>
    </xf>
    <xf numFmtId="10" fontId="22" fillId="48" borderId="0" xfId="0" applyNumberFormat="1" applyFont="1" applyFill="1"/>
    <xf numFmtId="0" fontId="22" fillId="48" borderId="0" xfId="0" applyFont="1" applyFill="1" applyAlignment="1">
      <alignment horizontal="center" vertical="center" wrapText="1"/>
    </xf>
    <xf numFmtId="0" fontId="0" fillId="48" borderId="0" xfId="0" applyFill="1" applyAlignment="1">
      <alignment horizontal="center" vertical="center" wrapText="1"/>
    </xf>
    <xf numFmtId="10" fontId="22" fillId="48" borderId="0" xfId="0" applyNumberFormat="1" applyFont="1" applyFill="1" applyAlignment="1">
      <alignment horizontal="center" vertical="center" wrapText="1"/>
    </xf>
    <xf numFmtId="10" fontId="66" fillId="48" borderId="1" xfId="0" applyNumberFormat="1" applyFont="1" applyFill="1" applyBorder="1" applyAlignment="1">
      <alignment horizontal="center" vertical="center" wrapText="1"/>
    </xf>
    <xf numFmtId="0" fontId="69" fillId="48" borderId="0" xfId="0" applyFont="1" applyFill="1" applyAlignment="1">
      <alignment horizontal="center" vertical="center"/>
    </xf>
    <xf numFmtId="10" fontId="66" fillId="48" borderId="0" xfId="0" applyNumberFormat="1" applyFont="1" applyFill="1" applyAlignment="1">
      <alignment horizontal="center" vertical="center"/>
    </xf>
    <xf numFmtId="0" fontId="66" fillId="48" borderId="0" xfId="0" applyFont="1" applyFill="1" applyAlignment="1">
      <alignment horizontal="center" vertical="center"/>
    </xf>
    <xf numFmtId="10" fontId="66" fillId="48" borderId="0" xfId="0" applyNumberFormat="1" applyFont="1" applyFill="1" applyAlignment="1">
      <alignment horizontal="center" vertical="center" wrapText="1"/>
    </xf>
    <xf numFmtId="0" fontId="46" fillId="43" borderId="1" xfId="1" applyFont="1" applyFill="1" applyBorder="1" applyAlignment="1">
      <alignment horizontal="center" vertical="center" wrapText="1"/>
    </xf>
    <xf numFmtId="0" fontId="14" fillId="43" borderId="1" xfId="0" applyFont="1" applyFill="1" applyBorder="1" applyAlignment="1">
      <alignment horizontal="center" vertical="center" wrapText="1"/>
    </xf>
    <xf numFmtId="0" fontId="14" fillId="43" borderId="1" xfId="1" applyFont="1" applyFill="1" applyBorder="1" applyAlignment="1">
      <alignment horizontal="center" vertical="center"/>
    </xf>
    <xf numFmtId="0" fontId="0" fillId="43" borderId="0" xfId="0" applyFill="1" applyAlignment="1">
      <alignment horizontal="center" vertical="center"/>
    </xf>
    <xf numFmtId="0" fontId="22" fillId="43" borderId="0" xfId="0" applyFont="1" applyFill="1" applyAlignment="1">
      <alignment horizontal="center" vertical="center"/>
    </xf>
    <xf numFmtId="0" fontId="15" fillId="43" borderId="0" xfId="0" applyFont="1" applyFill="1" applyAlignment="1">
      <alignment horizontal="center" vertical="center"/>
    </xf>
    <xf numFmtId="10" fontId="22" fillId="43" borderId="0" xfId="0" applyNumberFormat="1" applyFont="1" applyFill="1" applyAlignment="1">
      <alignment horizontal="center" vertical="center"/>
    </xf>
    <xf numFmtId="0" fontId="22" fillId="43" borderId="16" xfId="0" applyFont="1" applyFill="1" applyBorder="1" applyAlignment="1">
      <alignment horizontal="center" vertical="center" wrapText="1"/>
    </xf>
    <xf numFmtId="0" fontId="40" fillId="43" borderId="17" xfId="0" applyFont="1" applyFill="1" applyBorder="1" applyAlignment="1">
      <alignment horizontal="center" vertical="center" wrapText="1"/>
    </xf>
    <xf numFmtId="0" fontId="40" fillId="43" borderId="18" xfId="0" applyFont="1" applyFill="1" applyBorder="1" applyAlignment="1">
      <alignment horizontal="center" vertical="center" wrapText="1"/>
    </xf>
    <xf numFmtId="0" fontId="2" fillId="43" borderId="17" xfId="0" applyFont="1"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44" borderId="1" xfId="0" applyFill="1" applyBorder="1" applyAlignment="1">
      <alignment horizontal="center" vertical="center"/>
    </xf>
    <xf numFmtId="0" fontId="0" fillId="19" borderId="11"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6" xfId="0" applyFill="1" applyBorder="1" applyAlignment="1">
      <alignment horizontal="center" vertical="center" wrapText="1"/>
    </xf>
    <xf numFmtId="0" fontId="13" fillId="20" borderId="1" xfId="0" applyFont="1" applyFill="1" applyBorder="1" applyAlignment="1">
      <alignment horizontal="center" vertical="center" wrapText="1"/>
    </xf>
    <xf numFmtId="0" fontId="0" fillId="22" borderId="11" xfId="0" applyFill="1" applyBorder="1" applyAlignment="1">
      <alignment horizontal="center" vertical="center" wrapText="1"/>
    </xf>
    <xf numFmtId="0" fontId="0" fillId="22" borderId="8" xfId="0" applyFill="1" applyBorder="1" applyAlignment="1">
      <alignment horizontal="center" vertical="center" wrapText="1"/>
    </xf>
    <xf numFmtId="0" fontId="0" fillId="22" borderId="6" xfId="0" applyFill="1" applyBorder="1" applyAlignment="1">
      <alignment horizontal="center" vertical="center" wrapText="1"/>
    </xf>
    <xf numFmtId="0" fontId="0" fillId="24" borderId="11" xfId="0" applyFill="1" applyBorder="1" applyAlignment="1">
      <alignment horizontal="center" vertical="center" wrapText="1"/>
    </xf>
    <xf numFmtId="0" fontId="0" fillId="24" borderId="6" xfId="0" applyFill="1" applyBorder="1" applyAlignment="1">
      <alignment horizontal="center" vertical="center" wrapText="1"/>
    </xf>
    <xf numFmtId="0" fontId="13" fillId="48" borderId="7" xfId="0" applyFont="1" applyFill="1" applyBorder="1" applyAlignment="1">
      <alignment horizontal="center" vertical="center"/>
    </xf>
    <xf numFmtId="0" fontId="13" fillId="48" borderId="9" xfId="0" applyFont="1" applyFill="1" applyBorder="1" applyAlignment="1">
      <alignment horizontal="center" vertical="center"/>
    </xf>
    <xf numFmtId="0" fontId="13" fillId="48" borderId="2" xfId="0" applyFont="1" applyFill="1" applyBorder="1" applyAlignment="1">
      <alignment horizontal="center" vertical="center"/>
    </xf>
    <xf numFmtId="0" fontId="2" fillId="48" borderId="7" xfId="0" applyFont="1" applyFill="1" applyBorder="1" applyAlignment="1">
      <alignment horizontal="center" vertical="center"/>
    </xf>
    <xf numFmtId="0" fontId="2" fillId="48" borderId="9" xfId="0" applyFont="1" applyFill="1" applyBorder="1" applyAlignment="1">
      <alignment horizontal="center" vertical="center"/>
    </xf>
    <xf numFmtId="0" fontId="2" fillId="48" borderId="2" xfId="0" applyFont="1" applyFill="1" applyBorder="1" applyAlignment="1">
      <alignment horizontal="center" vertical="center"/>
    </xf>
    <xf numFmtId="0" fontId="53" fillId="62" borderId="10" xfId="0" applyFont="1" applyFill="1" applyBorder="1" applyAlignment="1">
      <alignment horizontal="center" vertical="center"/>
    </xf>
    <xf numFmtId="0" fontId="53" fillId="62" borderId="0" xfId="0" applyFont="1" applyFill="1" applyAlignment="1">
      <alignment horizontal="center" vertical="center"/>
    </xf>
    <xf numFmtId="0" fontId="53" fillId="62" borderId="15" xfId="0" applyFont="1" applyFill="1" applyBorder="1" applyAlignment="1">
      <alignment horizontal="center" vertical="center"/>
    </xf>
    <xf numFmtId="0" fontId="53" fillId="48" borderId="7" xfId="0" applyFont="1" applyFill="1" applyBorder="1" applyAlignment="1">
      <alignment horizontal="center" vertical="center" wrapText="1"/>
    </xf>
    <xf numFmtId="0" fontId="53" fillId="48" borderId="9" xfId="0" applyFont="1" applyFill="1" applyBorder="1" applyAlignment="1">
      <alignment horizontal="center" vertical="center" wrapText="1"/>
    </xf>
    <xf numFmtId="0" fontId="53" fillId="48" borderId="2" xfId="0" applyFont="1" applyFill="1" applyBorder="1" applyAlignment="1">
      <alignment horizontal="center" vertical="center" wrapText="1"/>
    </xf>
    <xf numFmtId="0" fontId="53" fillId="48" borderId="1" xfId="0" applyFont="1" applyFill="1" applyBorder="1" applyAlignment="1">
      <alignment horizontal="center" vertical="center"/>
    </xf>
    <xf numFmtId="0" fontId="57" fillId="57" borderId="9" xfId="0" applyFont="1" applyFill="1" applyBorder="1" applyAlignment="1">
      <alignment horizontal="center" vertical="center" wrapText="1"/>
    </xf>
    <xf numFmtId="0" fontId="37"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2" xfId="0" applyFont="1" applyFill="1" applyBorder="1" applyAlignment="1">
      <alignment horizontal="center" vertical="center" wrapText="1"/>
    </xf>
    <xf numFmtId="0" fontId="37" fillId="26" borderId="7" xfId="0" applyFont="1" applyFill="1" applyBorder="1" applyAlignment="1">
      <alignment horizontal="center" vertical="center" wrapText="1"/>
    </xf>
    <xf numFmtId="0" fontId="37" fillId="26" borderId="9" xfId="0" applyFont="1" applyFill="1" applyBorder="1" applyAlignment="1">
      <alignment horizontal="center" vertical="center" wrapText="1"/>
    </xf>
    <xf numFmtId="0" fontId="37" fillId="26" borderId="2" xfId="0" applyFont="1" applyFill="1" applyBorder="1" applyAlignment="1">
      <alignment horizontal="center" vertical="center" wrapText="1"/>
    </xf>
    <xf numFmtId="0" fontId="0" fillId="18" borderId="7" xfId="0" applyFill="1" applyBorder="1" applyAlignment="1">
      <alignment horizontal="center" vertical="center" wrapText="1"/>
    </xf>
    <xf numFmtId="0" fontId="0" fillId="18" borderId="9" xfId="0" applyFill="1" applyBorder="1" applyAlignment="1">
      <alignment horizontal="center" vertical="center" wrapText="1"/>
    </xf>
    <xf numFmtId="0" fontId="0" fillId="18" borderId="2" xfId="0" applyFill="1" applyBorder="1" applyAlignment="1">
      <alignment horizontal="center" vertical="center" wrapText="1"/>
    </xf>
    <xf numFmtId="0" fontId="0" fillId="44" borderId="7" xfId="0" applyFill="1" applyBorder="1" applyAlignment="1">
      <alignment horizontal="center" vertical="center" wrapText="1"/>
    </xf>
    <xf numFmtId="0" fontId="0" fillId="44" borderId="9" xfId="0" applyFill="1" applyBorder="1" applyAlignment="1">
      <alignment horizontal="center" vertical="center" wrapText="1"/>
    </xf>
    <xf numFmtId="0" fontId="0" fillId="44" borderId="2" xfId="0" applyFill="1" applyBorder="1" applyAlignment="1">
      <alignment horizontal="center" vertical="center" wrapText="1"/>
    </xf>
    <xf numFmtId="0" fontId="0" fillId="17" borderId="1" xfId="0" applyFill="1" applyBorder="1" applyAlignment="1">
      <alignment horizontal="center"/>
    </xf>
    <xf numFmtId="0" fontId="0" fillId="17" borderId="1" xfId="0"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9"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9" xfId="0" applyFill="1" applyBorder="1" applyAlignment="1">
      <alignment horizontal="center" vertical="center" wrapText="1"/>
    </xf>
    <xf numFmtId="0" fontId="0" fillId="24" borderId="2" xfId="0" applyFill="1" applyBorder="1" applyAlignment="1">
      <alignment horizontal="center" vertical="center" wrapText="1"/>
    </xf>
    <xf numFmtId="0" fontId="0" fillId="26" borderId="7"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6" borderId="1" xfId="0" applyFill="1" applyBorder="1" applyAlignment="1">
      <alignment horizontal="center"/>
    </xf>
    <xf numFmtId="0" fontId="30" fillId="43" borderId="1" xfId="4" applyFill="1" applyBorder="1" applyAlignment="1">
      <alignment horizontal="center" vertical="center" wrapText="1"/>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4" fillId="18" borderId="7" xfId="0" applyFont="1" applyFill="1" applyBorder="1" applyAlignment="1">
      <alignment horizontal="center" vertical="center"/>
    </xf>
    <xf numFmtId="0" fontId="14" fillId="18"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14" fillId="22" borderId="7" xfId="0" applyFont="1" applyFill="1" applyBorder="1" applyAlignment="1">
      <alignment horizontal="center" vertical="center"/>
    </xf>
    <xf numFmtId="0" fontId="14" fillId="22" borderId="2" xfId="0" applyFont="1" applyFill="1" applyBorder="1" applyAlignment="1">
      <alignment horizontal="center" vertical="center"/>
    </xf>
    <xf numFmtId="0" fontId="14" fillId="9" borderId="7"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6"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9" borderId="1" xfId="0" applyFont="1" applyFill="1" applyBorder="1" applyAlignment="1">
      <alignment horizontal="center" vertical="center" wrapText="1"/>
    </xf>
    <xf numFmtId="0" fontId="14" fillId="22" borderId="1" xfId="0" applyFont="1" applyFill="1" applyBorder="1" applyAlignment="1">
      <alignment horizontal="center" vertical="center" wrapText="1"/>
    </xf>
    <xf numFmtId="0" fontId="14" fillId="22" borderId="7" xfId="0" applyFont="1" applyFill="1" applyBorder="1" applyAlignment="1">
      <alignment horizontal="center" vertical="center" wrapText="1"/>
    </xf>
    <xf numFmtId="0" fontId="14" fillId="22" borderId="2" xfId="0" applyFont="1" applyFill="1" applyBorder="1" applyAlignment="1">
      <alignment horizontal="center" vertical="center" wrapText="1"/>
    </xf>
    <xf numFmtId="0" fontId="17" fillId="9" borderId="7"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5" fillId="19" borderId="1" xfId="0" applyFont="1" applyFill="1" applyBorder="1" applyAlignment="1">
      <alignment horizontal="center" vertical="center"/>
    </xf>
    <xf numFmtId="0" fontId="15" fillId="6" borderId="1" xfId="0" applyFont="1" applyFill="1" applyBorder="1" applyAlignment="1">
      <alignment horizontal="center" vertical="center"/>
    </xf>
    <xf numFmtId="0" fontId="40" fillId="6" borderId="7" xfId="0" applyFont="1" applyFill="1" applyBorder="1" applyAlignment="1">
      <alignment horizontal="center" vertical="center" wrapText="1"/>
    </xf>
    <xf numFmtId="0" fontId="40" fillId="6" borderId="2" xfId="0" applyFont="1" applyFill="1" applyBorder="1" applyAlignment="1">
      <alignment horizontal="center" vertical="center" wrapText="1"/>
    </xf>
    <xf numFmtId="0" fontId="0" fillId="23" borderId="1" xfId="0" applyFill="1" applyBorder="1" applyAlignment="1">
      <alignment horizontal="center" wrapText="1"/>
    </xf>
    <xf numFmtId="0" fontId="0" fillId="23" borderId="7" xfId="0" applyFill="1" applyBorder="1" applyAlignment="1">
      <alignment horizontal="center" wrapText="1"/>
    </xf>
    <xf numFmtId="0" fontId="0" fillId="23" borderId="1" xfId="0" applyFill="1" applyBorder="1" applyAlignment="1">
      <alignment horizontal="center"/>
    </xf>
    <xf numFmtId="0" fontId="0" fillId="23" borderId="7" xfId="0" applyFill="1" applyBorder="1" applyAlignment="1">
      <alignment horizontal="center"/>
    </xf>
    <xf numFmtId="0" fontId="23" fillId="18" borderId="7" xfId="0" applyFont="1" applyFill="1" applyBorder="1" applyAlignment="1">
      <alignment horizontal="center" vertical="center"/>
    </xf>
    <xf numFmtId="0" fontId="23" fillId="18" borderId="9" xfId="0" applyFont="1" applyFill="1" applyBorder="1" applyAlignment="1">
      <alignment horizontal="center" vertical="center"/>
    </xf>
    <xf numFmtId="0" fontId="12" fillId="44" borderId="7" xfId="0" applyFont="1" applyFill="1" applyBorder="1" applyAlignment="1">
      <alignment horizontal="center" vertical="center"/>
    </xf>
    <xf numFmtId="0" fontId="12" fillId="44" borderId="9" xfId="0" applyFont="1" applyFill="1" applyBorder="1" applyAlignment="1">
      <alignment horizontal="center" vertical="center"/>
    </xf>
    <xf numFmtId="0" fontId="15" fillId="6" borderId="1" xfId="0" applyFont="1" applyFill="1" applyBorder="1" applyAlignment="1">
      <alignment horizontal="center"/>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7.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8.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9.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1.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2.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3.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4.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5.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6.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7.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8.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Detección Flujos con</a:t>
            </a:r>
            <a:r>
              <a:rPr lang="es-ES" baseline="0"/>
              <a:t> ataques </a:t>
            </a:r>
            <a:r>
              <a:rPr lang="es-ES"/>
              <a:t> (Snort vs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Cap.Deteccion'!$B$53</c:f>
              <c:strCache>
                <c:ptCount val="1"/>
                <c:pt idx="0">
                  <c:v>% Deteccion de flujos con Ataque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Cap.Deteccion'!$C$50:$H$50</c:f>
              <c:strCache>
                <c:ptCount val="6"/>
                <c:pt idx="0">
                  <c:v>TALOS</c:v>
                </c:pt>
                <c:pt idx="1">
                  <c:v>Etopen</c:v>
                </c:pt>
                <c:pt idx="2">
                  <c:v>Etopen OPT</c:v>
                </c:pt>
                <c:pt idx="3">
                  <c:v>Quickdraw</c:v>
                </c:pt>
                <c:pt idx="4">
                  <c:v>CONJUNTO SNORT</c:v>
                </c:pt>
                <c:pt idx="5">
                  <c:v>FORTIGATE</c:v>
                </c:pt>
              </c:strCache>
            </c:strRef>
          </c:cat>
          <c:val>
            <c:numRef>
              <c:f>'Resultados-&gt; Cap.Deteccion'!$C$53:$H$53</c:f>
              <c:numCache>
                <c:formatCode>0.00%</c:formatCode>
                <c:ptCount val="6"/>
                <c:pt idx="0">
                  <c:v>0.46939999999999998</c:v>
                </c:pt>
                <c:pt idx="1">
                  <c:v>0.21809999999999999</c:v>
                </c:pt>
                <c:pt idx="2">
                  <c:v>0.25540000000000002</c:v>
                </c:pt>
                <c:pt idx="3">
                  <c:v>0.37790000000000001</c:v>
                </c:pt>
                <c:pt idx="4">
                  <c:v>0.72312750601443476</c:v>
                </c:pt>
                <c:pt idx="5">
                  <c:v>0.96340000000000003</c:v>
                </c:pt>
              </c:numCache>
            </c:numRef>
          </c:val>
          <c:extLst>
            <c:ext xmlns:c16="http://schemas.microsoft.com/office/drawing/2014/chart" uri="{C3380CC4-5D6E-409C-BE32-E72D297353CC}">
              <c16:uniqueId val="{00000000-A17F-4707-A0E7-1BAC8435DB77}"/>
            </c:ext>
          </c:extLst>
        </c:ser>
        <c:dLbls>
          <c:dLblPos val="outEnd"/>
          <c:showLegendKey val="0"/>
          <c:showVal val="1"/>
          <c:showCatName val="0"/>
          <c:showSerName val="0"/>
          <c:showPercent val="0"/>
          <c:showBubbleSize val="0"/>
        </c:dLbls>
        <c:gapWidth val="219"/>
        <c:overlap val="-27"/>
        <c:axId val="1926114832"/>
        <c:axId val="1926106672"/>
      </c:barChart>
      <c:catAx>
        <c:axId val="19261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6672"/>
        <c:crosses val="autoZero"/>
        <c:auto val="1"/>
        <c:lblAlgn val="ctr"/>
        <c:lblOffset val="100"/>
        <c:noMultiLvlLbl val="0"/>
      </c:catAx>
      <c:valAx>
        <c:axId val="192610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s-ES" sz="4000"/>
              <a:t>% Flujos TP Totales detectadospor táctica</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IDS'!$I$1</c:f>
              <c:strCache>
                <c:ptCount val="1"/>
                <c:pt idx="0">
                  <c:v>% Flujos TP Totales detectadospor táctica Snort</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AB0B-4B1D-8931-2437727C988B}"/>
            </c:ext>
          </c:extLst>
        </c:ser>
        <c:ser>
          <c:idx val="1"/>
          <c:order val="1"/>
          <c:tx>
            <c:strRef>
              <c:f>'Comparaciones IDS'!$J$1</c:f>
              <c:strCache>
                <c:ptCount val="1"/>
                <c:pt idx="0">
                  <c:v>% Flujos TP Totales detectadospor táctica PA</c:v>
                </c:pt>
              </c:strCache>
            </c:strRef>
          </c:tx>
          <c:spPr>
            <a:ln w="28575" cap="rnd">
              <a:solidFill>
                <a:schemeClr val="accent2"/>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1-AB0B-4B1D-8931-2437727C988B}"/>
            </c:ext>
          </c:extLst>
        </c:ser>
        <c:ser>
          <c:idx val="2"/>
          <c:order val="2"/>
          <c:tx>
            <c:strRef>
              <c:f>'Comparaciones IDS'!$K$1</c:f>
              <c:strCache>
                <c:ptCount val="1"/>
                <c:pt idx="0">
                  <c:v>% Flujos TP Totales detectadospor táctica FG</c:v>
                </c:pt>
              </c:strCache>
            </c:strRef>
          </c:tx>
          <c:spPr>
            <a:ln w="28575" cap="rnd">
              <a:solidFill>
                <a:schemeClr val="accent3"/>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1</c:v>
                </c:pt>
                <c:pt idx="9">
                  <c:v>1</c:v>
                </c:pt>
              </c:numCache>
            </c:numRef>
          </c:val>
          <c:extLst>
            <c:ext xmlns:c16="http://schemas.microsoft.com/office/drawing/2014/chart" uri="{C3380CC4-5D6E-409C-BE32-E72D297353CC}">
              <c16:uniqueId val="{00000002-AB0B-4B1D-8931-2437727C988B}"/>
            </c:ext>
          </c:extLst>
        </c:ser>
        <c:dLbls>
          <c:showLegendKey val="0"/>
          <c:showVal val="0"/>
          <c:showCatName val="0"/>
          <c:showSerName val="0"/>
          <c:showPercent val="0"/>
          <c:showBubbleSize val="0"/>
        </c:dLbls>
        <c:axId val="1325860863"/>
        <c:axId val="1325861343"/>
      </c:radarChart>
      <c:catAx>
        <c:axId val="132586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325861343"/>
        <c:crosses val="autoZero"/>
        <c:auto val="1"/>
        <c:lblAlgn val="ctr"/>
        <c:lblOffset val="100"/>
        <c:noMultiLvlLbl val="0"/>
      </c:catAx>
      <c:valAx>
        <c:axId val="1325861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25860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IDS'!$K$1</c:f>
              <c:strCache>
                <c:ptCount val="1"/>
                <c:pt idx="0">
                  <c:v>% Flujos TP Totales detectadospor táctica FG</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1</c:v>
                </c:pt>
                <c:pt idx="9">
                  <c:v>1</c:v>
                </c:pt>
              </c:numCache>
            </c:numRef>
          </c:val>
          <c:extLst>
            <c:ext xmlns:c16="http://schemas.microsoft.com/office/drawing/2014/chart" uri="{C3380CC4-5D6E-409C-BE32-E72D297353CC}">
              <c16:uniqueId val="{00000000-F1BB-4B98-9914-699F9F593339}"/>
            </c:ext>
          </c:extLst>
        </c:ser>
        <c:dLbls>
          <c:showLegendKey val="0"/>
          <c:showVal val="0"/>
          <c:showCatName val="0"/>
          <c:showSerName val="0"/>
          <c:showPercent val="0"/>
          <c:showBubbleSize val="0"/>
        </c:dLbls>
        <c:axId val="1515075775"/>
        <c:axId val="1515073855"/>
      </c:radarChart>
      <c:catAx>
        <c:axId val="15150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3855"/>
        <c:crosses val="autoZero"/>
        <c:auto val="1"/>
        <c:lblAlgn val="ctr"/>
        <c:lblOffset val="100"/>
        <c:noMultiLvlLbl val="0"/>
      </c:catAx>
      <c:valAx>
        <c:axId val="1515073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3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IDS'!$J$1</c:f>
              <c:strCache>
                <c:ptCount val="1"/>
                <c:pt idx="0">
                  <c:v>% Flujos TP Totales detectadospor táctica PA</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0-6732-4784-A9EB-7A1801AAA82A}"/>
            </c:ext>
          </c:extLst>
        </c:ser>
        <c:dLbls>
          <c:showLegendKey val="0"/>
          <c:showVal val="0"/>
          <c:showCatName val="0"/>
          <c:showSerName val="0"/>
          <c:showPercent val="0"/>
          <c:showBubbleSize val="0"/>
        </c:dLbls>
        <c:axId val="1515075775"/>
        <c:axId val="1515073855"/>
      </c:radarChart>
      <c:catAx>
        <c:axId val="15150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515073855"/>
        <c:crosses val="autoZero"/>
        <c:auto val="1"/>
        <c:lblAlgn val="ctr"/>
        <c:lblOffset val="100"/>
        <c:noMultiLvlLbl val="0"/>
      </c:catAx>
      <c:valAx>
        <c:axId val="1515073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5150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IDS'!$I$1</c:f>
              <c:strCache>
                <c:ptCount val="1"/>
                <c:pt idx="0">
                  <c:v>% Flujos TP Totales detectadospor táctica Snort</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8A48-4FAD-B39F-8CEC76E8A517}"/>
            </c:ext>
          </c:extLst>
        </c:ser>
        <c:dLbls>
          <c:showLegendKey val="0"/>
          <c:showVal val="0"/>
          <c:showCatName val="0"/>
          <c:showSerName val="0"/>
          <c:showPercent val="0"/>
          <c:showBubbleSize val="0"/>
        </c:dLbls>
        <c:axId val="1515075775"/>
        <c:axId val="1515073855"/>
      </c:radarChart>
      <c:catAx>
        <c:axId val="15150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3855"/>
        <c:crosses val="autoZero"/>
        <c:auto val="1"/>
        <c:lblAlgn val="ctr"/>
        <c:lblOffset val="100"/>
        <c:noMultiLvlLbl val="0"/>
      </c:catAx>
      <c:valAx>
        <c:axId val="1515073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r>
              <a:rPr lang="es-ES"/>
              <a:t>% Detección  flujos TP totales Snort (Talos+ETopen+Quickdraw) VS Palo Alto</a:t>
            </a:r>
          </a:p>
        </c:rich>
      </c:tx>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IDS'!$I$1</c:f>
              <c:strCache>
                <c:ptCount val="1"/>
                <c:pt idx="0">
                  <c:v>% Flujos TP Totales detectadospor táctica Snort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E0E7-4B2B-A12E-C3435645F52A}"/>
            </c:ext>
          </c:extLst>
        </c:ser>
        <c:ser>
          <c:idx val="1"/>
          <c:order val="1"/>
          <c:tx>
            <c:strRef>
              <c:f>'Comparaciones IDS'!$J$1</c:f>
              <c:strCache>
                <c:ptCount val="1"/>
                <c:pt idx="0">
                  <c:v>% Flujos TP Totales detectadospor táctica PA</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1-E0E7-4B2B-A12E-C3435645F52A}"/>
            </c:ext>
          </c:extLst>
        </c:ser>
        <c:dLbls>
          <c:dLblPos val="outEnd"/>
          <c:showLegendKey val="0"/>
          <c:showVal val="1"/>
          <c:showCatName val="0"/>
          <c:showSerName val="0"/>
          <c:showPercent val="0"/>
          <c:showBubbleSize val="0"/>
        </c:dLbls>
        <c:gapWidth val="219"/>
        <c:overlap val="-27"/>
        <c:axId val="1270432832"/>
        <c:axId val="1270437152"/>
      </c:barChart>
      <c:catAx>
        <c:axId val="12704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270437152"/>
        <c:crosses val="autoZero"/>
        <c:auto val="1"/>
        <c:lblAlgn val="ctr"/>
        <c:lblOffset val="100"/>
        <c:noMultiLvlLbl val="0"/>
      </c:catAx>
      <c:valAx>
        <c:axId val="1270437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27043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320" b="0" i="0" u="none" strike="noStrike" kern="1200" spc="0" baseline="0">
                <a:solidFill>
                  <a:schemeClr val="tx1">
                    <a:lumMod val="65000"/>
                    <a:lumOff val="35000"/>
                  </a:schemeClr>
                </a:solidFill>
                <a:latin typeface="+mn-lt"/>
                <a:ea typeface="+mn-ea"/>
                <a:cs typeface="+mn-cs"/>
              </a:defRPr>
            </a:pPr>
            <a:r>
              <a:rPr lang="es-ES"/>
              <a:t>%</a:t>
            </a:r>
            <a:r>
              <a:rPr lang="es-ES" baseline="0"/>
              <a:t> Flujos TP detectados totales portáctica Snort (TALOS+Etopen+Quickdraw) vs Fortigate</a:t>
            </a:r>
            <a:endParaRPr lang="es-ES"/>
          </a:p>
        </c:rich>
      </c:tx>
      <c:overlay val="0"/>
      <c:spPr>
        <a:noFill/>
        <a:ln>
          <a:noFill/>
        </a:ln>
        <a:effectLst/>
      </c:spPr>
      <c:txPr>
        <a:bodyPr rot="0" spcFirstLastPara="1" vertOverflow="ellipsis" vert="horz" wrap="square" anchor="ctr" anchorCtr="1"/>
        <a:lstStyle/>
        <a:p>
          <a:pPr>
            <a:defRPr sz="432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IDS'!$I$1</c:f>
              <c:strCache>
                <c:ptCount val="1"/>
                <c:pt idx="0">
                  <c:v>% Flujos TP Totales detectadospor táctica Snort</c:v>
                </c:pt>
              </c:strCache>
            </c:strRef>
          </c:tx>
          <c:spPr>
            <a:solidFill>
              <a:schemeClr val="accent1"/>
            </a:solidFill>
            <a:ln>
              <a:noFill/>
            </a:ln>
            <a:effectLst/>
          </c:spPr>
          <c:invertIfNegative val="0"/>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36F6-45DF-91BB-D30E6F9FD150}"/>
            </c:ext>
          </c:extLst>
        </c:ser>
        <c:ser>
          <c:idx val="1"/>
          <c:order val="1"/>
          <c:tx>
            <c:strRef>
              <c:f>'Comparaciones IDS'!$K$1</c:f>
              <c:strCache>
                <c:ptCount val="1"/>
                <c:pt idx="0">
                  <c:v>% Flujos TP Totales detectadospor táctica FG</c:v>
                </c:pt>
              </c:strCache>
            </c:strRef>
          </c:tx>
          <c:spPr>
            <a:solidFill>
              <a:schemeClr val="accent2"/>
            </a:solidFill>
            <a:ln>
              <a:noFill/>
            </a:ln>
            <a:effectLst/>
          </c:spPr>
          <c:invertIfNegative val="0"/>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1</c:v>
                </c:pt>
                <c:pt idx="9">
                  <c:v>1</c:v>
                </c:pt>
              </c:numCache>
            </c:numRef>
          </c:val>
          <c:extLst>
            <c:ext xmlns:c16="http://schemas.microsoft.com/office/drawing/2014/chart" uri="{C3380CC4-5D6E-409C-BE32-E72D297353CC}">
              <c16:uniqueId val="{00000001-36F6-45DF-91BB-D30E6F9FD150}"/>
            </c:ext>
          </c:extLst>
        </c:ser>
        <c:dLbls>
          <c:showLegendKey val="0"/>
          <c:showVal val="0"/>
          <c:showCatName val="0"/>
          <c:showSerName val="0"/>
          <c:showPercent val="0"/>
          <c:showBubbleSize val="0"/>
        </c:dLbls>
        <c:gapWidth val="219"/>
        <c:overlap val="-27"/>
        <c:axId val="1140847120"/>
        <c:axId val="1140826480"/>
      </c:barChart>
      <c:catAx>
        <c:axId val="114084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crossAx val="1140826480"/>
        <c:crosses val="autoZero"/>
        <c:auto val="1"/>
        <c:lblAlgn val="ctr"/>
        <c:lblOffset val="100"/>
        <c:noMultiLvlLbl val="0"/>
      </c:catAx>
      <c:valAx>
        <c:axId val="114082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crossAx val="114084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600"/>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IDS'!$I$1</c:f>
              <c:strCache>
                <c:ptCount val="1"/>
                <c:pt idx="0">
                  <c:v>% Flujos TP Totales detectadospor táctica Snort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B23D-4761-85CD-5376094C1C89}"/>
            </c:ext>
          </c:extLst>
        </c:ser>
        <c:ser>
          <c:idx val="1"/>
          <c:order val="1"/>
          <c:tx>
            <c:strRef>
              <c:f>'Comparaciones IDS'!$J$1</c:f>
              <c:strCache>
                <c:ptCount val="1"/>
                <c:pt idx="0">
                  <c:v>% Flujos TP Totales detectadospor táctica PA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1-B23D-4761-85CD-5376094C1C89}"/>
            </c:ext>
          </c:extLst>
        </c:ser>
        <c:ser>
          <c:idx val="2"/>
          <c:order val="2"/>
          <c:tx>
            <c:strRef>
              <c:f>'Comparaciones IDS'!$K$1</c:f>
              <c:strCache>
                <c:ptCount val="1"/>
                <c:pt idx="0">
                  <c:v>% Flujos TP Totales detectadospor táctica FG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1</c:v>
                </c:pt>
                <c:pt idx="9">
                  <c:v>1</c:v>
                </c:pt>
              </c:numCache>
            </c:numRef>
          </c:val>
          <c:extLst>
            <c:ext xmlns:c16="http://schemas.microsoft.com/office/drawing/2014/chart" uri="{C3380CC4-5D6E-409C-BE32-E72D297353CC}">
              <c16:uniqueId val="{00000002-B23D-4761-85CD-5376094C1C89}"/>
            </c:ext>
          </c:extLst>
        </c:ser>
        <c:dLbls>
          <c:dLblPos val="outEnd"/>
          <c:showLegendKey val="0"/>
          <c:showVal val="1"/>
          <c:showCatName val="0"/>
          <c:showSerName val="0"/>
          <c:showPercent val="0"/>
          <c:showBubbleSize val="0"/>
        </c:dLbls>
        <c:gapWidth val="219"/>
        <c:overlap val="-27"/>
        <c:axId val="1361119136"/>
        <c:axId val="1361119616"/>
      </c:barChart>
      <c:catAx>
        <c:axId val="13611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61119616"/>
        <c:crosses val="autoZero"/>
        <c:auto val="1"/>
        <c:lblAlgn val="ctr"/>
        <c:lblOffset val="100"/>
        <c:noMultiLvlLbl val="0"/>
      </c:catAx>
      <c:valAx>
        <c:axId val="1361119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6111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IDS'!$M$31</c:f>
              <c:strCache>
                <c:ptCount val="1"/>
                <c:pt idx="0">
                  <c:v>% FP SIDS totales Snort vs Fortigate vs Palo Alto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4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IDS'!$N$30:$P$30</c:f>
              <c:strCache>
                <c:ptCount val="3"/>
                <c:pt idx="0">
                  <c:v>Snort (TALOS+Etopen Opt+Quickdraw)</c:v>
                </c:pt>
                <c:pt idx="1">
                  <c:v>FG</c:v>
                </c:pt>
                <c:pt idx="2">
                  <c:v>PA</c:v>
                </c:pt>
              </c:strCache>
            </c:strRef>
          </c:cat>
          <c:val>
            <c:numRef>
              <c:f>'Comparaciones IDS'!$N$31:$P$31</c:f>
              <c:numCache>
                <c:formatCode>0.00%</c:formatCode>
                <c:ptCount val="3"/>
                <c:pt idx="0">
                  <c:v>0.30952380952380953</c:v>
                </c:pt>
                <c:pt idx="1">
                  <c:v>4.3499999999999997E-2</c:v>
                </c:pt>
                <c:pt idx="2">
                  <c:v>1.6949152542372881E-2</c:v>
                </c:pt>
              </c:numCache>
            </c:numRef>
          </c:val>
          <c:extLst>
            <c:ext xmlns:c16="http://schemas.microsoft.com/office/drawing/2014/chart" uri="{C3380CC4-5D6E-409C-BE32-E72D297353CC}">
              <c16:uniqueId val="{00000000-D0DB-497C-BC8F-0783CAAB3C16}"/>
            </c:ext>
          </c:extLst>
        </c:ser>
        <c:dLbls>
          <c:dLblPos val="outEnd"/>
          <c:showLegendKey val="0"/>
          <c:showVal val="1"/>
          <c:showCatName val="0"/>
          <c:showSerName val="0"/>
          <c:showPercent val="0"/>
          <c:showBubbleSize val="0"/>
        </c:dLbls>
        <c:gapWidth val="219"/>
        <c:overlap val="-27"/>
        <c:axId val="1521593120"/>
        <c:axId val="1521591200"/>
      </c:barChart>
      <c:catAx>
        <c:axId val="15215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s-ES"/>
          </a:p>
        </c:txPr>
        <c:crossAx val="1521591200"/>
        <c:crosses val="autoZero"/>
        <c:auto val="1"/>
        <c:lblAlgn val="ctr"/>
        <c:lblOffset val="100"/>
        <c:noMultiLvlLbl val="0"/>
      </c:catAx>
      <c:valAx>
        <c:axId val="1521591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s-ES"/>
          </a:p>
        </c:txPr>
        <c:crossAx val="15215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4000"/>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r>
              <a:rPr lang="es-ES"/>
              <a:t>%</a:t>
            </a:r>
            <a:r>
              <a:rPr lang="es-ES" baseline="0"/>
              <a:t> FP Totales detectados por táctica Snort vs Fortigate vs Palo Alto</a:t>
            </a:r>
          </a:p>
        </c:rich>
      </c:tx>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IDS'!$W$1</c:f>
              <c:strCache>
                <c:ptCount val="1"/>
                <c:pt idx="0">
                  <c:v>%  FP Totales detectadospor táctica Snort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IDS'!$V$2:$V$11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IDS'!$W$2:$W$11</c:f>
              <c:numCache>
                <c:formatCode>0.00%</c:formatCode>
                <c:ptCount val="10"/>
                <c:pt idx="0">
                  <c:v>0.16470588235294117</c:v>
                </c:pt>
                <c:pt idx="1">
                  <c:v>0.5</c:v>
                </c:pt>
                <c:pt idx="2">
                  <c:v>0.375</c:v>
                </c:pt>
                <c:pt idx="3">
                  <c:v>0.40540540540540543</c:v>
                </c:pt>
                <c:pt idx="4">
                  <c:v>0.13513513513513514</c:v>
                </c:pt>
                <c:pt idx="5">
                  <c:v>0.76923076923076927</c:v>
                </c:pt>
                <c:pt idx="6">
                  <c:v>0.46666666666666667</c:v>
                </c:pt>
                <c:pt idx="7">
                  <c:v>0.54545454545454541</c:v>
                </c:pt>
                <c:pt idx="8">
                  <c:v>0.31111111111111112</c:v>
                </c:pt>
                <c:pt idx="9">
                  <c:v>0.19402985074626866</c:v>
                </c:pt>
              </c:numCache>
            </c:numRef>
          </c:val>
          <c:extLst>
            <c:ext xmlns:c16="http://schemas.microsoft.com/office/drawing/2014/chart" uri="{C3380CC4-5D6E-409C-BE32-E72D297353CC}">
              <c16:uniqueId val="{00000000-BD7E-4627-9DE9-4CEAD85282C8}"/>
            </c:ext>
          </c:extLst>
        </c:ser>
        <c:ser>
          <c:idx val="1"/>
          <c:order val="1"/>
          <c:tx>
            <c:strRef>
              <c:f>'Comparaciones IDS'!$X$1</c:f>
              <c:strCache>
                <c:ptCount val="1"/>
                <c:pt idx="0">
                  <c:v>% FP Totales detectadospor táctica Palo Alto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IDS'!$V$2:$V$11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IDS'!$X$2:$X$11</c:f>
              <c:numCache>
                <c:formatCode>0.00%</c:formatCode>
                <c:ptCount val="10"/>
                <c:pt idx="0">
                  <c:v>0</c:v>
                </c:pt>
                <c:pt idx="1">
                  <c:v>0</c:v>
                </c:pt>
                <c:pt idx="2">
                  <c:v>0</c:v>
                </c:pt>
                <c:pt idx="3">
                  <c:v>4.7619047619047616E-2</c:v>
                </c:pt>
                <c:pt idx="4">
                  <c:v>0</c:v>
                </c:pt>
                <c:pt idx="5">
                  <c:v>0</c:v>
                </c:pt>
                <c:pt idx="6">
                  <c:v>0</c:v>
                </c:pt>
                <c:pt idx="7">
                  <c:v>0</c:v>
                </c:pt>
                <c:pt idx="8">
                  <c:v>0</c:v>
                </c:pt>
                <c:pt idx="9">
                  <c:v>0</c:v>
                </c:pt>
              </c:numCache>
            </c:numRef>
          </c:val>
          <c:extLst>
            <c:ext xmlns:c16="http://schemas.microsoft.com/office/drawing/2014/chart" uri="{C3380CC4-5D6E-409C-BE32-E72D297353CC}">
              <c16:uniqueId val="{00000001-BD7E-4627-9DE9-4CEAD85282C8}"/>
            </c:ext>
          </c:extLst>
        </c:ser>
        <c:ser>
          <c:idx val="2"/>
          <c:order val="2"/>
          <c:tx>
            <c:strRef>
              <c:f>'Comparaciones IDS'!$Y$1</c:f>
              <c:strCache>
                <c:ptCount val="1"/>
                <c:pt idx="0">
                  <c:v>% FP Totales detectadospor táctica Fortigate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IDS'!$V$2:$V$11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IDS'!$Y$2:$Y$11</c:f>
              <c:numCache>
                <c:formatCode>0.00%</c:formatCode>
                <c:ptCount val="10"/>
                <c:pt idx="0">
                  <c:v>0</c:v>
                </c:pt>
                <c:pt idx="1">
                  <c:v>0</c:v>
                </c:pt>
                <c:pt idx="2">
                  <c:v>0</c:v>
                </c:pt>
                <c:pt idx="3">
                  <c:v>0.33333333333333331</c:v>
                </c:pt>
                <c:pt idx="4">
                  <c:v>0</c:v>
                </c:pt>
                <c:pt idx="5">
                  <c:v>0</c:v>
                </c:pt>
                <c:pt idx="6">
                  <c:v>0</c:v>
                </c:pt>
                <c:pt idx="7">
                  <c:v>0</c:v>
                </c:pt>
                <c:pt idx="8">
                  <c:v>0</c:v>
                </c:pt>
                <c:pt idx="9">
                  <c:v>0</c:v>
                </c:pt>
              </c:numCache>
            </c:numRef>
          </c:val>
          <c:extLst>
            <c:ext xmlns:c16="http://schemas.microsoft.com/office/drawing/2014/chart" uri="{C3380CC4-5D6E-409C-BE32-E72D297353CC}">
              <c16:uniqueId val="{00000002-BD7E-4627-9DE9-4CEAD85282C8}"/>
            </c:ext>
          </c:extLst>
        </c:ser>
        <c:dLbls>
          <c:dLblPos val="outEnd"/>
          <c:showLegendKey val="0"/>
          <c:showVal val="1"/>
          <c:showCatName val="0"/>
          <c:showSerName val="0"/>
          <c:showPercent val="0"/>
          <c:showBubbleSize val="0"/>
        </c:dLbls>
        <c:gapWidth val="219"/>
        <c:overlap val="-27"/>
        <c:axId val="1561068672"/>
        <c:axId val="1561054752"/>
      </c:barChart>
      <c:catAx>
        <c:axId val="15610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561054752"/>
        <c:crosses val="autoZero"/>
        <c:auto val="1"/>
        <c:lblAlgn val="ctr"/>
        <c:lblOffset val="100"/>
        <c:noMultiLvlLbl val="0"/>
      </c:catAx>
      <c:valAx>
        <c:axId val="1561054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56106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'Comparaciones IDS'!$M$37</c:f>
              <c:strCache>
                <c:ptCount val="1"/>
                <c:pt idx="0">
                  <c:v>Rendimiento basado en Flujos TP promedio y FP SIDs Snort vs Fortigate vs Palo Alto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IDS'!$N$36:$P$36</c:f>
              <c:strCache>
                <c:ptCount val="3"/>
                <c:pt idx="0">
                  <c:v>Snort </c:v>
                </c:pt>
                <c:pt idx="1">
                  <c:v>FG</c:v>
                </c:pt>
                <c:pt idx="2">
                  <c:v>PA</c:v>
                </c:pt>
              </c:strCache>
            </c:strRef>
          </c:cat>
          <c:val>
            <c:numRef>
              <c:f>'Comparaciones IDS'!$N$37:$P$37</c:f>
              <c:numCache>
                <c:formatCode>0.00%</c:formatCode>
                <c:ptCount val="3"/>
                <c:pt idx="0">
                  <c:v>0.4887166513012009</c:v>
                </c:pt>
                <c:pt idx="1">
                  <c:v>0.94992551843080719</c:v>
                </c:pt>
                <c:pt idx="2">
                  <c:v>0.90748935881404647</c:v>
                </c:pt>
              </c:numCache>
            </c:numRef>
          </c:val>
          <c:extLst>
            <c:ext xmlns:c16="http://schemas.microsoft.com/office/drawing/2014/chart" uri="{C3380CC4-5D6E-409C-BE32-E72D297353CC}">
              <c16:uniqueId val="{00000000-2B72-4BB3-B2CA-C5601A922192}"/>
            </c:ext>
          </c:extLst>
        </c:ser>
        <c:dLbls>
          <c:dLblPos val="inEnd"/>
          <c:showLegendKey val="0"/>
          <c:showVal val="1"/>
          <c:showCatName val="0"/>
          <c:showSerName val="0"/>
          <c:showPercent val="0"/>
          <c:showBubbleSize val="0"/>
        </c:dLbls>
        <c:gapWidth val="182"/>
        <c:axId val="1561048992"/>
        <c:axId val="1561040832"/>
      </c:barChart>
      <c:catAx>
        <c:axId val="156104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1040832"/>
        <c:crosses val="autoZero"/>
        <c:auto val="1"/>
        <c:lblAlgn val="ctr"/>
        <c:lblOffset val="100"/>
        <c:noMultiLvlLbl val="0"/>
      </c:catAx>
      <c:valAx>
        <c:axId val="15610408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104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'Resultados-&gt; Cap.Deteccion'!$B$54</c:f>
              <c:strCache>
                <c:ptCount val="1"/>
                <c:pt idx="0">
                  <c:v>% Detección Total MITRE Snort (instancias de ataque)</c:v>
                </c:pt>
              </c:strCache>
            </c:strRef>
          </c:tx>
          <c:spPr>
            <a:ln w="28575" cap="rnd">
              <a:solidFill>
                <a:schemeClr val="accent1"/>
              </a:solidFill>
              <a:round/>
            </a:ln>
            <a:effectLst/>
          </c:spPr>
          <c:marker>
            <c:symbol val="none"/>
          </c:marker>
          <c:dLbls>
            <c:dLbl>
              <c:idx val="0"/>
              <c:layout>
                <c:manualLayout>
                  <c:x val="-1.8657007469305365E-2"/>
                  <c:y val="4.854380651038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6A-4B07-9BFD-B972C8031B46}"/>
                </c:ext>
              </c:extLst>
            </c:dLbl>
            <c:dLbl>
              <c:idx val="1"/>
              <c:layout>
                <c:manualLayout>
                  <c:x val="-2.0356188477438822E-2"/>
                  <c:y val="2.8104309032326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A-4B07-9BFD-B972C8031B46}"/>
                </c:ext>
              </c:extLst>
            </c:dLbl>
            <c:dLbl>
              <c:idx val="2"/>
              <c:layout>
                <c:manualLayout>
                  <c:x val="-1.6108235957105178E-2"/>
                  <c:y val="3.832405777135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A-4B07-9BFD-B972C8031B46}"/>
                </c:ext>
              </c:extLst>
            </c:dLbl>
            <c:dLbl>
              <c:idx val="3"/>
              <c:layout>
                <c:manualLayout>
                  <c:x val="-1.525864545303845E-2"/>
                  <c:y val="-3.8324057771354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6A-4B07-9BFD-B972C8031B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Cap.Deteccion'!$C$54:$F$54</c:f>
              <c:numCache>
                <c:formatCode>0.00%</c:formatCode>
                <c:ptCount val="4"/>
                <c:pt idx="0">
                  <c:v>0.43630000000000002</c:v>
                </c:pt>
                <c:pt idx="1">
                  <c:v>0.14480000000000001</c:v>
                </c:pt>
                <c:pt idx="2">
                  <c:v>0.1913</c:v>
                </c:pt>
                <c:pt idx="3">
                  <c:v>0.31469999999999998</c:v>
                </c:pt>
              </c:numCache>
            </c:numRef>
          </c:val>
          <c:smooth val="0"/>
          <c:extLst>
            <c:ext xmlns:c16="http://schemas.microsoft.com/office/drawing/2014/chart" uri="{C3380CC4-5D6E-409C-BE32-E72D297353CC}">
              <c16:uniqueId val="{00000000-D46A-4B07-9BFD-B972C8031B46}"/>
            </c:ext>
          </c:extLst>
        </c:ser>
        <c:dLbls>
          <c:dLblPos val="ctr"/>
          <c:showLegendKey val="0"/>
          <c:showVal val="1"/>
          <c:showCatName val="0"/>
          <c:showSerName val="0"/>
          <c:showPercent val="0"/>
          <c:showBubbleSize val="0"/>
        </c:dLbls>
        <c:smooth val="0"/>
        <c:axId val="1926120592"/>
        <c:axId val="1926124912"/>
      </c:lineChart>
      <c:catAx>
        <c:axId val="192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4912"/>
        <c:crosses val="autoZero"/>
        <c:auto val="1"/>
        <c:lblAlgn val="ctr"/>
        <c:lblOffset val="100"/>
        <c:noMultiLvlLbl val="0"/>
      </c:catAx>
      <c:valAx>
        <c:axId val="192612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0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Resultados-Snort'!$C$46:$G$46</c:f>
              <c:strCache>
                <c:ptCount val="5"/>
                <c:pt idx="0">
                  <c:v>RS1 (TALOS)</c:v>
                </c:pt>
                <c:pt idx="1">
                  <c:v>RS2 (ETOPEN)</c:v>
                </c:pt>
                <c:pt idx="2">
                  <c:v>RS3 (ETOPEN_OPTIMIZADA)</c:v>
                </c:pt>
                <c:pt idx="3">
                  <c:v>RS4 (QUICKDRAW)</c:v>
                </c:pt>
                <c:pt idx="4">
                  <c:v>Conjunto (TALOS+ETOPEN_OPT+QUICKDRAW)</c:v>
                </c:pt>
              </c:strCache>
            </c:strRef>
          </c:cat>
          <c:val>
            <c:numRef>
              <c:f>'Análisis Resultados-Snort'!$C$47:$G$47</c:f>
              <c:numCache>
                <c:formatCode>0.00%</c:formatCode>
                <c:ptCount val="5"/>
                <c:pt idx="0">
                  <c:v>0.94121603443637347</c:v>
                </c:pt>
                <c:pt idx="1">
                  <c:v>0.95705521472392641</c:v>
                </c:pt>
                <c:pt idx="2">
                  <c:v>0.44151565074135091</c:v>
                </c:pt>
                <c:pt idx="3">
                  <c:v>1</c:v>
                </c:pt>
                <c:pt idx="4">
                  <c:v>0.93243949155493644</c:v>
                </c:pt>
              </c:numCache>
            </c:numRef>
          </c:val>
          <c:extLst>
            <c:ext xmlns:c16="http://schemas.microsoft.com/office/drawing/2014/chart" uri="{C3380CC4-5D6E-409C-BE32-E72D297353CC}">
              <c16:uniqueId val="{00000000-9AA5-4388-AD72-BB477B812549}"/>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Efectividad por Ruleset respecto al total de alertas SIDs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0"/>
              <c:layout>
                <c:manualLayout>
                  <c:x val="-3.1520393481956024E-2"/>
                  <c:y val="6.1400693242297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4-450B-AEA0-BD1E147DCB52}"/>
                </c:ext>
              </c:extLst>
            </c:dLbl>
            <c:dLbl>
              <c:idx val="1"/>
              <c:layout>
                <c:manualLayout>
                  <c:x val="-2.6663630233580673E-2"/>
                  <c:y val="-5.7989543617725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E4-450B-AEA0-BD1E147DCB52}"/>
                </c:ext>
              </c:extLst>
            </c:dLbl>
            <c:dLbl>
              <c:idx val="2"/>
              <c:layout>
                <c:manualLayout>
                  <c:x val="-2.7877821045674513E-2"/>
                  <c:y val="7.5045291740586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4-450B-AEA0-BD1E147DCB52}"/>
                </c:ext>
              </c:extLst>
            </c:dLbl>
            <c:dLbl>
              <c:idx val="3"/>
              <c:layout>
                <c:manualLayout>
                  <c:x val="-2.9431985285154623E-2"/>
                  <c:y val="-5.7989543617725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E4-450B-AEA0-BD1E147DCB52}"/>
                </c:ext>
              </c:extLst>
            </c:dLbl>
            <c:dLbl>
              <c:idx val="4"/>
              <c:layout>
                <c:manualLayout>
                  <c:x val="-2.1265545967951317E-2"/>
                  <c:y val="0.102334488737162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C-42CA-A51A-ACE072555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Resultados-Snort'!$C$88:$G$88</c:f>
              <c:strCache>
                <c:ptCount val="5"/>
                <c:pt idx="0">
                  <c:v>Talos</c:v>
                </c:pt>
                <c:pt idx="1">
                  <c:v>Etopen</c:v>
                </c:pt>
                <c:pt idx="2">
                  <c:v>Etopen Optimizada</c:v>
                </c:pt>
                <c:pt idx="3">
                  <c:v>Quickdraw</c:v>
                </c:pt>
                <c:pt idx="4">
                  <c:v>Conjunto SNORT</c:v>
                </c:pt>
              </c:strCache>
            </c:strRef>
          </c:cat>
          <c:val>
            <c:numRef>
              <c:f>'Análisis Resultados-Snort'!$C$104:$G$104</c:f>
              <c:numCache>
                <c:formatCode>0.00%</c:formatCode>
                <c:ptCount val="5"/>
                <c:pt idx="0">
                  <c:v>0.84848484848484851</c:v>
                </c:pt>
                <c:pt idx="1">
                  <c:v>0.87096774193548387</c:v>
                </c:pt>
                <c:pt idx="2">
                  <c:v>0.42245989304812837</c:v>
                </c:pt>
                <c:pt idx="3">
                  <c:v>1</c:v>
                </c:pt>
                <c:pt idx="4">
                  <c:v>0.69047619047619047</c:v>
                </c:pt>
              </c:numCache>
            </c:numRef>
          </c:val>
          <c:smooth val="0"/>
          <c:extLst>
            <c:ext xmlns:c16="http://schemas.microsoft.com/office/drawing/2014/chart" uri="{C3380CC4-5D6E-409C-BE32-E72D297353CC}">
              <c16:uniqueId val="{00000000-65E4-450B-AEA0-BD1E147DCB52}"/>
            </c:ext>
          </c:extLst>
        </c:ser>
        <c:dLbls>
          <c:dLblPos val="ctr"/>
          <c:showLegendKey val="0"/>
          <c:showVal val="1"/>
          <c:showCatName val="0"/>
          <c:showSerName val="0"/>
          <c:showPercent val="0"/>
          <c:showBubbleSize val="0"/>
        </c:dLbls>
        <c:smooth val="0"/>
        <c:axId val="2071771056"/>
        <c:axId val="2071754256"/>
      </c:lineChart>
      <c:catAx>
        <c:axId val="20717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54256"/>
        <c:crosses val="autoZero"/>
        <c:auto val="1"/>
        <c:lblAlgn val="ctr"/>
        <c:lblOffset val="100"/>
        <c:noMultiLvlLbl val="0"/>
      </c:catAx>
      <c:valAx>
        <c:axId val="207175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FP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2634903043734006E-2"/>
          <c:y val="0.14246547417920463"/>
          <c:w val="0.93654209833986757"/>
          <c:h val="0.76842823813213657"/>
        </c:manualLayout>
      </c:layout>
      <c:lineChart>
        <c:grouping val="standard"/>
        <c:varyColors val="0"/>
        <c:ser>
          <c:idx val="0"/>
          <c:order val="0"/>
          <c:spPr>
            <a:ln w="28575" cap="rnd">
              <a:solidFill>
                <a:schemeClr val="accent1"/>
              </a:solidFill>
              <a:round/>
            </a:ln>
            <a:effectLst/>
          </c:spPr>
          <c:marker>
            <c:symbol val="none"/>
          </c:marker>
          <c:dLbls>
            <c:dLbl>
              <c:idx val="0"/>
              <c:layout>
                <c:manualLayout>
                  <c:x val="-4.564900305316507E-2"/>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B-4F02-A70F-EDA67C30B5E9}"/>
                </c:ext>
              </c:extLst>
            </c:dLbl>
            <c:dLbl>
              <c:idx val="1"/>
              <c:layout>
                <c:manualLayout>
                  <c:x val="2.4532130197169847E-3"/>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7B-4F02-A70F-EDA67C30B5E9}"/>
                </c:ext>
              </c:extLst>
            </c:dLbl>
            <c:dLbl>
              <c:idx val="2"/>
              <c:layout>
                <c:manualLayout>
                  <c:x val="-2.7610672025834299E-2"/>
                  <c:y val="-8.83447265063819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B-4F02-A70F-EDA67C30B5E9}"/>
                </c:ext>
              </c:extLst>
            </c:dLbl>
            <c:dLbl>
              <c:idx val="3"/>
              <c:layout>
                <c:manualLayout>
                  <c:x val="5.6348417095201109E-3"/>
                  <c:y val="-0.153643002619794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7B-4F02-A70F-EDA67C30B5E9}"/>
                </c:ext>
              </c:extLst>
            </c:dLbl>
            <c:dLbl>
              <c:idx val="4"/>
              <c:layout>
                <c:manualLayout>
                  <c:x val="-2.222383460379531E-2"/>
                  <c:y val="-6.91393511789075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2A-4267-B811-D5502F89F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Resultados-Snort'!$C$88:$G$88</c:f>
              <c:strCache>
                <c:ptCount val="5"/>
                <c:pt idx="0">
                  <c:v>Talos</c:v>
                </c:pt>
                <c:pt idx="1">
                  <c:v>Etopen</c:v>
                </c:pt>
                <c:pt idx="2">
                  <c:v>Etopen Optimizada</c:v>
                </c:pt>
                <c:pt idx="3">
                  <c:v>Quickdraw</c:v>
                </c:pt>
                <c:pt idx="4">
                  <c:v>Conjunto SNORT</c:v>
                </c:pt>
              </c:strCache>
            </c:strRef>
          </c:cat>
          <c:val>
            <c:numRef>
              <c:f>'Análisis Resultados-Snort'!$C$103:$G$103</c:f>
              <c:numCache>
                <c:formatCode>0.00%</c:formatCode>
                <c:ptCount val="5"/>
                <c:pt idx="0">
                  <c:v>0.15151515151515152</c:v>
                </c:pt>
                <c:pt idx="1">
                  <c:v>0.12903225806451613</c:v>
                </c:pt>
                <c:pt idx="2">
                  <c:v>0.57754010695187163</c:v>
                </c:pt>
                <c:pt idx="3">
                  <c:v>0</c:v>
                </c:pt>
                <c:pt idx="4">
                  <c:v>0.30952380952380953</c:v>
                </c:pt>
              </c:numCache>
            </c:numRef>
          </c:val>
          <c:smooth val="0"/>
          <c:extLst>
            <c:ext xmlns:c16="http://schemas.microsoft.com/office/drawing/2014/chart" uri="{C3380CC4-5D6E-409C-BE32-E72D297353CC}">
              <c16:uniqueId val="{00000000-4F7B-4F02-A70F-EDA67C30B5E9}"/>
            </c:ext>
          </c:extLst>
        </c:ser>
        <c:dLbls>
          <c:dLblPos val="ctr"/>
          <c:showLegendKey val="0"/>
          <c:showVal val="1"/>
          <c:showCatName val="0"/>
          <c:showSerName val="0"/>
          <c:showPercent val="0"/>
          <c:showBubbleSize val="0"/>
        </c:dLbls>
        <c:smooth val="0"/>
        <c:axId val="2071748496"/>
        <c:axId val="2071745616"/>
      </c:lineChart>
      <c:catAx>
        <c:axId val="2071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5616"/>
        <c:crosses val="autoZero"/>
        <c:auto val="1"/>
        <c:lblAlgn val="ctr"/>
        <c:lblOffset val="100"/>
        <c:noMultiLvlLbl val="0"/>
      </c:catAx>
      <c:valAx>
        <c:axId val="2071745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Porcentajes</a:t>
            </a:r>
            <a:r>
              <a:rPr lang="es-ES" baseline="0"/>
              <a:t> de TP y FP respecto al total por Ruleset Snort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Resultados-Snort'!$B$103</c:f>
              <c:strCache>
                <c:ptCount val="1"/>
                <c:pt idx="0">
                  <c:v>PORCENTAJE FP RESPECTO A TOTAL </c:v>
                </c:pt>
              </c:strCache>
            </c:strRef>
          </c:tx>
          <c:spPr>
            <a:solidFill>
              <a:schemeClr val="accent1"/>
            </a:solidFill>
            <a:ln>
              <a:noFill/>
            </a:ln>
            <a:effectLst/>
          </c:spPr>
          <c:invertIfNegative val="0"/>
          <c:cat>
            <c:strRef>
              <c:f>'Análisis Resultados-Snort'!$C$88:$F$88</c:f>
              <c:strCache>
                <c:ptCount val="4"/>
                <c:pt idx="0">
                  <c:v>Talos</c:v>
                </c:pt>
                <c:pt idx="1">
                  <c:v>Etopen</c:v>
                </c:pt>
                <c:pt idx="2">
                  <c:v>Etopen Optimizada</c:v>
                </c:pt>
                <c:pt idx="3">
                  <c:v>Quickdraw</c:v>
                </c:pt>
              </c:strCache>
            </c:strRef>
          </c:cat>
          <c:val>
            <c:numRef>
              <c:f>'Análisis Resultados-Snort'!$C$103:$F$103</c:f>
              <c:numCache>
                <c:formatCode>0.00%</c:formatCode>
                <c:ptCount val="4"/>
                <c:pt idx="0">
                  <c:v>0.15151515151515152</c:v>
                </c:pt>
                <c:pt idx="1">
                  <c:v>0.12903225806451613</c:v>
                </c:pt>
                <c:pt idx="2">
                  <c:v>0.57754010695187163</c:v>
                </c:pt>
                <c:pt idx="3">
                  <c:v>0</c:v>
                </c:pt>
              </c:numCache>
            </c:numRef>
          </c:val>
          <c:extLst>
            <c:ext xmlns:c16="http://schemas.microsoft.com/office/drawing/2014/chart" uri="{C3380CC4-5D6E-409C-BE32-E72D297353CC}">
              <c16:uniqueId val="{00000000-D308-4325-A011-E56528777F8A}"/>
            </c:ext>
          </c:extLst>
        </c:ser>
        <c:ser>
          <c:idx val="1"/>
          <c:order val="1"/>
          <c:tx>
            <c:strRef>
              <c:f>'Análisis Resultados-Snort'!$B$104</c:f>
              <c:strCache>
                <c:ptCount val="1"/>
                <c:pt idx="0">
                  <c:v>PORCENTAJE TP RESPECTO A TOTAL </c:v>
                </c:pt>
              </c:strCache>
            </c:strRef>
          </c:tx>
          <c:spPr>
            <a:solidFill>
              <a:schemeClr val="accent2"/>
            </a:solidFill>
            <a:ln>
              <a:noFill/>
            </a:ln>
            <a:effectLst/>
          </c:spPr>
          <c:invertIfNegative val="0"/>
          <c:cat>
            <c:strRef>
              <c:f>'Análisis Resultados-Snort'!$C$88:$F$88</c:f>
              <c:strCache>
                <c:ptCount val="4"/>
                <c:pt idx="0">
                  <c:v>Talos</c:v>
                </c:pt>
                <c:pt idx="1">
                  <c:v>Etopen</c:v>
                </c:pt>
                <c:pt idx="2">
                  <c:v>Etopen Optimizada</c:v>
                </c:pt>
                <c:pt idx="3">
                  <c:v>Quickdraw</c:v>
                </c:pt>
              </c:strCache>
            </c:strRef>
          </c:cat>
          <c:val>
            <c:numRef>
              <c:f>'Análisis Resultados-Snort'!$C$104:$F$104</c:f>
              <c:numCache>
                <c:formatCode>0.00%</c:formatCode>
                <c:ptCount val="4"/>
                <c:pt idx="0">
                  <c:v>0.84848484848484851</c:v>
                </c:pt>
                <c:pt idx="1">
                  <c:v>0.87096774193548387</c:v>
                </c:pt>
                <c:pt idx="2">
                  <c:v>0.42245989304812837</c:v>
                </c:pt>
                <c:pt idx="3">
                  <c:v>1</c:v>
                </c:pt>
              </c:numCache>
            </c:numRef>
          </c:val>
          <c:extLst>
            <c:ext xmlns:c16="http://schemas.microsoft.com/office/drawing/2014/chart" uri="{C3380CC4-5D6E-409C-BE32-E72D297353CC}">
              <c16:uniqueId val="{00000001-D308-4325-A011-E56528777F8A}"/>
            </c:ext>
          </c:extLst>
        </c:ser>
        <c:dLbls>
          <c:showLegendKey val="0"/>
          <c:showVal val="0"/>
          <c:showCatName val="0"/>
          <c:showSerName val="0"/>
          <c:showPercent val="0"/>
          <c:showBubbleSize val="0"/>
        </c:dLbls>
        <c:gapWidth val="219"/>
        <c:overlap val="-27"/>
        <c:axId val="586544800"/>
        <c:axId val="586545280"/>
      </c:barChart>
      <c:catAx>
        <c:axId val="5865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6545280"/>
        <c:crosses val="autoZero"/>
        <c:auto val="1"/>
        <c:lblAlgn val="ctr"/>
        <c:lblOffset val="100"/>
        <c:noMultiLvlLbl val="0"/>
      </c:catAx>
      <c:valAx>
        <c:axId val="58654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654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de Detección de Snort TALOS Manual vs Automático</a:t>
            </a:r>
            <a:endParaRPr lang="es-ES"/>
          </a:p>
        </c:rich>
      </c:tx>
      <c:overlay val="0"/>
      <c:spPr>
        <a:noFill/>
        <a:ln>
          <a:noFill/>
        </a:ln>
        <a:effectLst/>
      </c:spPr>
    </c:title>
    <c:autoTitleDeleted val="0"/>
    <c:plotArea>
      <c:layout/>
      <c:barChart>
        <c:barDir val="col"/>
        <c:grouping val="clustered"/>
        <c:varyColors val="0"/>
        <c:ser>
          <c:idx val="1"/>
          <c:order val="0"/>
          <c:tx>
            <c:v>Análisis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Resultados-Snort'!$C$147,'Análisis Resultados-Snort'!$E$147,'Análisis Resultados-Snort'!$G$147)</c:f>
              <c:numCache>
                <c:formatCode>General</c:formatCode>
                <c:ptCount val="3"/>
                <c:pt idx="0">
                  <c:v>47.539909702700406</c:v>
                </c:pt>
                <c:pt idx="1">
                  <c:v>41.756230760432189</c:v>
                </c:pt>
                <c:pt idx="2">
                  <c:v>61.706173796971576</c:v>
                </c:pt>
              </c:numCache>
            </c:numRef>
          </c:val>
          <c:extLst>
            <c:ext xmlns:c16="http://schemas.microsoft.com/office/drawing/2014/chart" uri="{C3380CC4-5D6E-409C-BE32-E72D297353CC}">
              <c16:uniqueId val="{00000011-5B4A-41FA-AE2E-2F7C26633FAD}"/>
            </c:ext>
          </c:extLst>
        </c:ser>
        <c:ser>
          <c:idx val="0"/>
          <c:order val="1"/>
          <c:tx>
            <c:v>Análisis Manual</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Resultados-Snort'!$D$147,'Análisis Resultados-Snort'!$F$147,'Análisis Resultados-Snort'!$H$147)</c:f>
              <c:numCache>
                <c:formatCode>General</c:formatCode>
                <c:ptCount val="3"/>
                <c:pt idx="0">
                  <c:v>46.945736434108532</c:v>
                </c:pt>
                <c:pt idx="1">
                  <c:v>43.634938934138773</c:v>
                </c:pt>
                <c:pt idx="2">
                  <c:v>42.578732988132835</c:v>
                </c:pt>
              </c:numCache>
            </c:numRef>
          </c:val>
          <c:extLst>
            <c:ext xmlns:c16="http://schemas.microsoft.com/office/drawing/2014/chart" uri="{C3380CC4-5D6E-409C-BE32-E72D297353CC}">
              <c16:uniqueId val="{00000010-5B4A-41FA-AE2E-2F7C26633FAD}"/>
            </c:ext>
          </c:extLst>
        </c:ser>
        <c:dLbls>
          <c:showLegendKey val="0"/>
          <c:showVal val="0"/>
          <c:showCatName val="0"/>
          <c:showSerName val="0"/>
          <c:showPercent val="0"/>
          <c:showBubbleSize val="0"/>
        </c:dLbls>
        <c:gapWidth val="219"/>
        <c:overlap val="-27"/>
        <c:axId val="496684608"/>
        <c:axId val="235288496"/>
      </c:barChart>
      <c:catAx>
        <c:axId val="4966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5288496"/>
        <c:crosses val="autoZero"/>
        <c:auto val="1"/>
        <c:lblAlgn val="ctr"/>
        <c:lblOffset val="100"/>
        <c:noMultiLvlLbl val="0"/>
      </c:catAx>
      <c:valAx>
        <c:axId val="23528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6684608"/>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Manual vs Automático</a:t>
            </a:r>
          </a:p>
        </c:rich>
      </c:tx>
      <c:overlay val="0"/>
      <c:spPr>
        <a:noFill/>
        <a:ln>
          <a:noFill/>
        </a:ln>
        <a:effectLst/>
      </c:spPr>
    </c:title>
    <c:autoTitleDeleted val="0"/>
    <c:plotArea>
      <c:layout/>
      <c:barChart>
        <c:barDir val="col"/>
        <c:grouping val="clustered"/>
        <c:varyColors val="0"/>
        <c:ser>
          <c:idx val="1"/>
          <c:order val="0"/>
          <c:tx>
            <c:v>Análisis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Resultados-Snort'!$C$148,'Análisis Resultados-Snort'!$E$148,'Análisis Resultados-Snort'!$G$148)</c:f>
              <c:numCache>
                <c:formatCode>General</c:formatCode>
                <c:ptCount val="3"/>
                <c:pt idx="0">
                  <c:v>33.526652978136546</c:v>
                </c:pt>
                <c:pt idx="1">
                  <c:v>21.579589769898092</c:v>
                </c:pt>
                <c:pt idx="2">
                  <c:v>21.361001060913065</c:v>
                </c:pt>
              </c:numCache>
            </c:numRef>
          </c:val>
          <c:extLst>
            <c:ext xmlns:c16="http://schemas.microsoft.com/office/drawing/2014/chart" uri="{C3380CC4-5D6E-409C-BE32-E72D297353CC}">
              <c16:uniqueId val="{00000003-810C-4004-951D-D3EFD220DB68}"/>
            </c:ext>
          </c:extLst>
        </c:ser>
        <c:ser>
          <c:idx val="0"/>
          <c:order val="1"/>
          <c:tx>
            <c:v>Análisis Manual</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Resultados-Snort'!$D$148,'Análisis Resultados-Snort'!$F$148,'Análisis Resultados-Snort'!$H$148)</c:f>
              <c:numCache>
                <c:formatCode>General</c:formatCode>
                <c:ptCount val="3"/>
                <c:pt idx="0">
                  <c:v>21.812164579606439</c:v>
                </c:pt>
                <c:pt idx="1">
                  <c:v>14.475406463544953</c:v>
                </c:pt>
                <c:pt idx="2">
                  <c:v>14.475211074493332</c:v>
                </c:pt>
              </c:numCache>
            </c:numRef>
          </c:val>
          <c:extLst>
            <c:ext xmlns:c16="http://schemas.microsoft.com/office/drawing/2014/chart" uri="{C3380CC4-5D6E-409C-BE32-E72D297353CC}">
              <c16:uniqueId val="{00000002-810C-4004-951D-D3EFD220DB68}"/>
            </c:ext>
          </c:extLst>
        </c:ser>
        <c:dLbls>
          <c:showLegendKey val="0"/>
          <c:showVal val="0"/>
          <c:showCatName val="0"/>
          <c:showSerName val="0"/>
          <c:showPercent val="0"/>
          <c:showBubbleSize val="0"/>
        </c:dLbls>
        <c:gapWidth val="219"/>
        <c:overlap val="-27"/>
        <c:axId val="774718736"/>
        <c:axId val="774711536"/>
      </c:barChart>
      <c:catAx>
        <c:axId val="7747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11536"/>
        <c:crosses val="autoZero"/>
        <c:auto val="1"/>
        <c:lblAlgn val="ctr"/>
        <c:lblOffset val="100"/>
        <c:noMultiLvlLbl val="0"/>
      </c:catAx>
      <c:valAx>
        <c:axId val="7747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18736"/>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Optimizado Manual vs Automático</a:t>
            </a:r>
          </a:p>
        </c:rich>
      </c:tx>
      <c:overlay val="0"/>
      <c:spPr>
        <a:noFill/>
        <a:ln>
          <a:noFill/>
        </a:ln>
        <a:effectLst/>
      </c:spPr>
    </c:title>
    <c:autoTitleDeleted val="0"/>
    <c:plotArea>
      <c:layout/>
      <c:barChart>
        <c:barDir val="col"/>
        <c:grouping val="clustered"/>
        <c:varyColors val="0"/>
        <c:ser>
          <c:idx val="1"/>
          <c:order val="0"/>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Resultados-Snort'!$C$149,'Análisis Resultados-Snort'!$E$149,'Análisis Resultados-Snort'!$G$149)</c:f>
              <c:numCache>
                <c:formatCode>General</c:formatCode>
                <c:ptCount val="3"/>
                <c:pt idx="0">
                  <c:v>58.180488850897831</c:v>
                </c:pt>
                <c:pt idx="1">
                  <c:v>80.99155344988921</c:v>
                </c:pt>
                <c:pt idx="2">
                  <c:v>105.56443611327084</c:v>
                </c:pt>
              </c:numCache>
            </c:numRef>
          </c:val>
          <c:extLst>
            <c:ext xmlns:c16="http://schemas.microsoft.com/office/drawing/2014/chart" uri="{C3380CC4-5D6E-409C-BE32-E72D297353CC}">
              <c16:uniqueId val="{00000003-D6E4-4AA0-B75F-1CD42F4BA91A}"/>
            </c:ext>
          </c:extLst>
        </c:ser>
        <c:ser>
          <c:idx val="0"/>
          <c:order val="1"/>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Resultados-Snort'!$D$149,'Análisis Resultados-Snort'!$F$149,'Análisis Resultados-Snort'!$H$149)</c:f>
              <c:numCache>
                <c:formatCode>General</c:formatCode>
                <c:ptCount val="3"/>
                <c:pt idx="0">
                  <c:v>25.542156854105531</c:v>
                </c:pt>
                <c:pt idx="1">
                  <c:v>19.136475040364651</c:v>
                </c:pt>
                <c:pt idx="2">
                  <c:v>19.131494504409016</c:v>
                </c:pt>
              </c:numCache>
            </c:numRef>
          </c:val>
          <c:extLst>
            <c:ext xmlns:c16="http://schemas.microsoft.com/office/drawing/2014/chart" uri="{C3380CC4-5D6E-409C-BE32-E72D297353CC}">
              <c16:uniqueId val="{00000002-D6E4-4AA0-B75F-1CD42F4BA91A}"/>
            </c:ext>
          </c:extLst>
        </c:ser>
        <c:dLbls>
          <c:showLegendKey val="0"/>
          <c:showVal val="0"/>
          <c:showCatName val="0"/>
          <c:showSerName val="0"/>
          <c:showPercent val="0"/>
          <c:showBubbleSize val="0"/>
        </c:dLbls>
        <c:gapWidth val="219"/>
        <c:overlap val="-27"/>
        <c:axId val="778514224"/>
        <c:axId val="778512784"/>
      </c:barChart>
      <c:catAx>
        <c:axId val="7785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8512784"/>
        <c:crosses val="autoZero"/>
        <c:auto val="1"/>
        <c:lblAlgn val="ctr"/>
        <c:lblOffset val="100"/>
        <c:noMultiLvlLbl val="0"/>
      </c:catAx>
      <c:valAx>
        <c:axId val="77851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8514224"/>
        <c:crosses val="autoZero"/>
        <c:crossBetween val="between"/>
      </c:valAx>
    </c:plotArea>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Quickdraw Manual vs Automático</a:t>
            </a:r>
          </a:p>
        </c:rich>
      </c:tx>
      <c:overlay val="0"/>
      <c:spPr>
        <a:noFill/>
        <a:ln>
          <a:noFill/>
        </a:ln>
        <a:effectLst/>
      </c:spPr>
    </c:title>
    <c:autoTitleDeleted val="0"/>
    <c:plotArea>
      <c:layout/>
      <c:barChart>
        <c:barDir val="col"/>
        <c:grouping val="clustered"/>
        <c:varyColors val="0"/>
        <c:ser>
          <c:idx val="1"/>
          <c:order val="0"/>
          <c:tx>
            <c:v>Anáisis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Resultados-Snort'!$C$150,'Análisis Resultados-Snort'!$E$150,'Análisis Resultados-Snort'!$G$150)</c:f>
              <c:numCache>
                <c:formatCode>General</c:formatCode>
                <c:ptCount val="3"/>
                <c:pt idx="0">
                  <c:v>33.139534883720927</c:v>
                </c:pt>
                <c:pt idx="1">
                  <c:v>554.41796068896474</c:v>
                </c:pt>
                <c:pt idx="2">
                  <c:v>565.11221191331106</c:v>
                </c:pt>
              </c:numCache>
            </c:numRef>
          </c:val>
          <c:extLst>
            <c:ext xmlns:c16="http://schemas.microsoft.com/office/drawing/2014/chart" uri="{C3380CC4-5D6E-409C-BE32-E72D297353CC}">
              <c16:uniqueId val="{00000003-E130-491D-8E3C-FB7290F383E0}"/>
            </c:ext>
          </c:extLst>
        </c:ser>
        <c:ser>
          <c:idx val="0"/>
          <c:order val="1"/>
          <c:tx>
            <c:v>Análisis Automático</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Resultados-Snort'!$D$150,'Análisis Resultados-Snort'!$F$150,'Análisis Resultados-Snort'!$H$150)</c:f>
              <c:numCache>
                <c:formatCode>General</c:formatCode>
                <c:ptCount val="3"/>
                <c:pt idx="0">
                  <c:v>37.790697674418603</c:v>
                </c:pt>
                <c:pt idx="1">
                  <c:v>31.520710402367111</c:v>
                </c:pt>
                <c:pt idx="2">
                  <c:v>31.467299920560059</c:v>
                </c:pt>
              </c:numCache>
            </c:numRef>
          </c:val>
          <c:extLst>
            <c:ext xmlns:c16="http://schemas.microsoft.com/office/drawing/2014/chart" uri="{C3380CC4-5D6E-409C-BE32-E72D297353CC}">
              <c16:uniqueId val="{00000002-E130-491D-8E3C-FB7290F383E0}"/>
            </c:ext>
          </c:extLst>
        </c:ser>
        <c:dLbls>
          <c:showLegendKey val="0"/>
          <c:showVal val="0"/>
          <c:showCatName val="0"/>
          <c:showSerName val="0"/>
          <c:showPercent val="0"/>
          <c:showBubbleSize val="0"/>
        </c:dLbls>
        <c:gapWidth val="219"/>
        <c:overlap val="-27"/>
        <c:axId val="774702896"/>
        <c:axId val="774708176"/>
      </c:barChart>
      <c:catAx>
        <c:axId val="7747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08176"/>
        <c:crosses val="autoZero"/>
        <c:auto val="1"/>
        <c:lblAlgn val="ctr"/>
        <c:lblOffset val="100"/>
        <c:noMultiLvlLbl val="0"/>
      </c:catAx>
      <c:valAx>
        <c:axId val="77470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02896"/>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de Detección Snort por Ruleset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Resultados-Snort'!$C$239</c:f>
              <c:strCache>
                <c:ptCount val="1"/>
                <c:pt idx="0">
                  <c:v>% DETECCIÓN FLUJOS </c:v>
                </c:pt>
              </c:strCache>
            </c:strRef>
          </c:tx>
          <c:spPr>
            <a:solidFill>
              <a:schemeClr val="accent1"/>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Resultados-Snort'!$C$240:$C$243</c:f>
              <c:numCache>
                <c:formatCode>General</c:formatCode>
                <c:ptCount val="4"/>
                <c:pt idx="0">
                  <c:v>46.945736434108532</c:v>
                </c:pt>
                <c:pt idx="1">
                  <c:v>21.812164579606439</c:v>
                </c:pt>
                <c:pt idx="2">
                  <c:v>25.542156854105531</c:v>
                </c:pt>
                <c:pt idx="3">
                  <c:v>37.790697674418603</c:v>
                </c:pt>
              </c:numCache>
            </c:numRef>
          </c:val>
          <c:extLst>
            <c:ext xmlns:c16="http://schemas.microsoft.com/office/drawing/2014/chart" uri="{C3380CC4-5D6E-409C-BE32-E72D297353CC}">
              <c16:uniqueId val="{00000000-D6D3-4072-AE82-3D6F5E4AD1EB}"/>
            </c:ext>
          </c:extLst>
        </c:ser>
        <c:ser>
          <c:idx val="1"/>
          <c:order val="1"/>
          <c:tx>
            <c:strRef>
              <c:f>'Análisis Resultados-Snort'!$D$239</c:f>
              <c:strCache>
                <c:ptCount val="1"/>
                <c:pt idx="0">
                  <c:v>%DETECCIÓN MENSAJES </c:v>
                </c:pt>
              </c:strCache>
            </c:strRef>
          </c:tx>
          <c:spPr>
            <a:solidFill>
              <a:schemeClr val="accent2"/>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Resultados-Snort'!$D$240:$D$243</c:f>
              <c:numCache>
                <c:formatCode>General</c:formatCode>
                <c:ptCount val="4"/>
                <c:pt idx="0">
                  <c:v>43.634938934138773</c:v>
                </c:pt>
                <c:pt idx="1">
                  <c:v>14.475406463544953</c:v>
                </c:pt>
                <c:pt idx="2">
                  <c:v>19.136475040364651</c:v>
                </c:pt>
                <c:pt idx="3">
                  <c:v>31.520710402367111</c:v>
                </c:pt>
              </c:numCache>
            </c:numRef>
          </c:val>
          <c:extLst>
            <c:ext xmlns:c16="http://schemas.microsoft.com/office/drawing/2014/chart" uri="{C3380CC4-5D6E-409C-BE32-E72D297353CC}">
              <c16:uniqueId val="{00000001-D6D3-4072-AE82-3D6F5E4AD1EB}"/>
            </c:ext>
          </c:extLst>
        </c:ser>
        <c:ser>
          <c:idx val="2"/>
          <c:order val="2"/>
          <c:tx>
            <c:strRef>
              <c:f>'Análisis Resultados-Snort'!$E$239</c:f>
              <c:strCache>
                <c:ptCount val="1"/>
                <c:pt idx="0">
                  <c:v>% DETECCIÓN INSTANCIAS </c:v>
                </c:pt>
              </c:strCache>
            </c:strRef>
          </c:tx>
          <c:spPr>
            <a:solidFill>
              <a:schemeClr val="accent3"/>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Resultados-Snort'!$E$240:$E$243</c:f>
              <c:numCache>
                <c:formatCode>General</c:formatCode>
                <c:ptCount val="4"/>
                <c:pt idx="0">
                  <c:v>42.578732988132835</c:v>
                </c:pt>
                <c:pt idx="1">
                  <c:v>14.475211074493332</c:v>
                </c:pt>
                <c:pt idx="2">
                  <c:v>19.131494504409016</c:v>
                </c:pt>
                <c:pt idx="3">
                  <c:v>31.467299920560059</c:v>
                </c:pt>
              </c:numCache>
            </c:numRef>
          </c:val>
          <c:extLst>
            <c:ext xmlns:c16="http://schemas.microsoft.com/office/drawing/2014/chart" uri="{C3380CC4-5D6E-409C-BE32-E72D297353CC}">
              <c16:uniqueId val="{00000002-D6D3-4072-AE82-3D6F5E4AD1EB}"/>
            </c:ext>
          </c:extLst>
        </c:ser>
        <c:dLbls>
          <c:showLegendKey val="0"/>
          <c:showVal val="0"/>
          <c:showCatName val="0"/>
          <c:showSerName val="0"/>
          <c:showPercent val="0"/>
          <c:showBubbleSize val="0"/>
        </c:dLbls>
        <c:gapWidth val="219"/>
        <c:overlap val="-27"/>
        <c:axId val="1508633504"/>
        <c:axId val="1508636384"/>
      </c:barChart>
      <c:catAx>
        <c:axId val="150863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636384"/>
        <c:crosses val="autoZero"/>
        <c:auto val="1"/>
        <c:lblAlgn val="ctr"/>
        <c:lblOffset val="100"/>
        <c:noMultiLvlLbl val="0"/>
      </c:catAx>
      <c:valAx>
        <c:axId val="15086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63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s-ES" sz="2000"/>
              <a:t>Porcentaje de alertas FP totales</a:t>
            </a:r>
            <a:r>
              <a:rPr lang="es-ES" sz="2000" baseline="0"/>
              <a:t> </a:t>
            </a:r>
            <a:r>
              <a:rPr lang="es-ES" sz="2000"/>
              <a:t>por Táctica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'Análisis Resultados-Snort'!$H$17</c:f>
              <c:strCache>
                <c:ptCount val="1"/>
                <c:pt idx="0">
                  <c:v>RS1 (TALOS)</c:v>
                </c:pt>
              </c:strCache>
            </c:strRef>
          </c:tx>
          <c:spPr>
            <a:ln w="28575" cap="rnd">
              <a:solidFill>
                <a:schemeClr val="accent1"/>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Resultados-Snort'!$H$18:$H$27</c:f>
              <c:numCache>
                <c:formatCode>0.00%</c:formatCode>
                <c:ptCount val="10"/>
                <c:pt idx="0">
                  <c:v>0.35009671179883944</c:v>
                </c:pt>
                <c:pt idx="1">
                  <c:v>0</c:v>
                </c:pt>
                <c:pt idx="2">
                  <c:v>8.4745762711864406E-3</c:v>
                </c:pt>
                <c:pt idx="3">
                  <c:v>0.27966101694915252</c:v>
                </c:pt>
                <c:pt idx="4">
                  <c:v>6.214488636363636E-3</c:v>
                </c:pt>
                <c:pt idx="5">
                  <c:v>0.45783132530120479</c:v>
                </c:pt>
                <c:pt idx="6">
                  <c:v>0.52112676056338025</c:v>
                </c:pt>
                <c:pt idx="7">
                  <c:v>0</c:v>
                </c:pt>
                <c:pt idx="8">
                  <c:v>0.64150943396226412</c:v>
                </c:pt>
                <c:pt idx="9">
                  <c:v>0.22012578616352202</c:v>
                </c:pt>
              </c:numCache>
            </c:numRef>
          </c:val>
          <c:extLst>
            <c:ext xmlns:c16="http://schemas.microsoft.com/office/drawing/2014/chart" uri="{C3380CC4-5D6E-409C-BE32-E72D297353CC}">
              <c16:uniqueId val="{00000000-8A26-43FF-BEF2-5D8581811708}"/>
            </c:ext>
          </c:extLst>
        </c:ser>
        <c:ser>
          <c:idx val="1"/>
          <c:order val="1"/>
          <c:tx>
            <c:strRef>
              <c:f>'Análisis Resultados-Snort'!$I$17</c:f>
              <c:strCache>
                <c:ptCount val="1"/>
                <c:pt idx="0">
                  <c:v>RS2 (ETOPEN)</c:v>
                </c:pt>
              </c:strCache>
            </c:strRef>
          </c:tx>
          <c:spPr>
            <a:ln w="28575" cap="rnd">
              <a:solidFill>
                <a:schemeClr val="accent2"/>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Resultados-Snort'!$I$18:$I$27</c:f>
              <c:numCache>
                <c:formatCode>0.00%</c:formatCode>
                <c:ptCount val="10"/>
                <c:pt idx="0">
                  <c:v>1.8518518518518517E-2</c:v>
                </c:pt>
                <c:pt idx="1">
                  <c:v>0</c:v>
                </c:pt>
                <c:pt idx="2">
                  <c:v>0.1</c:v>
                </c:pt>
                <c:pt idx="3">
                  <c:v>0.27272727272727271</c:v>
                </c:pt>
                <c:pt idx="4">
                  <c:v>0</c:v>
                </c:pt>
                <c:pt idx="5">
                  <c:v>0</c:v>
                </c:pt>
                <c:pt idx="6">
                  <c:v>0</c:v>
                </c:pt>
                <c:pt idx="7">
                  <c:v>0</c:v>
                </c:pt>
                <c:pt idx="8">
                  <c:v>0</c:v>
                </c:pt>
                <c:pt idx="9">
                  <c:v>0.1</c:v>
                </c:pt>
              </c:numCache>
            </c:numRef>
          </c:val>
          <c:extLst>
            <c:ext xmlns:c16="http://schemas.microsoft.com/office/drawing/2014/chart" uri="{C3380CC4-5D6E-409C-BE32-E72D297353CC}">
              <c16:uniqueId val="{00000001-8A26-43FF-BEF2-5D8581811708}"/>
            </c:ext>
          </c:extLst>
        </c:ser>
        <c:ser>
          <c:idx val="2"/>
          <c:order val="2"/>
          <c:tx>
            <c:strRef>
              <c:f>'Análisis Resultados-Snort'!$J$17</c:f>
              <c:strCache>
                <c:ptCount val="1"/>
                <c:pt idx="0">
                  <c:v>RS3 (ETOPEN_OPTIMIZADA)</c:v>
                </c:pt>
              </c:strCache>
            </c:strRef>
          </c:tx>
          <c:spPr>
            <a:ln w="28575" cap="rnd">
              <a:solidFill>
                <a:schemeClr val="accent3"/>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Resultados-Snort'!$J$18:$J$27</c:f>
              <c:numCache>
                <c:formatCode>0.00%</c:formatCode>
                <c:ptCount val="10"/>
                <c:pt idx="0">
                  <c:v>0.19</c:v>
                </c:pt>
                <c:pt idx="1">
                  <c:v>1</c:v>
                </c:pt>
                <c:pt idx="2">
                  <c:v>0.41176470588235292</c:v>
                </c:pt>
                <c:pt idx="3">
                  <c:v>0.71900826446280997</c:v>
                </c:pt>
                <c:pt idx="4">
                  <c:v>0.73333333333333328</c:v>
                </c:pt>
                <c:pt idx="5">
                  <c:v>0.32330827067669171</c:v>
                </c:pt>
                <c:pt idx="6">
                  <c:v>0.978494623655914</c:v>
                </c:pt>
                <c:pt idx="7">
                  <c:v>1</c:v>
                </c:pt>
                <c:pt idx="8">
                  <c:v>0.56896551724137934</c:v>
                </c:pt>
                <c:pt idx="9">
                  <c:v>0.5</c:v>
                </c:pt>
              </c:numCache>
            </c:numRef>
          </c:val>
          <c:extLst>
            <c:ext xmlns:c16="http://schemas.microsoft.com/office/drawing/2014/chart" uri="{C3380CC4-5D6E-409C-BE32-E72D297353CC}">
              <c16:uniqueId val="{00000002-8A26-43FF-BEF2-5D8581811708}"/>
            </c:ext>
          </c:extLst>
        </c:ser>
        <c:ser>
          <c:idx val="3"/>
          <c:order val="3"/>
          <c:tx>
            <c:strRef>
              <c:f>'Análisis Resultados-Snort'!$K$17</c:f>
              <c:strCache>
                <c:ptCount val="1"/>
                <c:pt idx="0">
                  <c:v>RS4 (QUICKDRAW)</c:v>
                </c:pt>
              </c:strCache>
            </c:strRef>
          </c:tx>
          <c:spPr>
            <a:ln w="28575" cap="rnd">
              <a:solidFill>
                <a:schemeClr val="accent4"/>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Resultados-Snort'!$K$18:$K$27</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A26-43FF-BEF2-5D8581811708}"/>
            </c:ext>
          </c:extLst>
        </c:ser>
        <c:dLbls>
          <c:showLegendKey val="0"/>
          <c:showVal val="0"/>
          <c:showCatName val="0"/>
          <c:showSerName val="0"/>
          <c:showPercent val="0"/>
          <c:showBubbleSize val="0"/>
        </c:dLbls>
        <c:axId val="867060816"/>
        <c:axId val="867044016"/>
      </c:radarChart>
      <c:catAx>
        <c:axId val="86706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44016"/>
        <c:crosses val="autoZero"/>
        <c:auto val="1"/>
        <c:lblAlgn val="ctr"/>
        <c:lblOffset val="100"/>
        <c:noMultiLvlLbl val="0"/>
      </c:catAx>
      <c:valAx>
        <c:axId val="867044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6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FP Total Snort Alertas (Promedio)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Cap.Deteccion'!$B$55</c:f>
              <c:strCache>
                <c:ptCount val="1"/>
                <c:pt idx="0">
                  <c:v>% FP Total Snort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Cap.Deteccion'!$C$55:$F$55</c:f>
              <c:numCache>
                <c:formatCode>0.00%</c:formatCode>
                <c:ptCount val="4"/>
                <c:pt idx="0">
                  <c:v>0.31950000000000001</c:v>
                </c:pt>
                <c:pt idx="1">
                  <c:v>7.8299999999999995E-2</c:v>
                </c:pt>
                <c:pt idx="2">
                  <c:v>0.71340000000000003</c:v>
                </c:pt>
                <c:pt idx="3">
                  <c:v>0</c:v>
                </c:pt>
              </c:numCache>
            </c:numRef>
          </c:val>
          <c:extLst>
            <c:ext xmlns:c16="http://schemas.microsoft.com/office/drawing/2014/chart" uri="{C3380CC4-5D6E-409C-BE32-E72D297353CC}">
              <c16:uniqueId val="{00000000-E125-4808-8955-4211C9ABDE4D}"/>
            </c:ext>
          </c:extLst>
        </c:ser>
        <c:dLbls>
          <c:dLblPos val="outEnd"/>
          <c:showLegendKey val="0"/>
          <c:showVal val="1"/>
          <c:showCatName val="0"/>
          <c:showSerName val="0"/>
          <c:showPercent val="0"/>
          <c:showBubbleSize val="0"/>
        </c:dLbls>
        <c:gapWidth val="219"/>
        <c:overlap val="-27"/>
        <c:axId val="1671482784"/>
        <c:axId val="1671495264"/>
      </c:barChart>
      <c:catAx>
        <c:axId val="1671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5264"/>
        <c:crosses val="autoZero"/>
        <c:auto val="1"/>
        <c:lblAlgn val="ctr"/>
        <c:lblOffset val="100"/>
        <c:noMultiLvlLbl val="0"/>
      </c:catAx>
      <c:valAx>
        <c:axId val="16714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alertas TP totales por Táctica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'Análisis Resultados-Snort'!$H$32</c:f>
              <c:strCache>
                <c:ptCount val="1"/>
                <c:pt idx="0">
                  <c:v>RS1 (TALOS)</c:v>
                </c:pt>
              </c:strCache>
            </c:strRef>
          </c:tx>
          <c:spPr>
            <a:ln w="28575" cap="rnd">
              <a:solidFill>
                <a:schemeClr val="accent1"/>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Resultados-Snort'!$H$33:$H$42</c:f>
              <c:numCache>
                <c:formatCode>0.00%</c:formatCode>
                <c:ptCount val="10"/>
                <c:pt idx="0">
                  <c:v>0.6499032882011605</c:v>
                </c:pt>
                <c:pt idx="1">
                  <c:v>1</c:v>
                </c:pt>
                <c:pt idx="2">
                  <c:v>0.99152542372881358</c:v>
                </c:pt>
                <c:pt idx="3">
                  <c:v>0.72033898305084743</c:v>
                </c:pt>
                <c:pt idx="4">
                  <c:v>0.99378551136363635</c:v>
                </c:pt>
                <c:pt idx="5">
                  <c:v>0.54216867469879515</c:v>
                </c:pt>
                <c:pt idx="6">
                  <c:v>0.47887323943661969</c:v>
                </c:pt>
                <c:pt idx="7">
                  <c:v>1</c:v>
                </c:pt>
                <c:pt idx="8">
                  <c:v>0.35849056603773582</c:v>
                </c:pt>
                <c:pt idx="9">
                  <c:v>0.77987421383647804</c:v>
                </c:pt>
              </c:numCache>
            </c:numRef>
          </c:val>
          <c:extLst>
            <c:ext xmlns:c16="http://schemas.microsoft.com/office/drawing/2014/chart" uri="{C3380CC4-5D6E-409C-BE32-E72D297353CC}">
              <c16:uniqueId val="{00000000-2618-4127-8E06-6B38A8C61D7B}"/>
            </c:ext>
          </c:extLst>
        </c:ser>
        <c:ser>
          <c:idx val="1"/>
          <c:order val="1"/>
          <c:tx>
            <c:strRef>
              <c:f>'Análisis Resultados-Snort'!$I$32</c:f>
              <c:strCache>
                <c:ptCount val="1"/>
                <c:pt idx="0">
                  <c:v>RS2 (ETOPEN)</c:v>
                </c:pt>
              </c:strCache>
            </c:strRef>
          </c:tx>
          <c:spPr>
            <a:ln w="28575" cap="rnd">
              <a:solidFill>
                <a:schemeClr val="accent2"/>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Resultados-Snort'!$I$33:$I$42</c:f>
              <c:numCache>
                <c:formatCode>0.00%</c:formatCode>
                <c:ptCount val="10"/>
                <c:pt idx="0">
                  <c:v>0.98148148148148151</c:v>
                </c:pt>
                <c:pt idx="1">
                  <c:v>0</c:v>
                </c:pt>
                <c:pt idx="2">
                  <c:v>0.9</c:v>
                </c:pt>
                <c:pt idx="3">
                  <c:v>0.72727272727272729</c:v>
                </c:pt>
                <c:pt idx="4">
                  <c:v>1</c:v>
                </c:pt>
                <c:pt idx="5">
                  <c:v>1</c:v>
                </c:pt>
                <c:pt idx="6">
                  <c:v>1</c:v>
                </c:pt>
                <c:pt idx="7">
                  <c:v>0</c:v>
                </c:pt>
                <c:pt idx="8">
                  <c:v>1</c:v>
                </c:pt>
                <c:pt idx="9">
                  <c:v>0.9</c:v>
                </c:pt>
              </c:numCache>
            </c:numRef>
          </c:val>
          <c:extLst>
            <c:ext xmlns:c16="http://schemas.microsoft.com/office/drawing/2014/chart" uri="{C3380CC4-5D6E-409C-BE32-E72D297353CC}">
              <c16:uniqueId val="{00000001-2618-4127-8E06-6B38A8C61D7B}"/>
            </c:ext>
          </c:extLst>
        </c:ser>
        <c:ser>
          <c:idx val="2"/>
          <c:order val="2"/>
          <c:tx>
            <c:strRef>
              <c:f>'Análisis Resultados-Snort'!$J$32</c:f>
              <c:strCache>
                <c:ptCount val="1"/>
                <c:pt idx="0">
                  <c:v>RS3 (ETOPEN_OPTIMIZADA)</c:v>
                </c:pt>
              </c:strCache>
            </c:strRef>
          </c:tx>
          <c:spPr>
            <a:ln w="28575" cap="rnd">
              <a:solidFill>
                <a:schemeClr val="accent3"/>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Resultados-Snort'!$J$33:$J$42</c:f>
              <c:numCache>
                <c:formatCode>0.00%</c:formatCode>
                <c:ptCount val="10"/>
                <c:pt idx="0">
                  <c:v>0.81</c:v>
                </c:pt>
                <c:pt idx="1">
                  <c:v>0</c:v>
                </c:pt>
                <c:pt idx="2">
                  <c:v>0.58823529411764708</c:v>
                </c:pt>
                <c:pt idx="3">
                  <c:v>0.28099173553719009</c:v>
                </c:pt>
                <c:pt idx="4">
                  <c:v>0.26666666666666666</c:v>
                </c:pt>
                <c:pt idx="5">
                  <c:v>0.67669172932330823</c:v>
                </c:pt>
                <c:pt idx="6">
                  <c:v>2.1505376344086023E-2</c:v>
                </c:pt>
                <c:pt idx="7">
                  <c:v>0</c:v>
                </c:pt>
                <c:pt idx="8">
                  <c:v>0.43103448275862066</c:v>
                </c:pt>
                <c:pt idx="9">
                  <c:v>0.5</c:v>
                </c:pt>
              </c:numCache>
            </c:numRef>
          </c:val>
          <c:extLst>
            <c:ext xmlns:c16="http://schemas.microsoft.com/office/drawing/2014/chart" uri="{C3380CC4-5D6E-409C-BE32-E72D297353CC}">
              <c16:uniqueId val="{00000002-2618-4127-8E06-6B38A8C61D7B}"/>
            </c:ext>
          </c:extLst>
        </c:ser>
        <c:ser>
          <c:idx val="3"/>
          <c:order val="3"/>
          <c:tx>
            <c:strRef>
              <c:f>'Análisis Resultados-Snort'!$K$32</c:f>
              <c:strCache>
                <c:ptCount val="1"/>
                <c:pt idx="0">
                  <c:v>RS4 (QUICKDRAW)</c:v>
                </c:pt>
              </c:strCache>
            </c:strRef>
          </c:tx>
          <c:spPr>
            <a:ln w="28575" cap="rnd">
              <a:solidFill>
                <a:schemeClr val="accent4"/>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Resultados-Snort'!$K$33:$K$42</c:f>
              <c:numCache>
                <c:formatCode>0.00%</c:formatCode>
                <c:ptCount val="10"/>
                <c:pt idx="0">
                  <c:v>1</c:v>
                </c:pt>
                <c:pt idx="1">
                  <c:v>0</c:v>
                </c:pt>
                <c:pt idx="2">
                  <c:v>0</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3-2618-4127-8E06-6B38A8C61D7B}"/>
            </c:ext>
          </c:extLst>
        </c:ser>
        <c:dLbls>
          <c:showLegendKey val="0"/>
          <c:showVal val="0"/>
          <c:showCatName val="0"/>
          <c:showSerName val="0"/>
          <c:showPercent val="0"/>
          <c:showBubbleSize val="0"/>
        </c:dLbls>
        <c:axId val="867057456"/>
        <c:axId val="867061296"/>
      </c:radarChart>
      <c:catAx>
        <c:axId val="8670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61296"/>
        <c:crosses val="autoZero"/>
        <c:auto val="1"/>
        <c:lblAlgn val="ctr"/>
        <c:lblOffset val="100"/>
        <c:noMultiLvlLbl val="0"/>
      </c:catAx>
      <c:valAx>
        <c:axId val="86706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57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Resultados-Snort'!$C$46:$G$46</c:f>
              <c:strCache>
                <c:ptCount val="5"/>
                <c:pt idx="0">
                  <c:v>RS1 (TALOS)</c:v>
                </c:pt>
                <c:pt idx="1">
                  <c:v>RS2 (ETOPEN)</c:v>
                </c:pt>
                <c:pt idx="2">
                  <c:v>RS3 (ETOPEN_OPTIMIZADA)</c:v>
                </c:pt>
                <c:pt idx="3">
                  <c:v>RS4 (QUICKDRAW)</c:v>
                </c:pt>
                <c:pt idx="4">
                  <c:v>Conjunto (TALOS+ETOPEN_OPT+QUICKDRAW)</c:v>
                </c:pt>
              </c:strCache>
            </c:strRef>
          </c:cat>
          <c:val>
            <c:numRef>
              <c:f>'Análisis Resultados-Snort'!$C$48:$G$48</c:f>
              <c:numCache>
                <c:formatCode>0.00%</c:formatCode>
                <c:ptCount val="5"/>
                <c:pt idx="0">
                  <c:v>5.8783965563626583E-2</c:v>
                </c:pt>
                <c:pt idx="1">
                  <c:v>4.9079754601226995E-2</c:v>
                </c:pt>
                <c:pt idx="2">
                  <c:v>0.55848434925864909</c:v>
                </c:pt>
                <c:pt idx="3">
                  <c:v>0</c:v>
                </c:pt>
                <c:pt idx="4">
                  <c:v>6.7560508445063561E-2</c:v>
                </c:pt>
              </c:numCache>
            </c:numRef>
          </c:val>
          <c:extLst>
            <c:ext xmlns:c16="http://schemas.microsoft.com/office/drawing/2014/chart" uri="{C3380CC4-5D6E-409C-BE32-E72D297353CC}">
              <c16:uniqueId val="{00000000-6EE0-4F37-8C31-C7476D5E53B6}"/>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Snort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L1-L2'!$D$50</c:f>
              <c:strCache>
                <c:ptCount val="1"/>
                <c:pt idx="0">
                  <c:v>L1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L1-L2'!$E$49:$H$49</c:f>
              <c:strCache>
                <c:ptCount val="4"/>
                <c:pt idx="0">
                  <c:v>SNORT TALOS</c:v>
                </c:pt>
                <c:pt idx="1">
                  <c:v>SNORT ETOPEN</c:v>
                </c:pt>
                <c:pt idx="2">
                  <c:v>ETOPEN_OPT</c:v>
                </c:pt>
                <c:pt idx="3">
                  <c:v>QUICKDRAW</c:v>
                </c:pt>
              </c:strCache>
            </c:strRef>
          </c:cat>
          <c:val>
            <c:numRef>
              <c:f>'Ataques L1-L2'!$E$50:$H$50</c:f>
              <c:numCache>
                <c:formatCode>General</c:formatCode>
                <c:ptCount val="4"/>
                <c:pt idx="0">
                  <c:v>75</c:v>
                </c:pt>
                <c:pt idx="1">
                  <c:v>75</c:v>
                </c:pt>
                <c:pt idx="2">
                  <c:v>83.333333333333343</c:v>
                </c:pt>
                <c:pt idx="3">
                  <c:v>25</c:v>
                </c:pt>
              </c:numCache>
            </c:numRef>
          </c:val>
          <c:extLst>
            <c:ext xmlns:c16="http://schemas.microsoft.com/office/drawing/2014/chart" uri="{C3380CC4-5D6E-409C-BE32-E72D297353CC}">
              <c16:uniqueId val="{00000000-03D5-4618-9346-318D24375DD1}"/>
            </c:ext>
          </c:extLst>
        </c:ser>
        <c:ser>
          <c:idx val="1"/>
          <c:order val="1"/>
          <c:tx>
            <c:strRef>
              <c:f>'Ataques L1-L2'!$D$51</c:f>
              <c:strCache>
                <c:ptCount val="1"/>
                <c:pt idx="0">
                  <c:v>L2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L1-L2'!$E$49:$H$49</c:f>
              <c:strCache>
                <c:ptCount val="4"/>
                <c:pt idx="0">
                  <c:v>SNORT TALOS</c:v>
                </c:pt>
                <c:pt idx="1">
                  <c:v>SNORT ETOPEN</c:v>
                </c:pt>
                <c:pt idx="2">
                  <c:v>ETOPEN_OPT</c:v>
                </c:pt>
                <c:pt idx="3">
                  <c:v>QUICKDRAW</c:v>
                </c:pt>
              </c:strCache>
            </c:strRef>
          </c:cat>
          <c:val>
            <c:numRef>
              <c:f>'Ataques L1-L2'!$E$51:$H$51</c:f>
              <c:numCache>
                <c:formatCode>General</c:formatCode>
                <c:ptCount val="4"/>
                <c:pt idx="0">
                  <c:v>51.612903225806448</c:v>
                </c:pt>
                <c:pt idx="1">
                  <c:v>16.129032258064516</c:v>
                </c:pt>
                <c:pt idx="2">
                  <c:v>19.35483870967742</c:v>
                </c:pt>
                <c:pt idx="3">
                  <c:v>41.935483870967744</c:v>
                </c:pt>
              </c:numCache>
            </c:numRef>
          </c:val>
          <c:extLst>
            <c:ext xmlns:c16="http://schemas.microsoft.com/office/drawing/2014/chart" uri="{C3380CC4-5D6E-409C-BE32-E72D297353CC}">
              <c16:uniqueId val="{00000001-03D5-4618-9346-318D24375DD1}"/>
            </c:ext>
          </c:extLst>
        </c:ser>
        <c:ser>
          <c:idx val="2"/>
          <c:order val="2"/>
          <c:tx>
            <c:strRef>
              <c:f>'Ataques L1-L2'!$D$52</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L1-L2'!$E$49:$H$49</c:f>
              <c:strCache>
                <c:ptCount val="4"/>
                <c:pt idx="0">
                  <c:v>SNORT TALOS</c:v>
                </c:pt>
                <c:pt idx="1">
                  <c:v>SNORT ETOPEN</c:v>
                </c:pt>
                <c:pt idx="2">
                  <c:v>ETOPEN_OPT</c:v>
                </c:pt>
                <c:pt idx="3">
                  <c:v>QUICKDRAW</c:v>
                </c:pt>
              </c:strCache>
            </c:strRef>
          </c:cat>
          <c:val>
            <c:numRef>
              <c:f>'Ataques L1-L2'!$E$52:$H$52</c:f>
              <c:numCache>
                <c:formatCode>General</c:formatCode>
                <c:ptCount val="4"/>
                <c:pt idx="0">
                  <c:v>58.139534883720934</c:v>
                </c:pt>
                <c:pt idx="1">
                  <c:v>32.558139534883722</c:v>
                </c:pt>
                <c:pt idx="2">
                  <c:v>37.209302325581397</c:v>
                </c:pt>
                <c:pt idx="3">
                  <c:v>37.209302325581397</c:v>
                </c:pt>
              </c:numCache>
            </c:numRef>
          </c:val>
          <c:extLst>
            <c:ext xmlns:c16="http://schemas.microsoft.com/office/drawing/2014/chart" uri="{C3380CC4-5D6E-409C-BE32-E72D297353CC}">
              <c16:uniqueId val="{00000002-03D5-4618-9346-318D24375DD1}"/>
            </c:ext>
          </c:extLst>
        </c:ser>
        <c:dLbls>
          <c:dLblPos val="outEnd"/>
          <c:showLegendKey val="0"/>
          <c:showVal val="1"/>
          <c:showCatName val="0"/>
          <c:showSerName val="0"/>
          <c:showPercent val="0"/>
          <c:showBubbleSize val="0"/>
        </c:dLbls>
        <c:gapWidth val="219"/>
        <c:overlap val="-27"/>
        <c:axId val="758246031"/>
        <c:axId val="758257551"/>
      </c:barChart>
      <c:catAx>
        <c:axId val="758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57551"/>
        <c:crosses val="autoZero"/>
        <c:auto val="1"/>
        <c:lblAlgn val="ctr"/>
        <c:lblOffset val="100"/>
        <c:noMultiLvlLbl val="0"/>
      </c:catAx>
      <c:valAx>
        <c:axId val="75825755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Snort vs Fortigate vs Palo Alto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L1-L2'!$D$87</c:f>
              <c:strCache>
                <c:ptCount val="1"/>
                <c:pt idx="0">
                  <c:v>L1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L1-L2'!$E$86:$G$86</c:f>
              <c:strCache>
                <c:ptCount val="3"/>
                <c:pt idx="0">
                  <c:v>SNORT</c:v>
                </c:pt>
                <c:pt idx="1">
                  <c:v>FORTIGATE</c:v>
                </c:pt>
                <c:pt idx="2">
                  <c:v>PALO ALTO</c:v>
                </c:pt>
              </c:strCache>
            </c:strRef>
          </c:cat>
          <c:val>
            <c:numRef>
              <c:f>'Ataques L1-L2'!$E$87:$G$87</c:f>
              <c:numCache>
                <c:formatCode>0.00%</c:formatCode>
                <c:ptCount val="3"/>
                <c:pt idx="0">
                  <c:v>0.83333333333333337</c:v>
                </c:pt>
                <c:pt idx="1">
                  <c:v>1</c:v>
                </c:pt>
                <c:pt idx="2">
                  <c:v>0.91600000000000004</c:v>
                </c:pt>
              </c:numCache>
            </c:numRef>
          </c:val>
          <c:extLst>
            <c:ext xmlns:c16="http://schemas.microsoft.com/office/drawing/2014/chart" uri="{C3380CC4-5D6E-409C-BE32-E72D297353CC}">
              <c16:uniqueId val="{00000000-0EB8-4B6F-A184-FB56823DC40A}"/>
            </c:ext>
          </c:extLst>
        </c:ser>
        <c:ser>
          <c:idx val="1"/>
          <c:order val="1"/>
          <c:tx>
            <c:strRef>
              <c:f>'Ataques L1-L2'!$D$88</c:f>
              <c:strCache>
                <c:ptCount val="1"/>
                <c:pt idx="0">
                  <c:v>L2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L1-L2'!$E$86:$G$86</c:f>
              <c:strCache>
                <c:ptCount val="3"/>
                <c:pt idx="0">
                  <c:v>SNORT</c:v>
                </c:pt>
                <c:pt idx="1">
                  <c:v>FORTIGATE</c:v>
                </c:pt>
                <c:pt idx="2">
                  <c:v>PALO ALTO</c:v>
                </c:pt>
              </c:strCache>
            </c:strRef>
          </c:cat>
          <c:val>
            <c:numRef>
              <c:f>'Ataques L1-L2'!$E$88:$G$88</c:f>
              <c:numCache>
                <c:formatCode>0.00%</c:formatCode>
                <c:ptCount val="3"/>
                <c:pt idx="0">
                  <c:v>0.70967741935483875</c:v>
                </c:pt>
                <c:pt idx="1">
                  <c:v>1</c:v>
                </c:pt>
                <c:pt idx="2">
                  <c:v>0.93200000000000005</c:v>
                </c:pt>
              </c:numCache>
            </c:numRef>
          </c:val>
          <c:extLst>
            <c:ext xmlns:c16="http://schemas.microsoft.com/office/drawing/2014/chart" uri="{C3380CC4-5D6E-409C-BE32-E72D297353CC}">
              <c16:uniqueId val="{00000001-0EB8-4B6F-A184-FB56823DC40A}"/>
            </c:ext>
          </c:extLst>
        </c:ser>
        <c:ser>
          <c:idx val="2"/>
          <c:order val="2"/>
          <c:tx>
            <c:strRef>
              <c:f>'Ataques L1-L2'!$D$89</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L1-L2'!$E$86:$G$86</c:f>
              <c:strCache>
                <c:ptCount val="3"/>
                <c:pt idx="0">
                  <c:v>SNORT</c:v>
                </c:pt>
                <c:pt idx="1">
                  <c:v>FORTIGATE</c:v>
                </c:pt>
                <c:pt idx="2">
                  <c:v>PALO ALTO</c:v>
                </c:pt>
              </c:strCache>
            </c:strRef>
          </c:cat>
          <c:val>
            <c:numRef>
              <c:f>'Ataques L1-L2'!$E$89:$G$89</c:f>
              <c:numCache>
                <c:formatCode>0.00%</c:formatCode>
                <c:ptCount val="3"/>
                <c:pt idx="0">
                  <c:v>0.7441860465116279</c:v>
                </c:pt>
                <c:pt idx="1">
                  <c:v>1</c:v>
                </c:pt>
                <c:pt idx="2">
                  <c:v>0.96899999999999997</c:v>
                </c:pt>
              </c:numCache>
            </c:numRef>
          </c:val>
          <c:extLst>
            <c:ext xmlns:c16="http://schemas.microsoft.com/office/drawing/2014/chart" uri="{C3380CC4-5D6E-409C-BE32-E72D297353CC}">
              <c16:uniqueId val="{00000002-0EB8-4B6F-A184-FB56823DC40A}"/>
            </c:ext>
          </c:extLst>
        </c:ser>
        <c:dLbls>
          <c:dLblPos val="outEnd"/>
          <c:showLegendKey val="0"/>
          <c:showVal val="1"/>
          <c:showCatName val="0"/>
          <c:showSerName val="0"/>
          <c:showPercent val="0"/>
          <c:showBubbleSize val="0"/>
        </c:dLbls>
        <c:gapWidth val="219"/>
        <c:overlap val="-27"/>
        <c:axId val="870974048"/>
        <c:axId val="870995168"/>
      </c:barChart>
      <c:catAx>
        <c:axId val="87097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995168"/>
        <c:crosses val="autoZero"/>
        <c:auto val="1"/>
        <c:lblAlgn val="ctr"/>
        <c:lblOffset val="100"/>
        <c:noMultiLvlLbl val="0"/>
      </c:catAx>
      <c:valAx>
        <c:axId val="870995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97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Resultados_Snort_TALOS!$B$70:$B$86</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Resultados_Snort_TALOS!$C$70:$C$86</c:f>
              <c:numCache>
                <c:formatCode>General</c:formatCode>
                <c:ptCount val="17"/>
                <c:pt idx="0">
                  <c:v>5</c:v>
                </c:pt>
                <c:pt idx="1">
                  <c:v>3</c:v>
                </c:pt>
                <c:pt idx="2">
                  <c:v>0</c:v>
                </c:pt>
                <c:pt idx="3">
                  <c:v>0</c:v>
                </c:pt>
                <c:pt idx="4">
                  <c:v>0</c:v>
                </c:pt>
                <c:pt idx="5">
                  <c:v>0</c:v>
                </c:pt>
                <c:pt idx="6">
                  <c:v>2</c:v>
                </c:pt>
                <c:pt idx="7">
                  <c:v>0</c:v>
                </c:pt>
                <c:pt idx="8">
                  <c:v>0</c:v>
                </c:pt>
                <c:pt idx="9">
                  <c:v>8</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 sz="1800"/>
              <a:t>Porcentaje de ataque detectados por</a:t>
            </a:r>
            <a:r>
              <a:rPr lang="es-ES" sz="1800" baseline="0"/>
              <a:t> Táctica (ETopen)</a:t>
            </a:r>
            <a:endParaRPr lang="es-ES" sz="1800"/>
          </a:p>
        </c:rich>
      </c:tx>
      <c:layout>
        <c:manualLayout>
          <c:xMode val="edge"/>
          <c:yMode val="edge"/>
          <c:x val="0.26896291238182773"/>
          <c:y val="1.59090937561012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dLbl>
              <c:idx val="1"/>
              <c:layout>
                <c:manualLayout>
                  <c:x val="3.5444696040799542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C0-445B-A7EF-6941303C7828}"/>
                </c:ext>
              </c:extLst>
            </c:dLbl>
            <c:dLbl>
              <c:idx val="8"/>
              <c:layout>
                <c:manualLayout>
                  <c:x val="-5.3823427321214215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0-445B-A7EF-6941303C78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3.4131929520769932E-2"/>
                  <c:y val="-2.245275992354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3.4131929520769932E-2"/>
                  <c:y val="4.54545535888605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 de Ataques Detectados por Protocolo</a:t>
            </a:r>
          </a:p>
        </c:rich>
      </c:tx>
      <c:layout>
        <c:manualLayout>
          <c:xMode val="edge"/>
          <c:yMode val="edge"/>
          <c:x val="0.32967115996773955"/>
          <c:y val="2.1753485053899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Resultados_Snort_ETopen!$B$67:$B$83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Resultados_Snort_ETopen!$C$67:$C$83</c:f>
              <c:numCache>
                <c:formatCode>General</c:formatCode>
                <c:ptCount val="17"/>
                <c:pt idx="0">
                  <c:v>4</c:v>
                </c:pt>
                <c:pt idx="1">
                  <c:v>0</c:v>
                </c:pt>
                <c:pt idx="2">
                  <c:v>0</c:v>
                </c:pt>
                <c:pt idx="3">
                  <c:v>0</c:v>
                </c:pt>
                <c:pt idx="4">
                  <c:v>0</c:v>
                </c:pt>
                <c:pt idx="5">
                  <c:v>0</c:v>
                </c:pt>
                <c:pt idx="6">
                  <c:v>1</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D8C2-422E-B253-2223AFC9D2A3}"/>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7097163779232641E-2"/>
          <c:y val="8.9876600030105655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Resultados_Snort_ETopen!$I$68:$I$84</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Resultados_Snort_ETopen!$J$68:$J$84</c:f>
              <c:numCache>
                <c:formatCode>General</c:formatCode>
                <c:ptCount val="17"/>
                <c:pt idx="0">
                  <c:v>4</c:v>
                </c:pt>
                <c:pt idx="1">
                  <c:v>0</c:v>
                </c:pt>
                <c:pt idx="2">
                  <c:v>0</c:v>
                </c:pt>
                <c:pt idx="3">
                  <c:v>0</c:v>
                </c:pt>
                <c:pt idx="4">
                  <c:v>0</c:v>
                </c:pt>
                <c:pt idx="5">
                  <c:v>0</c:v>
                </c:pt>
                <c:pt idx="6">
                  <c:v>2</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2</c:v>
                </c:pt>
                <c:pt idx="2">
                  <c:v>2</c:v>
                </c:pt>
                <c:pt idx="3">
                  <c:v>0</c:v>
                </c:pt>
                <c:pt idx="4">
                  <c:v>0</c:v>
                </c:pt>
                <c:pt idx="5">
                  <c:v>0</c:v>
                </c:pt>
                <c:pt idx="6">
                  <c:v>0</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0</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Ataques</a:t>
            </a:r>
            <a:r>
              <a:rPr lang="en-US" baseline="0"/>
              <a:t> Detectados por Protocolo (IPS Fortigate)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Resultados_FortiGate!$D$64</c:f>
              <c:strCache>
                <c:ptCount val="1"/>
                <c:pt idx="0">
                  <c:v>Nº ATAQUES DETECTADOS </c:v>
                </c:pt>
              </c:strCache>
            </c:strRef>
          </c:tx>
          <c:spPr>
            <a:solidFill>
              <a:schemeClr val="accent1"/>
            </a:solidFill>
            <a:ln>
              <a:noFill/>
            </a:ln>
            <a:effectLst/>
          </c:spPr>
          <c:invertIfNegative val="0"/>
          <c:cat>
            <c:strRef>
              <c:f>Resultados_FortiGate!$C$65:$C$81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Resultados_FortiGate!$D$65:$D$81</c:f>
              <c:numCache>
                <c:formatCode>General</c:formatCode>
                <c:ptCount val="17"/>
                <c:pt idx="0">
                  <c:v>0</c:v>
                </c:pt>
                <c:pt idx="1">
                  <c:v>1</c:v>
                </c:pt>
                <c:pt idx="2">
                  <c:v>0</c:v>
                </c:pt>
                <c:pt idx="3">
                  <c:v>0</c:v>
                </c:pt>
                <c:pt idx="4">
                  <c:v>0</c:v>
                </c:pt>
                <c:pt idx="5">
                  <c:v>0</c:v>
                </c:pt>
                <c:pt idx="6">
                  <c:v>1</c:v>
                </c:pt>
                <c:pt idx="7">
                  <c:v>1</c:v>
                </c:pt>
                <c:pt idx="8">
                  <c:v>0</c:v>
                </c:pt>
                <c:pt idx="9">
                  <c:v>0</c:v>
                </c:pt>
                <c:pt idx="10">
                  <c:v>0</c:v>
                </c:pt>
                <c:pt idx="11">
                  <c:v>0</c:v>
                </c:pt>
                <c:pt idx="12">
                  <c:v>1</c:v>
                </c:pt>
                <c:pt idx="13">
                  <c:v>1</c:v>
                </c:pt>
                <c:pt idx="14">
                  <c:v>1</c:v>
                </c:pt>
                <c:pt idx="15">
                  <c:v>2</c:v>
                </c:pt>
                <c:pt idx="16">
                  <c:v>2</c:v>
                </c:pt>
              </c:numCache>
            </c:numRef>
          </c:val>
          <c:extLst>
            <c:ext xmlns:c16="http://schemas.microsoft.com/office/drawing/2014/chart" uri="{C3380CC4-5D6E-409C-BE32-E72D297353CC}">
              <c16:uniqueId val="{00000000-1E3E-4978-B758-3109BD6D3B78}"/>
            </c:ext>
          </c:extLst>
        </c:ser>
        <c:dLbls>
          <c:showLegendKey val="0"/>
          <c:showVal val="0"/>
          <c:showCatName val="0"/>
          <c:showSerName val="0"/>
          <c:showPercent val="0"/>
          <c:showBubbleSize val="0"/>
        </c:dLbls>
        <c:gapWidth val="219"/>
        <c:overlap val="-27"/>
        <c:axId val="1671486624"/>
        <c:axId val="1671499584"/>
      </c:barChart>
      <c:catAx>
        <c:axId val="16714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9584"/>
        <c:crosses val="autoZero"/>
        <c:auto val="1"/>
        <c:lblAlgn val="ctr"/>
        <c:lblOffset val="100"/>
        <c:noMultiLvlLbl val="0"/>
      </c:catAx>
      <c:valAx>
        <c:axId val="16714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C-4BA0-B99F-C73D1E134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C-4BA0-B99F-C73D1E134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C-4BA0-B99F-C73D1E1346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C-4BA0-B99F-C73D1E1346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EC-4BA0-B99F-C73D1E1346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EC-4BA0-B99F-C73D1E1346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EC-4BA0-B99F-C73D1E1346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EC-4BA0-B99F-C73D1E1346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EC-4BA0-B99F-C73D1E1346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EC-4BA0-B99F-C73D1E134671}"/>
              </c:ext>
            </c:extLst>
          </c:dPt>
          <c:dLbls>
            <c:dLbl>
              <c:idx val="5"/>
              <c:layout>
                <c:manualLayout>
                  <c:x val="-0.11499510358476862"/>
                  <c:y val="4.51188277157498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EC-4BA0-B99F-C73D1E134671}"/>
                </c:ext>
              </c:extLst>
            </c:dLbl>
            <c:dLbl>
              <c:idx val="7"/>
              <c:layout>
                <c:manualLayout>
                  <c:x val="-0.12339799439679371"/>
                  <c:y val="0.116290732936842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EC-4BA0-B99F-C73D1E134671}"/>
                </c:ext>
              </c:extLst>
            </c:dLbl>
            <c:dLbl>
              <c:idx val="8"/>
              <c:layout>
                <c:manualLayout>
                  <c:x val="-0.26362425453594079"/>
                  <c:y val="4.9451610625072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EC-4BA0-B99F-C73D1E1346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14-D6EC-4BA0-B99F-C73D1E13467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Flujos detectados por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(Resultados_FortiGate!$C$85,Resultados_FortiGate!$D$85,Resultados_FortiGate!$E$85)</c:f>
              <c:strCache>
                <c:ptCount val="3"/>
                <c:pt idx="0">
                  <c:v>% Flujos ataques detectados por IPS</c:v>
                </c:pt>
                <c:pt idx="1">
                  <c:v>% Flujos ataques detectados por Control de Aplicaciones</c:v>
                </c:pt>
                <c:pt idx="2">
                  <c:v>% Total de flujos detectados (IPS + APP)</c:v>
                </c:pt>
              </c:strCache>
            </c:strRef>
          </c:cat>
          <c:val>
            <c:numRef>
              <c:f>(Resultados_FortiGate!$C$87,Resultados_FortiGate!$D$87,Resultados_FortiGate!$E$87)</c:f>
              <c:numCache>
                <c:formatCode>0.00%</c:formatCode>
                <c:ptCount val="3"/>
                <c:pt idx="0">
                  <c:v>0.26792452830188679</c:v>
                </c:pt>
                <c:pt idx="1">
                  <c:v>0.92830188679245285</c:v>
                </c:pt>
                <c:pt idx="2">
                  <c:v>0.94339622641509435</c:v>
                </c:pt>
              </c:numCache>
            </c:numRef>
          </c:val>
          <c:extLst>
            <c:ext xmlns:c16="http://schemas.microsoft.com/office/drawing/2014/chart" uri="{C3380CC4-5D6E-409C-BE32-E72D297353CC}">
              <c16:uniqueId val="{00000000-6A3A-4FB2-8B25-C17C6B95570E}"/>
            </c:ext>
          </c:extLst>
        </c:ser>
        <c:dLbls>
          <c:dLblPos val="outEnd"/>
          <c:showLegendKey val="0"/>
          <c:showVal val="1"/>
          <c:showCatName val="0"/>
          <c:showSerName val="0"/>
          <c:showPercent val="0"/>
          <c:showBubbleSize val="0"/>
        </c:dLbls>
        <c:gapWidth val="219"/>
        <c:overlap val="-27"/>
        <c:axId val="886324000"/>
        <c:axId val="886336480"/>
      </c:barChart>
      <c:catAx>
        <c:axId val="8863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6336480"/>
        <c:crosses val="autoZero"/>
        <c:auto val="1"/>
        <c:lblAlgn val="ctr"/>
        <c:lblOffset val="100"/>
        <c:noMultiLvlLbl val="0"/>
      </c:catAx>
      <c:valAx>
        <c:axId val="88633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632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a:t>%</a:t>
            </a:r>
            <a:r>
              <a:rPr lang="es-ES" sz="2400" baseline="0"/>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'Resultados-&gt; Cap.Deteccion'!$C$147</c:f>
              <c:strCache>
                <c:ptCount val="1"/>
                <c:pt idx="0">
                  <c:v>TALOS</c:v>
                </c:pt>
              </c:strCache>
            </c:strRef>
          </c:tx>
          <c:spPr>
            <a:ln w="28575" cap="rnd">
              <a:solidFill>
                <a:schemeClr val="accent1"/>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1DDB-4D36-A328-FDE4AF7C75DA}"/>
            </c:ext>
          </c:extLst>
        </c:ser>
        <c:ser>
          <c:idx val="1"/>
          <c:order val="1"/>
          <c:tx>
            <c:strRef>
              <c:f>'Resultados-&gt; Cap.Deteccion'!$D$147</c:f>
              <c:strCache>
                <c:ptCount val="1"/>
                <c:pt idx="0">
                  <c:v>Etopen</c:v>
                </c:pt>
              </c:strCache>
            </c:strRef>
          </c:tx>
          <c:spPr>
            <a:ln w="28575" cap="rnd">
              <a:solidFill>
                <a:schemeClr val="accent2"/>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1DDB-4D36-A328-FDE4AF7C75DA}"/>
            </c:ext>
          </c:extLst>
        </c:ser>
        <c:ser>
          <c:idx val="2"/>
          <c:order val="2"/>
          <c:tx>
            <c:strRef>
              <c:f>'Resultados-&gt; Cap.Deteccion'!$E$147</c:f>
              <c:strCache>
                <c:ptCount val="1"/>
                <c:pt idx="0">
                  <c:v>Etopen_Optimizada</c:v>
                </c:pt>
              </c:strCache>
            </c:strRef>
          </c:tx>
          <c:spPr>
            <a:ln w="28575" cap="rnd">
              <a:solidFill>
                <a:schemeClr val="accent3"/>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1DDB-4D36-A328-FDE4AF7C75DA}"/>
            </c:ext>
          </c:extLst>
        </c:ser>
        <c:ser>
          <c:idx val="3"/>
          <c:order val="3"/>
          <c:tx>
            <c:strRef>
              <c:f>'Resultados-&gt; Cap.Deteccion'!$F$147</c:f>
              <c:strCache>
                <c:ptCount val="1"/>
                <c:pt idx="0">
                  <c:v>Quickdraw</c:v>
                </c:pt>
              </c:strCache>
            </c:strRef>
          </c:tx>
          <c:spPr>
            <a:ln w="28575" cap="rnd">
              <a:solidFill>
                <a:schemeClr val="accent4"/>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1DDB-4D36-A328-FDE4AF7C75DA}"/>
            </c:ext>
          </c:extLst>
        </c:ser>
        <c:ser>
          <c:idx val="4"/>
          <c:order val="4"/>
          <c:tx>
            <c:strRef>
              <c:f>'Resultados-&gt; Cap.Deteccion'!$G$147</c:f>
              <c:strCache>
                <c:ptCount val="1"/>
                <c:pt idx="0">
                  <c:v>FortiGate</c:v>
                </c:pt>
              </c:strCache>
            </c:strRef>
          </c:tx>
          <c:spPr>
            <a:ln w="28575" cap="rnd">
              <a:solidFill>
                <a:schemeClr val="accent5"/>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1DDB-4D36-A328-FDE4AF7C75DA}"/>
            </c:ext>
          </c:extLst>
        </c:ser>
        <c:dLbls>
          <c:showLegendKey val="0"/>
          <c:showVal val="0"/>
          <c:showCatName val="0"/>
          <c:showSerName val="0"/>
          <c:showPercent val="0"/>
          <c:showBubbleSize val="0"/>
        </c:dLbls>
        <c:axId val="2071713456"/>
        <c:axId val="2071731696"/>
      </c:radarChart>
      <c:catAx>
        <c:axId val="20717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2071731696"/>
        <c:crosses val="autoZero"/>
        <c:auto val="1"/>
        <c:lblAlgn val="ctr"/>
        <c:lblOffset val="100"/>
        <c:noMultiLvlLbl val="0"/>
      </c:catAx>
      <c:valAx>
        <c:axId val="20717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Táctica del motor IPS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dLbl>
              <c:idx val="5"/>
              <c:layout>
                <c:manualLayout>
                  <c:x val="-5.3450803515688018E-2"/>
                  <c:y val="1.0878011410434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0C-4EE3-B45A-66E90ADC26B8}"/>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0</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 ( IPS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Resultados_PaloAlto!$C$64:$C$80</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Resultados_PaloAlto!$D$64:$D$80</c:f>
              <c:numCache>
                <c:formatCode>General</c:formatCode>
                <c:ptCount val="17"/>
                <c:pt idx="0">
                  <c:v>5</c:v>
                </c:pt>
                <c:pt idx="1">
                  <c:v>0</c:v>
                </c:pt>
                <c:pt idx="2">
                  <c:v>0</c:v>
                </c:pt>
                <c:pt idx="3">
                  <c:v>0</c:v>
                </c:pt>
                <c:pt idx="4">
                  <c:v>0</c:v>
                </c:pt>
                <c:pt idx="5">
                  <c:v>0</c:v>
                </c:pt>
                <c:pt idx="6">
                  <c:v>0</c:v>
                </c:pt>
                <c:pt idx="7">
                  <c:v>2</c:v>
                </c:pt>
                <c:pt idx="8">
                  <c:v>5</c:v>
                </c:pt>
                <c:pt idx="9">
                  <c:v>5</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8AD-4B0B-B790-91C6BA1587DC}"/>
            </c:ext>
          </c:extLst>
        </c:ser>
        <c:dLbls>
          <c:showLegendKey val="0"/>
          <c:showVal val="0"/>
          <c:showCatName val="0"/>
          <c:showSerName val="0"/>
          <c:showPercent val="0"/>
          <c:showBubbleSize val="0"/>
        </c:dLbls>
        <c:gapWidth val="219"/>
        <c:overlap val="-27"/>
        <c:axId val="1624353056"/>
        <c:axId val="1624367456"/>
      </c:barChart>
      <c:catAx>
        <c:axId val="162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624367456"/>
        <c:crosses val="autoZero"/>
        <c:auto val="1"/>
        <c:lblAlgn val="ctr"/>
        <c:lblOffset val="100"/>
        <c:noMultiLvlLbl val="0"/>
      </c:catAx>
      <c:valAx>
        <c:axId val="16243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4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a:t>Porcentaje</a:t>
            </a:r>
            <a:r>
              <a:rPr lang="es-ES" sz="2400" b="0" baseline="0"/>
              <a:t> de Ataques detectados por Táctica (IPS+APP) Palo Alto</a:t>
            </a:r>
          </a:p>
          <a:p>
            <a:pPr>
              <a:defRPr sz="2400"/>
            </a:pPr>
            <a:endParaRPr lang="es-ES" sz="2400" b="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Resultados_PaloAlto!$Y$4:$Y$13</c:f>
              <c:numCache>
                <c:formatCode>General</c:formatCode>
                <c:ptCount val="10"/>
                <c:pt idx="0">
                  <c:v>4</c:v>
                </c:pt>
                <c:pt idx="1">
                  <c:v>1</c:v>
                </c:pt>
                <c:pt idx="2">
                  <c:v>1</c:v>
                </c:pt>
                <c:pt idx="3">
                  <c:v>9</c:v>
                </c:pt>
                <c:pt idx="4">
                  <c:v>4</c:v>
                </c:pt>
                <c:pt idx="5">
                  <c:v>1</c:v>
                </c:pt>
                <c:pt idx="6">
                  <c:v>4</c:v>
                </c:pt>
                <c:pt idx="7">
                  <c:v>6</c:v>
                </c:pt>
                <c:pt idx="8">
                  <c:v>3</c:v>
                </c:pt>
                <c:pt idx="9">
                  <c:v>4</c:v>
                </c:pt>
              </c:numCache>
            </c:numRef>
          </c:val>
          <c:extLst>
            <c:ext xmlns:c16="http://schemas.microsoft.com/office/drawing/2014/chart" uri="{C3380CC4-5D6E-409C-BE32-E72D297353CC}">
              <c16:uniqueId val="{00000000-4E47-4D23-B84E-DC0C60C0614B}"/>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Resultados_PaloAlto!$Z$4:$Z$13</c:f>
              <c:numCache>
                <c:formatCode>General</c:formatCode>
                <c:ptCount val="10"/>
                <c:pt idx="0">
                  <c:v>0</c:v>
                </c:pt>
                <c:pt idx="1">
                  <c:v>0</c:v>
                </c:pt>
                <c:pt idx="2">
                  <c:v>0</c:v>
                </c:pt>
                <c:pt idx="3">
                  <c:v>3</c:v>
                </c:pt>
                <c:pt idx="4">
                  <c:v>0</c:v>
                </c:pt>
                <c:pt idx="5">
                  <c:v>2</c:v>
                </c:pt>
                <c:pt idx="6">
                  <c:v>0</c:v>
                </c:pt>
                <c:pt idx="7">
                  <c:v>1</c:v>
                </c:pt>
                <c:pt idx="8">
                  <c:v>0</c:v>
                </c:pt>
                <c:pt idx="9">
                  <c:v>0</c:v>
                </c:pt>
              </c:numCache>
            </c:numRef>
          </c:val>
          <c:extLst>
            <c:ext xmlns:c16="http://schemas.microsoft.com/office/drawing/2014/chart" uri="{C3380CC4-5D6E-409C-BE32-E72D297353CC}">
              <c16:uniqueId val="{00000001-4E47-4D23-B84E-DC0C60C0614B}"/>
            </c:ext>
          </c:extLst>
        </c:ser>
        <c:dLbls>
          <c:dLblPos val="ctr"/>
          <c:showLegendKey val="0"/>
          <c:showVal val="1"/>
          <c:showCatName val="0"/>
          <c:showSerName val="0"/>
          <c:showPercent val="0"/>
          <c:showBubbleSize val="0"/>
        </c:dLbls>
        <c:gapWidth val="150"/>
        <c:overlap val="100"/>
        <c:axId val="2013019024"/>
        <c:axId val="2013038224"/>
      </c:barChart>
      <c:catAx>
        <c:axId val="2013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13038224"/>
        <c:crosses val="autoZero"/>
        <c:auto val="1"/>
        <c:lblAlgn val="ctr"/>
        <c:lblOffset val="100"/>
        <c:noMultiLvlLbl val="0"/>
      </c:catAx>
      <c:valAx>
        <c:axId val="20130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1301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Resultados_PaloAlto!$Y$36</c:f>
              <c:strCache>
                <c:ptCount val="1"/>
                <c:pt idx="0">
                  <c:v>Nº ATAQUES DETECTADOS </c:v>
                </c:pt>
              </c:strCache>
            </c:strRef>
          </c:tx>
          <c:spPr>
            <a:solidFill>
              <a:schemeClr val="accent1"/>
            </a:solidFill>
            <a:ln>
              <a:noFill/>
            </a:ln>
            <a:effectLst/>
          </c:spPr>
          <c:invertIfNegative val="0"/>
          <c:cat>
            <c:strRef>
              <c:f>Resultados_PaloAlto!$X$37:$X$53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Resultados_PaloAlto!$Y$37:$Y$53</c:f>
              <c:numCache>
                <c:formatCode>General</c:formatCode>
                <c:ptCount val="17"/>
                <c:pt idx="0">
                  <c:v>5</c:v>
                </c:pt>
                <c:pt idx="1">
                  <c:v>4</c:v>
                </c:pt>
                <c:pt idx="2">
                  <c:v>0</c:v>
                </c:pt>
                <c:pt idx="3">
                  <c:v>1</c:v>
                </c:pt>
                <c:pt idx="4">
                  <c:v>2</c:v>
                </c:pt>
                <c:pt idx="5">
                  <c:v>1</c:v>
                </c:pt>
                <c:pt idx="6">
                  <c:v>2</c:v>
                </c:pt>
                <c:pt idx="7">
                  <c:v>3</c:v>
                </c:pt>
                <c:pt idx="8">
                  <c:v>5</c:v>
                </c:pt>
                <c:pt idx="9">
                  <c:v>5</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0D4F-4BC9-AFD7-B29B4849860A}"/>
            </c:ext>
          </c:extLst>
        </c:ser>
        <c:dLbls>
          <c:showLegendKey val="0"/>
          <c:showVal val="0"/>
          <c:showCatName val="0"/>
          <c:showSerName val="0"/>
          <c:showPercent val="0"/>
          <c:showBubbleSize val="0"/>
        </c:dLbls>
        <c:gapWidth val="219"/>
        <c:overlap val="-27"/>
        <c:axId val="1170967072"/>
        <c:axId val="1170964192"/>
      </c:barChart>
      <c:catAx>
        <c:axId val="11709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0964192"/>
        <c:crosses val="autoZero"/>
        <c:auto val="1"/>
        <c:lblAlgn val="ctr"/>
        <c:lblOffset val="100"/>
        <c:noMultiLvlLbl val="0"/>
      </c:catAx>
      <c:valAx>
        <c:axId val="11709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9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Flujos TP detectados con Palo 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Resultados_PaloAlto!$C$83:$E$83</c:f>
              <c:strCache>
                <c:ptCount val="3"/>
                <c:pt idx="0">
                  <c:v>% Flujos ataques detectados por IPS</c:v>
                </c:pt>
                <c:pt idx="1">
                  <c:v>% Flujos ataques detectados por Control de Aplicaciones</c:v>
                </c:pt>
                <c:pt idx="2">
                  <c:v>% Total de flujos detectados (IPS + APP)</c:v>
                </c:pt>
              </c:strCache>
            </c:strRef>
          </c:cat>
          <c:val>
            <c:numRef>
              <c:f>Resultados_PaloAlto!$C$85:$E$85</c:f>
              <c:numCache>
                <c:formatCode>0.00%</c:formatCode>
                <c:ptCount val="3"/>
                <c:pt idx="0">
                  <c:v>0.2930817610062893</c:v>
                </c:pt>
                <c:pt idx="1">
                  <c:v>0.80880503144654092</c:v>
                </c:pt>
                <c:pt idx="2">
                  <c:v>0.83773584905660381</c:v>
                </c:pt>
              </c:numCache>
            </c:numRef>
          </c:val>
          <c:extLst>
            <c:ext xmlns:c16="http://schemas.microsoft.com/office/drawing/2014/chart" uri="{C3380CC4-5D6E-409C-BE32-E72D297353CC}">
              <c16:uniqueId val="{00000000-F75F-40A8-9CE3-8948E8113C2E}"/>
            </c:ext>
          </c:extLst>
        </c:ser>
        <c:dLbls>
          <c:dLblPos val="outEnd"/>
          <c:showLegendKey val="0"/>
          <c:showVal val="1"/>
          <c:showCatName val="0"/>
          <c:showSerName val="0"/>
          <c:showPercent val="0"/>
          <c:showBubbleSize val="0"/>
        </c:dLbls>
        <c:gapWidth val="219"/>
        <c:overlap val="-27"/>
        <c:axId val="1103046047"/>
        <c:axId val="1103054207"/>
      </c:barChart>
      <c:catAx>
        <c:axId val="110304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054207"/>
        <c:crosses val="autoZero"/>
        <c:auto val="1"/>
        <c:lblAlgn val="ctr"/>
        <c:lblOffset val="100"/>
        <c:noMultiLvlLbl val="0"/>
      </c:catAx>
      <c:valAx>
        <c:axId val="1103054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04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8.0786887186970639E-5"/>
                  <c:y val="-4.2195152024370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Resultados_Detecciones_SNORT!$D$52:$D$61</c:f>
              <c:numCache>
                <c:formatCode>General</c:formatCode>
                <c:ptCount val="10"/>
                <c:pt idx="0">
                  <c:v>0</c:v>
                </c:pt>
                <c:pt idx="1">
                  <c:v>0</c:v>
                </c:pt>
                <c:pt idx="2">
                  <c:v>0</c:v>
                </c:pt>
                <c:pt idx="3">
                  <c:v>2</c:v>
                </c:pt>
                <c:pt idx="4">
                  <c:v>1</c:v>
                </c:pt>
                <c:pt idx="5">
                  <c:v>1</c:v>
                </c:pt>
                <c:pt idx="6">
                  <c:v>0</c:v>
                </c:pt>
                <c:pt idx="7">
                  <c:v>2</c:v>
                </c:pt>
                <c:pt idx="8">
                  <c:v>1</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Resultados_Detecciones_SNORT!$B$65:$B$81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Resultados_Detecciones_SNORT!$C$65:$C$81</c:f>
              <c:numCache>
                <c:formatCode>General</c:formatCode>
                <c:ptCount val="17"/>
                <c:pt idx="0">
                  <c:v>5</c:v>
                </c:pt>
                <c:pt idx="1">
                  <c:v>4</c:v>
                </c:pt>
                <c:pt idx="2">
                  <c:v>2</c:v>
                </c:pt>
                <c:pt idx="3">
                  <c:v>0</c:v>
                </c:pt>
                <c:pt idx="4">
                  <c:v>0</c:v>
                </c:pt>
                <c:pt idx="5">
                  <c:v>0</c:v>
                </c:pt>
                <c:pt idx="6">
                  <c:v>2</c:v>
                </c:pt>
                <c:pt idx="7">
                  <c:v>0</c:v>
                </c:pt>
                <c:pt idx="8">
                  <c:v>5</c:v>
                </c:pt>
                <c:pt idx="9">
                  <c:v>6</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i="0" u="none" strike="noStrike" kern="1200" spc="0" baseline="0">
                <a:solidFill>
                  <a:sysClr val="windowText" lastClr="000000">
                    <a:lumMod val="65000"/>
                    <a:lumOff val="35000"/>
                  </a:sysClr>
                </a:solidFill>
              </a:rPr>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Cap.Deteccion'!$C$147</c:f>
              <c:strCache>
                <c:ptCount val="1"/>
                <c:pt idx="0">
                  <c:v>TALOS</c:v>
                </c:pt>
              </c:strCache>
            </c:strRef>
          </c:tx>
          <c:spPr>
            <a:solidFill>
              <a:schemeClr val="accent1"/>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B419-4DFB-BBFC-DC5E2D6AF41D}"/>
            </c:ext>
          </c:extLst>
        </c:ser>
        <c:ser>
          <c:idx val="1"/>
          <c:order val="1"/>
          <c:tx>
            <c:strRef>
              <c:f>'Resultados-&gt; Cap.Deteccion'!$D$147</c:f>
              <c:strCache>
                <c:ptCount val="1"/>
                <c:pt idx="0">
                  <c:v>Etopen</c:v>
                </c:pt>
              </c:strCache>
            </c:strRef>
          </c:tx>
          <c:spPr>
            <a:solidFill>
              <a:schemeClr val="accent2"/>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B419-4DFB-BBFC-DC5E2D6AF41D}"/>
            </c:ext>
          </c:extLst>
        </c:ser>
        <c:ser>
          <c:idx val="2"/>
          <c:order val="2"/>
          <c:tx>
            <c:strRef>
              <c:f>'Resultados-&gt; Cap.Deteccion'!$E$147</c:f>
              <c:strCache>
                <c:ptCount val="1"/>
                <c:pt idx="0">
                  <c:v>Etopen_Optimizada</c:v>
                </c:pt>
              </c:strCache>
            </c:strRef>
          </c:tx>
          <c:spPr>
            <a:solidFill>
              <a:schemeClr val="accent3"/>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B419-4DFB-BBFC-DC5E2D6AF41D}"/>
            </c:ext>
          </c:extLst>
        </c:ser>
        <c:ser>
          <c:idx val="3"/>
          <c:order val="3"/>
          <c:tx>
            <c:strRef>
              <c:f>'Resultados-&gt; Cap.Deteccion'!$F$147</c:f>
              <c:strCache>
                <c:ptCount val="1"/>
                <c:pt idx="0">
                  <c:v>Quickdraw</c:v>
                </c:pt>
              </c:strCache>
            </c:strRef>
          </c:tx>
          <c:spPr>
            <a:solidFill>
              <a:schemeClr val="accent4"/>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B419-4DFB-BBFC-DC5E2D6AF41D}"/>
            </c:ext>
          </c:extLst>
        </c:ser>
        <c:ser>
          <c:idx val="4"/>
          <c:order val="4"/>
          <c:tx>
            <c:strRef>
              <c:f>'Resultados-&gt; Cap.Deteccion'!$G$147</c:f>
              <c:strCache>
                <c:ptCount val="1"/>
                <c:pt idx="0">
                  <c:v>FortiGate</c:v>
                </c:pt>
              </c:strCache>
            </c:strRef>
          </c:tx>
          <c:spPr>
            <a:solidFill>
              <a:schemeClr val="accent5"/>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B419-4DFB-BBFC-DC5E2D6AF41D}"/>
            </c:ext>
          </c:extLst>
        </c:ser>
        <c:dLbls>
          <c:showLegendKey val="0"/>
          <c:showVal val="0"/>
          <c:showCatName val="0"/>
          <c:showSerName val="0"/>
          <c:showPercent val="0"/>
          <c:showBubbleSize val="0"/>
        </c:dLbls>
        <c:gapWidth val="219"/>
        <c:overlap val="-27"/>
        <c:axId val="1337594448"/>
        <c:axId val="1337597328"/>
      </c:barChart>
      <c:catAx>
        <c:axId val="13375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337597328"/>
        <c:crosses val="autoZero"/>
        <c:auto val="1"/>
        <c:lblAlgn val="ctr"/>
        <c:lblOffset val="100"/>
        <c:noMultiLvlLbl val="0"/>
      </c:catAx>
      <c:valAx>
        <c:axId val="13375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759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(total).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Cap.Deteccion'!$J$149:$M$149</c:f>
              <c:strCache>
                <c:ptCount val="4"/>
                <c:pt idx="0">
                  <c:v>TALOS</c:v>
                </c:pt>
                <c:pt idx="1">
                  <c:v>Etopen</c:v>
                </c:pt>
                <c:pt idx="2">
                  <c:v>Etopen OPT</c:v>
                </c:pt>
                <c:pt idx="3">
                  <c:v>Quickdraw</c:v>
                </c:pt>
              </c:strCache>
            </c:strRef>
          </c:cat>
          <c:val>
            <c:numRef>
              <c:f>'Resultados-&gt; Cap.Deteccion'!$J$154:$M$154</c:f>
              <c:numCache>
                <c:formatCode>0.00%</c:formatCode>
                <c:ptCount val="4"/>
                <c:pt idx="0">
                  <c:v>0.52270717804284172</c:v>
                </c:pt>
                <c:pt idx="1">
                  <c:v>0.19581749611136179</c:v>
                </c:pt>
                <c:pt idx="2">
                  <c:v>0.15290986901738973</c:v>
                </c:pt>
                <c:pt idx="3">
                  <c:v>0.23791547571544325</c:v>
                </c:pt>
              </c:numCache>
            </c:numRef>
          </c:val>
          <c:extLst>
            <c:ext xmlns:c16="http://schemas.microsoft.com/office/drawing/2014/chart" uri="{C3380CC4-5D6E-409C-BE32-E72D297353CC}">
              <c16:uniqueId val="{00000000-52CE-4E59-BB48-FF4E5A23C7EB}"/>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(promedio).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Cap.Deteccion'!$J$149:$M$149</c:f>
              <c:strCache>
                <c:ptCount val="4"/>
                <c:pt idx="0">
                  <c:v>TALOS</c:v>
                </c:pt>
                <c:pt idx="1">
                  <c:v>Etopen</c:v>
                </c:pt>
                <c:pt idx="2">
                  <c:v>Etopen OPT</c:v>
                </c:pt>
                <c:pt idx="3">
                  <c:v>Quickdraw</c:v>
                </c:pt>
              </c:strCache>
            </c:strRef>
          </c:cat>
          <c:val>
            <c:numRef>
              <c:f>'Resultados-&gt; Cap.Deteccion'!$J$155:$M$155</c:f>
              <c:numCache>
                <c:formatCode>0.00%</c:formatCode>
                <c:ptCount val="4"/>
                <c:pt idx="0">
                  <c:v>0.5651784673888417</c:v>
                </c:pt>
                <c:pt idx="1">
                  <c:v>0.44835562893756559</c:v>
                </c:pt>
                <c:pt idx="2">
                  <c:v>0.27055062372872102</c:v>
                </c:pt>
                <c:pt idx="3">
                  <c:v>0.61473571557214735</c:v>
                </c:pt>
              </c:numCache>
            </c:numRef>
          </c:val>
          <c:extLst>
            <c:ext xmlns:c16="http://schemas.microsoft.com/office/drawing/2014/chart" uri="{C3380CC4-5D6E-409C-BE32-E72D297353CC}">
              <c16:uniqueId val="{00000000-9887-4E2B-BCFF-88454431B338}"/>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IDS'!$B$15</c:f>
              <c:strCache>
                <c:ptCount val="1"/>
                <c:pt idx="0">
                  <c:v>% Flujos TP Totales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IDS'!$C$14:$E$14</c:f>
              <c:strCache>
                <c:ptCount val="3"/>
                <c:pt idx="0">
                  <c:v>SNORT</c:v>
                </c:pt>
                <c:pt idx="1">
                  <c:v>PA</c:v>
                </c:pt>
                <c:pt idx="2">
                  <c:v>FG</c:v>
                </c:pt>
              </c:strCache>
            </c:strRef>
          </c:cat>
          <c:val>
            <c:numRef>
              <c:f>'Comparaciones IDS'!$C$15:$E$15</c:f>
              <c:numCache>
                <c:formatCode>0.00%</c:formatCode>
                <c:ptCount val="3"/>
                <c:pt idx="0">
                  <c:v>0.34591194968553457</c:v>
                </c:pt>
                <c:pt idx="1">
                  <c:v>0.83773584905660381</c:v>
                </c:pt>
                <c:pt idx="2">
                  <c:v>0.94339622641509435</c:v>
                </c:pt>
              </c:numCache>
            </c:numRef>
          </c:val>
          <c:extLst>
            <c:ext xmlns:c16="http://schemas.microsoft.com/office/drawing/2014/chart" uri="{C3380CC4-5D6E-409C-BE32-E72D297353CC}">
              <c16:uniqueId val="{00000000-2EEE-4862-902A-67E262ED0864}"/>
            </c:ext>
          </c:extLst>
        </c:ser>
        <c:dLbls>
          <c:dLblPos val="outEnd"/>
          <c:showLegendKey val="0"/>
          <c:showVal val="1"/>
          <c:showCatName val="0"/>
          <c:showSerName val="0"/>
          <c:showPercent val="0"/>
          <c:showBubbleSize val="0"/>
        </c:dLbls>
        <c:gapWidth val="219"/>
        <c:overlap val="-27"/>
        <c:axId val="1100259887"/>
        <c:axId val="1100260367"/>
      </c:barChart>
      <c:catAx>
        <c:axId val="110025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100260367"/>
        <c:crosses val="autoZero"/>
        <c:auto val="1"/>
        <c:lblAlgn val="ctr"/>
        <c:lblOffset val="100"/>
        <c:noMultiLvlLbl val="0"/>
      </c:catAx>
      <c:valAx>
        <c:axId val="1100260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10025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chart" Target="../charts/chart31.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4" Type="http://schemas.openxmlformats.org/officeDocument/2006/relationships/chart" Target="../charts/chart4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drawing1.xml><?xml version="1.0" encoding="utf-8"?>
<xdr:wsDr xmlns:xdr="http://schemas.openxmlformats.org/drawingml/2006/spreadsheetDrawing" xmlns:a="http://schemas.openxmlformats.org/drawingml/2006/main">
  <xdr:twoCellAnchor>
    <xdr:from>
      <xdr:col>1</xdr:col>
      <xdr:colOff>44798</xdr:colOff>
      <xdr:row>55</xdr:row>
      <xdr:rowOff>336265</xdr:rowOff>
    </xdr:from>
    <xdr:to>
      <xdr:col>4</xdr:col>
      <xdr:colOff>886174</xdr:colOff>
      <xdr:row>83</xdr:row>
      <xdr:rowOff>125911</xdr:rowOff>
    </xdr:to>
    <xdr:graphicFrame macro="">
      <xdr:nvGraphicFramePr>
        <xdr:cNvPr id="2" name="Gráfico 1">
          <a:extLst>
            <a:ext uri="{FF2B5EF4-FFF2-40B4-BE49-F238E27FC236}">
              <a16:creationId xmlns:a16="http://schemas.microsoft.com/office/drawing/2014/main" id="{AE4F8602-4639-459B-8DF7-C2ED6366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84</xdr:row>
      <xdr:rowOff>49212</xdr:rowOff>
    </xdr:from>
    <xdr:to>
      <xdr:col>4</xdr:col>
      <xdr:colOff>1047749</xdr:colOff>
      <xdr:row>109</xdr:row>
      <xdr:rowOff>127000</xdr:rowOff>
    </xdr:to>
    <xdr:graphicFrame macro="">
      <xdr:nvGraphicFramePr>
        <xdr:cNvPr id="3" name="Gráfico 2">
          <a:extLst>
            <a:ext uri="{FF2B5EF4-FFF2-40B4-BE49-F238E27FC236}">
              <a16:creationId xmlns:a16="http://schemas.microsoft.com/office/drawing/2014/main" id="{A5590571-253A-BB88-0059-02D3FBF6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110</xdr:row>
      <xdr:rowOff>49211</xdr:rowOff>
    </xdr:from>
    <xdr:to>
      <xdr:col>4</xdr:col>
      <xdr:colOff>1047750</xdr:colOff>
      <xdr:row>141</xdr:row>
      <xdr:rowOff>111124</xdr:rowOff>
    </xdr:to>
    <xdr:graphicFrame macro="">
      <xdr:nvGraphicFramePr>
        <xdr:cNvPr id="5" name="Gráfico 4">
          <a:extLst>
            <a:ext uri="{FF2B5EF4-FFF2-40B4-BE49-F238E27FC236}">
              <a16:creationId xmlns:a16="http://schemas.microsoft.com/office/drawing/2014/main" id="{F43E529D-2CB7-8388-05C8-24D8526C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41670</xdr:colOff>
      <xdr:row>105</xdr:row>
      <xdr:rowOff>146446</xdr:rowOff>
    </xdr:from>
    <xdr:to>
      <xdr:col>14</xdr:col>
      <xdr:colOff>63499</xdr:colOff>
      <xdr:row>122</xdr:row>
      <xdr:rowOff>190499</xdr:rowOff>
    </xdr:to>
    <xdr:graphicFrame macro="">
      <xdr:nvGraphicFramePr>
        <xdr:cNvPr id="10" name="Gráfico 9">
          <a:extLst>
            <a:ext uri="{FF2B5EF4-FFF2-40B4-BE49-F238E27FC236}">
              <a16:creationId xmlns:a16="http://schemas.microsoft.com/office/drawing/2014/main" id="{9BA95DBF-D7DE-48D3-8553-1EE5ED28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63499</xdr:colOff>
      <xdr:row>159</xdr:row>
      <xdr:rowOff>144461</xdr:rowOff>
    </xdr:from>
    <xdr:to>
      <xdr:col>7</xdr:col>
      <xdr:colOff>47625</xdr:colOff>
      <xdr:row>201</xdr:row>
      <xdr:rowOff>158750</xdr:rowOff>
    </xdr:to>
    <xdr:graphicFrame macro="">
      <xdr:nvGraphicFramePr>
        <xdr:cNvPr id="4" name="Gráfico 3">
          <a:extLst>
            <a:ext uri="{FF2B5EF4-FFF2-40B4-BE49-F238E27FC236}">
              <a16:creationId xmlns:a16="http://schemas.microsoft.com/office/drawing/2014/main" id="{9A16E6B5-E5EF-8CF8-942B-BDB712CAA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682625</xdr:colOff>
      <xdr:row>203</xdr:row>
      <xdr:rowOff>17461</xdr:rowOff>
    </xdr:from>
    <xdr:to>
      <xdr:col>7</xdr:col>
      <xdr:colOff>0</xdr:colOff>
      <xdr:row>254</xdr:row>
      <xdr:rowOff>142875</xdr:rowOff>
    </xdr:to>
    <xdr:graphicFrame macro="">
      <xdr:nvGraphicFramePr>
        <xdr:cNvPr id="6" name="Gráfico 5">
          <a:extLst>
            <a:ext uri="{FF2B5EF4-FFF2-40B4-BE49-F238E27FC236}">
              <a16:creationId xmlns:a16="http://schemas.microsoft.com/office/drawing/2014/main" id="{5EE02825-B2D4-571C-72B0-B8A7FFB2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15874</xdr:colOff>
      <xdr:row>156</xdr:row>
      <xdr:rowOff>128587</xdr:rowOff>
    </xdr:from>
    <xdr:to>
      <xdr:col>15</xdr:col>
      <xdr:colOff>63500</xdr:colOff>
      <xdr:row>181</xdr:row>
      <xdr:rowOff>174625</xdr:rowOff>
    </xdr:to>
    <xdr:graphicFrame macro="">
      <xdr:nvGraphicFramePr>
        <xdr:cNvPr id="7" name="Gráfico 6">
          <a:extLst>
            <a:ext uri="{FF2B5EF4-FFF2-40B4-BE49-F238E27FC236}">
              <a16:creationId xmlns:a16="http://schemas.microsoft.com/office/drawing/2014/main" id="{EE9FB5C6-977F-B0BA-E187-FB42A1394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188</xdr:row>
      <xdr:rowOff>0</xdr:rowOff>
    </xdr:from>
    <xdr:to>
      <xdr:col>15</xdr:col>
      <xdr:colOff>47626</xdr:colOff>
      <xdr:row>213</xdr:row>
      <xdr:rowOff>77788</xdr:rowOff>
    </xdr:to>
    <xdr:graphicFrame macro="">
      <xdr:nvGraphicFramePr>
        <xdr:cNvPr id="8" name="Gráfico 7">
          <a:extLst>
            <a:ext uri="{FF2B5EF4-FFF2-40B4-BE49-F238E27FC236}">
              <a16:creationId xmlns:a16="http://schemas.microsoft.com/office/drawing/2014/main" id="{B3E37F67-7A97-4D08-AF63-8C8E4756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195263</xdr:colOff>
      <xdr:row>50</xdr:row>
      <xdr:rowOff>323509</xdr:rowOff>
    </xdr:from>
    <xdr:to>
      <xdr:col>11</xdr:col>
      <xdr:colOff>660401</xdr:colOff>
      <xdr:row>62</xdr:row>
      <xdr:rowOff>189479</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232681</xdr:colOff>
      <xdr:row>62</xdr:row>
      <xdr:rowOff>367392</xdr:rowOff>
    </xdr:from>
    <xdr:to>
      <xdr:col>11</xdr:col>
      <xdr:colOff>653142</xdr:colOff>
      <xdr:row>73</xdr:row>
      <xdr:rowOff>195941</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168272</xdr:rowOff>
    </xdr:from>
    <xdr:to>
      <xdr:col>6</xdr:col>
      <xdr:colOff>1449456</xdr:colOff>
      <xdr:row>32</xdr:row>
      <xdr:rowOff>285749</xdr:rowOff>
    </xdr:to>
    <xdr:graphicFrame macro="">
      <xdr:nvGraphicFramePr>
        <xdr:cNvPr id="3" name="Gráfico 2">
          <a:extLst>
            <a:ext uri="{FF2B5EF4-FFF2-40B4-BE49-F238E27FC236}">
              <a16:creationId xmlns:a16="http://schemas.microsoft.com/office/drawing/2014/main" id="{749ABE1B-FB5B-D326-FBDE-671F9B5F3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127000</xdr:colOff>
      <xdr:row>14</xdr:row>
      <xdr:rowOff>327023</xdr:rowOff>
    </xdr:from>
    <xdr:to>
      <xdr:col>11</xdr:col>
      <xdr:colOff>635000</xdr:colOff>
      <xdr:row>35</xdr:row>
      <xdr:rowOff>31751</xdr:rowOff>
    </xdr:to>
    <xdr:graphicFrame macro="">
      <xdr:nvGraphicFramePr>
        <xdr:cNvPr id="4" name="Gráfico 3">
          <a:extLst>
            <a:ext uri="{FF2B5EF4-FFF2-40B4-BE49-F238E27FC236}">
              <a16:creationId xmlns:a16="http://schemas.microsoft.com/office/drawing/2014/main" id="{76F93136-DABE-A340-2657-54EE44B85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2043043</xdr:colOff>
      <xdr:row>67</xdr:row>
      <xdr:rowOff>276635</xdr:rowOff>
    </xdr:from>
    <xdr:to>
      <xdr:col>15</xdr:col>
      <xdr:colOff>2487543</xdr:colOff>
      <xdr:row>86</xdr:row>
      <xdr:rowOff>264352</xdr:rowOff>
    </xdr:to>
    <xdr:graphicFrame macro="">
      <xdr:nvGraphicFramePr>
        <xdr:cNvPr id="5" name="Gráfico 4">
          <a:extLst>
            <a:ext uri="{FF2B5EF4-FFF2-40B4-BE49-F238E27FC236}">
              <a16:creationId xmlns:a16="http://schemas.microsoft.com/office/drawing/2014/main" id="{92E22510-87FC-28DF-4182-085CD5979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3167408</xdr:colOff>
      <xdr:row>67</xdr:row>
      <xdr:rowOff>39342</xdr:rowOff>
    </xdr:from>
    <xdr:to>
      <xdr:col>20</xdr:col>
      <xdr:colOff>754408</xdr:colOff>
      <xdr:row>84</xdr:row>
      <xdr:rowOff>529536</xdr:rowOff>
    </xdr:to>
    <xdr:graphicFrame macro="">
      <xdr:nvGraphicFramePr>
        <xdr:cNvPr id="6" name="Gráfico 5">
          <a:extLst>
            <a:ext uri="{FF2B5EF4-FFF2-40B4-BE49-F238E27FC236}">
              <a16:creationId xmlns:a16="http://schemas.microsoft.com/office/drawing/2014/main" id="{1CA5C85E-0B5E-4C64-BCED-20DF31802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2567609</xdr:colOff>
      <xdr:row>90</xdr:row>
      <xdr:rowOff>31750</xdr:rowOff>
    </xdr:from>
    <xdr:to>
      <xdr:col>15</xdr:col>
      <xdr:colOff>3012109</xdr:colOff>
      <xdr:row>110</xdr:row>
      <xdr:rowOff>332825</xdr:rowOff>
    </xdr:to>
    <xdr:graphicFrame macro="">
      <xdr:nvGraphicFramePr>
        <xdr:cNvPr id="7" name="Gráfico 6">
          <a:extLst>
            <a:ext uri="{FF2B5EF4-FFF2-40B4-BE49-F238E27FC236}">
              <a16:creationId xmlns:a16="http://schemas.microsoft.com/office/drawing/2014/main" id="{15200B33-8526-4291-B710-119400A0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834474</xdr:colOff>
      <xdr:row>35</xdr:row>
      <xdr:rowOff>483011</xdr:rowOff>
    </xdr:from>
    <xdr:to>
      <xdr:col>11</xdr:col>
      <xdr:colOff>1724164</xdr:colOff>
      <xdr:row>63</xdr:row>
      <xdr:rowOff>536989</xdr:rowOff>
    </xdr:to>
    <xdr:graphicFrame macro="">
      <xdr:nvGraphicFramePr>
        <xdr:cNvPr id="10" name="Gráfico 9">
          <a:extLst>
            <a:ext uri="{FF2B5EF4-FFF2-40B4-BE49-F238E27FC236}">
              <a16:creationId xmlns:a16="http://schemas.microsoft.com/office/drawing/2014/main" id="{92DE5AD0-4DA2-3812-8B3E-40E5A918D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790989</xdr:colOff>
      <xdr:row>64</xdr:row>
      <xdr:rowOff>394663</xdr:rowOff>
    </xdr:from>
    <xdr:to>
      <xdr:col>11</xdr:col>
      <xdr:colOff>1863587</xdr:colOff>
      <xdr:row>90</xdr:row>
      <xdr:rowOff>249859</xdr:rowOff>
    </xdr:to>
    <xdr:graphicFrame macro="">
      <xdr:nvGraphicFramePr>
        <xdr:cNvPr id="2" name="Gráfico 1">
          <a:extLst>
            <a:ext uri="{FF2B5EF4-FFF2-40B4-BE49-F238E27FC236}">
              <a16:creationId xmlns:a16="http://schemas.microsoft.com/office/drawing/2014/main" id="{DD60413F-E2E4-7544-384A-0779F1A61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675029</xdr:colOff>
      <xdr:row>91</xdr:row>
      <xdr:rowOff>124240</xdr:rowOff>
    </xdr:from>
    <xdr:to>
      <xdr:col>11</xdr:col>
      <xdr:colOff>1904999</xdr:colOff>
      <xdr:row>119</xdr:row>
      <xdr:rowOff>0</xdr:rowOff>
    </xdr:to>
    <xdr:graphicFrame macro="">
      <xdr:nvGraphicFramePr>
        <xdr:cNvPr id="8" name="Gráfico 7">
          <a:extLst>
            <a:ext uri="{FF2B5EF4-FFF2-40B4-BE49-F238E27FC236}">
              <a16:creationId xmlns:a16="http://schemas.microsoft.com/office/drawing/2014/main" id="{C7A88391-D590-49DB-1575-156C4978D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3738559</xdr:colOff>
      <xdr:row>39</xdr:row>
      <xdr:rowOff>588963</xdr:rowOff>
    </xdr:from>
    <xdr:to>
      <xdr:col>19</xdr:col>
      <xdr:colOff>1619249</xdr:colOff>
      <xdr:row>64</xdr:row>
      <xdr:rowOff>579438</xdr:rowOff>
    </xdr:to>
    <xdr:graphicFrame macro="">
      <xdr:nvGraphicFramePr>
        <xdr:cNvPr id="9" name="Gráfico 8">
          <a:extLst>
            <a:ext uri="{FF2B5EF4-FFF2-40B4-BE49-F238E27FC236}">
              <a16:creationId xmlns:a16="http://schemas.microsoft.com/office/drawing/2014/main" id="{007A6DF5-D315-3FEE-D7F5-BA063C926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2309810</xdr:colOff>
      <xdr:row>14</xdr:row>
      <xdr:rowOff>104774</xdr:rowOff>
    </xdr:from>
    <xdr:to>
      <xdr:col>25</xdr:col>
      <xdr:colOff>1238250</xdr:colOff>
      <xdr:row>38</xdr:row>
      <xdr:rowOff>380999</xdr:rowOff>
    </xdr:to>
    <xdr:graphicFrame macro="">
      <xdr:nvGraphicFramePr>
        <xdr:cNvPr id="11" name="Gráfico 10">
          <a:extLst>
            <a:ext uri="{FF2B5EF4-FFF2-40B4-BE49-F238E27FC236}">
              <a16:creationId xmlns:a16="http://schemas.microsoft.com/office/drawing/2014/main" id="{6EF2F4DD-B527-BD81-73F7-C2179DB4C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2286000</xdr:colOff>
      <xdr:row>39</xdr:row>
      <xdr:rowOff>349250</xdr:rowOff>
    </xdr:from>
    <xdr:to>
      <xdr:col>25</xdr:col>
      <xdr:colOff>1333500</xdr:colOff>
      <xdr:row>54</xdr:row>
      <xdr:rowOff>530223</xdr:rowOff>
    </xdr:to>
    <xdr:graphicFrame macro="">
      <xdr:nvGraphicFramePr>
        <xdr:cNvPr id="15" name="Gráfico 14">
          <a:extLst>
            <a:ext uri="{FF2B5EF4-FFF2-40B4-BE49-F238E27FC236}">
              <a16:creationId xmlns:a16="http://schemas.microsoft.com/office/drawing/2014/main" id="{A38361DE-B713-9775-7CCE-DFA3DAD5A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41671</xdr:colOff>
      <xdr:row>48</xdr:row>
      <xdr:rowOff>146446</xdr:rowOff>
    </xdr:from>
    <xdr:to>
      <xdr:col>6</xdr:col>
      <xdr:colOff>35718</xdr:colOff>
      <xdr:row>65</xdr:row>
      <xdr:rowOff>190499</xdr:rowOff>
    </xdr:to>
    <xdr:graphicFrame macro="">
      <xdr:nvGraphicFramePr>
        <xdr:cNvPr id="4" name="Gráfico 3">
          <a:extLst>
            <a:ext uri="{FF2B5EF4-FFF2-40B4-BE49-F238E27FC236}">
              <a16:creationId xmlns:a16="http://schemas.microsoft.com/office/drawing/2014/main" id="{C2F2CB63-DB07-E7F0-422A-7A3D1A802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29765</xdr:colOff>
      <xdr:row>105</xdr:row>
      <xdr:rowOff>170258</xdr:rowOff>
    </xdr:from>
    <xdr:to>
      <xdr:col>6</xdr:col>
      <xdr:colOff>71437</xdr:colOff>
      <xdr:row>125</xdr:row>
      <xdr:rowOff>83343</xdr:rowOff>
    </xdr:to>
    <xdr:graphicFrame macro="">
      <xdr:nvGraphicFramePr>
        <xdr:cNvPr id="2" name="Gráfico 1">
          <a:extLst>
            <a:ext uri="{FF2B5EF4-FFF2-40B4-BE49-F238E27FC236}">
              <a16:creationId xmlns:a16="http://schemas.microsoft.com/office/drawing/2014/main" id="{28C7F096-BDED-668B-69EF-C315171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126</xdr:row>
      <xdr:rowOff>15478</xdr:rowOff>
    </xdr:from>
    <xdr:to>
      <xdr:col>6</xdr:col>
      <xdr:colOff>71437</xdr:colOff>
      <xdr:row>143</xdr:row>
      <xdr:rowOff>83344</xdr:rowOff>
    </xdr:to>
    <xdr:graphicFrame macro="">
      <xdr:nvGraphicFramePr>
        <xdr:cNvPr id="3" name="Gráfico 2">
          <a:extLst>
            <a:ext uri="{FF2B5EF4-FFF2-40B4-BE49-F238E27FC236}">
              <a16:creationId xmlns:a16="http://schemas.microsoft.com/office/drawing/2014/main" id="{DCD2998D-A25B-69A3-6E61-520BBF912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267891</xdr:colOff>
      <xdr:row>118</xdr:row>
      <xdr:rowOff>142876</xdr:rowOff>
    </xdr:from>
    <xdr:to>
      <xdr:col>11</xdr:col>
      <xdr:colOff>23814</xdr:colOff>
      <xdr:row>143</xdr:row>
      <xdr:rowOff>35719</xdr:rowOff>
    </xdr:to>
    <xdr:graphicFrame macro="">
      <xdr:nvGraphicFramePr>
        <xdr:cNvPr id="6" name="Gráfico 5">
          <a:extLst>
            <a:ext uri="{FF2B5EF4-FFF2-40B4-BE49-F238E27FC236}">
              <a16:creationId xmlns:a16="http://schemas.microsoft.com/office/drawing/2014/main" id="{A6AB17EE-51DA-9768-6698-376A5C44B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11905</xdr:colOff>
      <xdr:row>151</xdr:row>
      <xdr:rowOff>15478</xdr:rowOff>
    </xdr:from>
    <xdr:to>
      <xdr:col>6</xdr:col>
      <xdr:colOff>11905</xdr:colOff>
      <xdr:row>171</xdr:row>
      <xdr:rowOff>35719</xdr:rowOff>
    </xdr:to>
    <xdr:graphicFrame macro="">
      <xdr:nvGraphicFramePr>
        <xdr:cNvPr id="11" name="Gráfico 10">
          <a:extLst>
            <a:ext uri="{FF2B5EF4-FFF2-40B4-BE49-F238E27FC236}">
              <a16:creationId xmlns:a16="http://schemas.microsoft.com/office/drawing/2014/main" id="{0FEAFF7D-4786-6CEF-3E94-5CAAC77E8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738187</xdr:colOff>
      <xdr:row>172</xdr:row>
      <xdr:rowOff>122633</xdr:rowOff>
    </xdr:from>
    <xdr:to>
      <xdr:col>5</xdr:col>
      <xdr:colOff>2774155</xdr:colOff>
      <xdr:row>191</xdr:row>
      <xdr:rowOff>71436</xdr:rowOff>
    </xdr:to>
    <xdr:graphicFrame macro="">
      <xdr:nvGraphicFramePr>
        <xdr:cNvPr id="14" name="Gráfico 13">
          <a:extLst>
            <a:ext uri="{FF2B5EF4-FFF2-40B4-BE49-F238E27FC236}">
              <a16:creationId xmlns:a16="http://schemas.microsoft.com/office/drawing/2014/main" id="{0F0F9E74-A2F8-AB4B-CF5D-5491BF639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714374</xdr:colOff>
      <xdr:row>192</xdr:row>
      <xdr:rowOff>51196</xdr:rowOff>
    </xdr:from>
    <xdr:to>
      <xdr:col>5</xdr:col>
      <xdr:colOff>2643187</xdr:colOff>
      <xdr:row>215</xdr:row>
      <xdr:rowOff>71437</xdr:rowOff>
    </xdr:to>
    <xdr:graphicFrame macro="">
      <xdr:nvGraphicFramePr>
        <xdr:cNvPr id="18" name="Gráfico 17">
          <a:extLst>
            <a:ext uri="{FF2B5EF4-FFF2-40B4-BE49-F238E27FC236}">
              <a16:creationId xmlns:a16="http://schemas.microsoft.com/office/drawing/2014/main" id="{8AD08618-E509-2C68-47D4-642FFA94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642936</xdr:colOff>
      <xdr:row>216</xdr:row>
      <xdr:rowOff>158352</xdr:rowOff>
    </xdr:from>
    <xdr:to>
      <xdr:col>5</xdr:col>
      <xdr:colOff>2690812</xdr:colOff>
      <xdr:row>235</xdr:row>
      <xdr:rowOff>166687</xdr:rowOff>
    </xdr:to>
    <xdr:graphicFrame macro="">
      <xdr:nvGraphicFramePr>
        <xdr:cNvPr id="20" name="Gráfico 19">
          <a:extLst>
            <a:ext uri="{FF2B5EF4-FFF2-40B4-BE49-F238E27FC236}">
              <a16:creationId xmlns:a16="http://schemas.microsoft.com/office/drawing/2014/main" id="{171D598D-4AEC-4055-BBBD-F74E17A98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41671</xdr:colOff>
      <xdr:row>244</xdr:row>
      <xdr:rowOff>27382</xdr:rowOff>
    </xdr:from>
    <xdr:to>
      <xdr:col>4</xdr:col>
      <xdr:colOff>2155030</xdr:colOff>
      <xdr:row>261</xdr:row>
      <xdr:rowOff>35718</xdr:rowOff>
    </xdr:to>
    <xdr:graphicFrame macro="">
      <xdr:nvGraphicFramePr>
        <xdr:cNvPr id="21" name="Gráfico 20">
          <a:extLst>
            <a:ext uri="{FF2B5EF4-FFF2-40B4-BE49-F238E27FC236}">
              <a16:creationId xmlns:a16="http://schemas.microsoft.com/office/drawing/2014/main" id="{E7B74838-7B7F-EA23-80D6-95BA57209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206258</xdr:colOff>
      <xdr:row>9</xdr:row>
      <xdr:rowOff>13607</xdr:rowOff>
    </xdr:from>
    <xdr:to>
      <xdr:col>24</xdr:col>
      <xdr:colOff>285750</xdr:colOff>
      <xdr:row>28</xdr:row>
      <xdr:rowOff>84043</xdr:rowOff>
    </xdr:to>
    <xdr:graphicFrame macro="">
      <xdr:nvGraphicFramePr>
        <xdr:cNvPr id="7" name="Gráfico 6">
          <a:extLst>
            <a:ext uri="{FF2B5EF4-FFF2-40B4-BE49-F238E27FC236}">
              <a16:creationId xmlns:a16="http://schemas.microsoft.com/office/drawing/2014/main" id="{6EE625C9-C2C7-E2C7-1B94-B404127C4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265339</xdr:colOff>
      <xdr:row>30</xdr:row>
      <xdr:rowOff>16328</xdr:rowOff>
    </xdr:from>
    <xdr:to>
      <xdr:col>24</xdr:col>
      <xdr:colOff>299357</xdr:colOff>
      <xdr:row>48</xdr:row>
      <xdr:rowOff>176892</xdr:rowOff>
    </xdr:to>
    <xdr:graphicFrame macro="">
      <xdr:nvGraphicFramePr>
        <xdr:cNvPr id="8" name="Gráfico 7">
          <a:extLst>
            <a:ext uri="{FF2B5EF4-FFF2-40B4-BE49-F238E27FC236}">
              <a16:creationId xmlns:a16="http://schemas.microsoft.com/office/drawing/2014/main" id="{C0608C69-B3CD-68A8-B3CB-AB181D114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340178</xdr:colOff>
      <xdr:row>48</xdr:row>
      <xdr:rowOff>176892</xdr:rowOff>
    </xdr:from>
    <xdr:to>
      <xdr:col>11</xdr:col>
      <xdr:colOff>1994296</xdr:colOff>
      <xdr:row>66</xdr:row>
      <xdr:rowOff>30445</xdr:rowOff>
    </xdr:to>
    <xdr:graphicFrame macro="">
      <xdr:nvGraphicFramePr>
        <xdr:cNvPr id="9" name="Gráfico 8">
          <a:extLst>
            <a:ext uri="{FF2B5EF4-FFF2-40B4-BE49-F238E27FC236}">
              <a16:creationId xmlns:a16="http://schemas.microsoft.com/office/drawing/2014/main" id="{3A82789C-60E3-438E-9A81-589F61F47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2905125</xdr:colOff>
      <xdr:row>53</xdr:row>
      <xdr:rowOff>11906</xdr:rowOff>
    </xdr:from>
    <xdr:to>
      <xdr:col>10</xdr:col>
      <xdr:colOff>11905</xdr:colOff>
      <xdr:row>81</xdr:row>
      <xdr:rowOff>0</xdr:rowOff>
    </xdr:to>
    <xdr:graphicFrame macro="">
      <xdr:nvGraphicFramePr>
        <xdr:cNvPr id="5" name="Gráfico 4">
          <a:extLst>
            <a:ext uri="{FF2B5EF4-FFF2-40B4-BE49-F238E27FC236}">
              <a16:creationId xmlns:a16="http://schemas.microsoft.com/office/drawing/2014/main" id="{67E8203A-C5AA-0AC1-A6B8-882AAB60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3018233</xdr:colOff>
      <xdr:row>89</xdr:row>
      <xdr:rowOff>170260</xdr:rowOff>
    </xdr:from>
    <xdr:to>
      <xdr:col>6</xdr:col>
      <xdr:colOff>1845467</xdr:colOff>
      <xdr:row>111</xdr:row>
      <xdr:rowOff>107156</xdr:rowOff>
    </xdr:to>
    <xdr:graphicFrame macro="">
      <xdr:nvGraphicFramePr>
        <xdr:cNvPr id="2" name="Gráfico 1">
          <a:extLst>
            <a:ext uri="{FF2B5EF4-FFF2-40B4-BE49-F238E27FC236}">
              <a16:creationId xmlns:a16="http://schemas.microsoft.com/office/drawing/2014/main" id="{1A629BF4-88DB-459F-039F-8F3E8BE20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734785</xdr:colOff>
      <xdr:row>47</xdr:row>
      <xdr:rowOff>344714</xdr:rowOff>
    </xdr:from>
    <xdr:to>
      <xdr:col>11</xdr:col>
      <xdr:colOff>1127125</xdr:colOff>
      <xdr:row>59</xdr:row>
      <xdr:rowOff>31751</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850447</xdr:colOff>
      <xdr:row>60</xdr:row>
      <xdr:rowOff>11791</xdr:rowOff>
    </xdr:from>
    <xdr:to>
      <xdr:col>11</xdr:col>
      <xdr:colOff>1138465</xdr:colOff>
      <xdr:row>82</xdr:row>
      <xdr:rowOff>104320</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1665738</xdr:colOff>
      <xdr:row>47</xdr:row>
      <xdr:rowOff>280080</xdr:rowOff>
    </xdr:from>
    <xdr:to>
      <xdr:col>18</xdr:col>
      <xdr:colOff>598714</xdr:colOff>
      <xdr:row>80</xdr:row>
      <xdr:rowOff>242661</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1690006</xdr:colOff>
      <xdr:row>85</xdr:row>
      <xdr:rowOff>612321</xdr:rowOff>
    </xdr:from>
    <xdr:to>
      <xdr:col>4</xdr:col>
      <xdr:colOff>537482</xdr:colOff>
      <xdr:row>91</xdr:row>
      <xdr:rowOff>612320</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1658938</xdr:colOff>
      <xdr:row>91</xdr:row>
      <xdr:rowOff>773034</xdr:rowOff>
    </xdr:from>
    <xdr:to>
      <xdr:col>5</xdr:col>
      <xdr:colOff>612322</xdr:colOff>
      <xdr:row>98</xdr:row>
      <xdr:rowOff>38929</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447333</xdr:colOff>
      <xdr:row>85</xdr:row>
      <xdr:rowOff>653143</xdr:rowOff>
    </xdr:from>
    <xdr:to>
      <xdr:col>10</xdr:col>
      <xdr:colOff>2316616</xdr:colOff>
      <xdr:row>91</xdr:row>
      <xdr:rowOff>622527</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572181</xdr:colOff>
      <xdr:row>91</xdr:row>
      <xdr:rowOff>917121</xdr:rowOff>
    </xdr:from>
    <xdr:to>
      <xdr:col>11</xdr:col>
      <xdr:colOff>105455</xdr:colOff>
      <xdr:row>97</xdr:row>
      <xdr:rowOff>925286</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95249</xdr:rowOff>
    </xdr:from>
    <xdr:to>
      <xdr:col>22</xdr:col>
      <xdr:colOff>1904999</xdr:colOff>
      <xdr:row>91</xdr:row>
      <xdr:rowOff>333373</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841375</xdr:colOff>
      <xdr:row>51</xdr:row>
      <xdr:rowOff>0</xdr:rowOff>
    </xdr:from>
    <xdr:to>
      <xdr:col>10</xdr:col>
      <xdr:colOff>873125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888999</xdr:colOff>
      <xdr:row>69</xdr:row>
      <xdr:rowOff>176212</xdr:rowOff>
    </xdr:from>
    <xdr:to>
      <xdr:col>10</xdr:col>
      <xdr:colOff>873124</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1063625</xdr:colOff>
      <xdr:row>50</xdr:row>
      <xdr:rowOff>968374</xdr:rowOff>
    </xdr:from>
    <xdr:to>
      <xdr:col>17</xdr:col>
      <xdr:colOff>15875</xdr:colOff>
      <xdr:row>84</xdr:row>
      <xdr:rowOff>254000</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62</xdr:row>
      <xdr:rowOff>66675</xdr:rowOff>
    </xdr:from>
    <xdr:to>
      <xdr:col>17</xdr:col>
      <xdr:colOff>152398</xdr:colOff>
      <xdr:row>73</xdr:row>
      <xdr:rowOff>584200</xdr:rowOff>
    </xdr:to>
    <xdr:graphicFrame macro="">
      <xdr:nvGraphicFramePr>
        <xdr:cNvPr id="2" name="Gráfico 1">
          <a:extLst>
            <a:ext uri="{FF2B5EF4-FFF2-40B4-BE49-F238E27FC236}">
              <a16:creationId xmlns:a16="http://schemas.microsoft.com/office/drawing/2014/main" id="{246DF294-D8F6-19E0-D8BB-6466E964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1200150</xdr:colOff>
      <xdr:row>48</xdr:row>
      <xdr:rowOff>404813</xdr:rowOff>
    </xdr:from>
    <xdr:to>
      <xdr:col>24</xdr:col>
      <xdr:colOff>738186</xdr:colOff>
      <xdr:row>74</xdr:row>
      <xdr:rowOff>38100</xdr:rowOff>
    </xdr:to>
    <xdr:graphicFrame macro="">
      <xdr:nvGraphicFramePr>
        <xdr:cNvPr id="8" name="Gráfico 7">
          <a:extLst>
            <a:ext uri="{FF2B5EF4-FFF2-40B4-BE49-F238E27FC236}">
              <a16:creationId xmlns:a16="http://schemas.microsoft.com/office/drawing/2014/main" id="{B328D3F7-F414-4187-9300-8A7C0167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400050</xdr:colOff>
      <xdr:row>88</xdr:row>
      <xdr:rowOff>228600</xdr:rowOff>
    </xdr:from>
    <xdr:to>
      <xdr:col>5</xdr:col>
      <xdr:colOff>2076450</xdr:colOff>
      <xdr:row>101</xdr:row>
      <xdr:rowOff>476250</xdr:rowOff>
    </xdr:to>
    <xdr:graphicFrame macro="">
      <xdr:nvGraphicFramePr>
        <xdr:cNvPr id="6" name="Gráfico 5">
          <a:extLst>
            <a:ext uri="{FF2B5EF4-FFF2-40B4-BE49-F238E27FC236}">
              <a16:creationId xmlns:a16="http://schemas.microsoft.com/office/drawing/2014/main" id="{AF44754A-00C5-0F65-1B86-5E410DDA8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981980</xdr:colOff>
      <xdr:row>47</xdr:row>
      <xdr:rowOff>322034</xdr:rowOff>
    </xdr:from>
    <xdr:to>
      <xdr:col>18</xdr:col>
      <xdr:colOff>2135186</xdr:colOff>
      <xdr:row>64</xdr:row>
      <xdr:rowOff>79375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62</xdr:row>
      <xdr:rowOff>326571</xdr:rowOff>
    </xdr:from>
    <xdr:to>
      <xdr:col>12</xdr:col>
      <xdr:colOff>816430</xdr:colOff>
      <xdr:row>76</xdr:row>
      <xdr:rowOff>421821</xdr:rowOff>
    </xdr:to>
    <xdr:graphicFrame macro="">
      <xdr:nvGraphicFramePr>
        <xdr:cNvPr id="2" name="Gráfico 1">
          <a:extLst>
            <a:ext uri="{FF2B5EF4-FFF2-40B4-BE49-F238E27FC236}">
              <a16:creationId xmlns:a16="http://schemas.microsoft.com/office/drawing/2014/main" id="{3A0C0C9A-AB95-EAF1-CD6B-23B331D9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539748</xdr:colOff>
      <xdr:row>15</xdr:row>
      <xdr:rowOff>9525</xdr:rowOff>
    </xdr:from>
    <xdr:to>
      <xdr:col>28</xdr:col>
      <xdr:colOff>571500</xdr:colOff>
      <xdr:row>33</xdr:row>
      <xdr:rowOff>444500</xdr:rowOff>
    </xdr:to>
    <xdr:graphicFrame macro="">
      <xdr:nvGraphicFramePr>
        <xdr:cNvPr id="6" name="Gráfico 5">
          <a:extLst>
            <a:ext uri="{FF2B5EF4-FFF2-40B4-BE49-F238E27FC236}">
              <a16:creationId xmlns:a16="http://schemas.microsoft.com/office/drawing/2014/main" id="{1F578B29-C80F-B23F-0951-14921FE3B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555624</xdr:colOff>
      <xdr:row>35</xdr:row>
      <xdr:rowOff>207962</xdr:rowOff>
    </xdr:from>
    <xdr:to>
      <xdr:col>42</xdr:col>
      <xdr:colOff>15875</xdr:colOff>
      <xdr:row>52</xdr:row>
      <xdr:rowOff>254000</xdr:rowOff>
    </xdr:to>
    <xdr:graphicFrame macro="">
      <xdr:nvGraphicFramePr>
        <xdr:cNvPr id="3" name="Gráfico 2">
          <a:extLst>
            <a:ext uri="{FF2B5EF4-FFF2-40B4-BE49-F238E27FC236}">
              <a16:creationId xmlns:a16="http://schemas.microsoft.com/office/drawing/2014/main" id="{2D917211-7938-5826-78C5-A9813BD13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714374</xdr:colOff>
      <xdr:row>86</xdr:row>
      <xdr:rowOff>96836</xdr:rowOff>
    </xdr:from>
    <xdr:to>
      <xdr:col>5</xdr:col>
      <xdr:colOff>47625</xdr:colOff>
      <xdr:row>97</xdr:row>
      <xdr:rowOff>317499</xdr:rowOff>
    </xdr:to>
    <xdr:graphicFrame macro="">
      <xdr:nvGraphicFramePr>
        <xdr:cNvPr id="4" name="Gráfico 3">
          <a:extLst>
            <a:ext uri="{FF2B5EF4-FFF2-40B4-BE49-F238E27FC236}">
              <a16:creationId xmlns:a16="http://schemas.microsoft.com/office/drawing/2014/main" id="{6C6B3962-0137-0FBF-99CA-4298F1A42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1.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7.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2.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8.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3.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9.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4.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10.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zoomScale="80" zoomScaleNormal="80"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1" t="s">
        <v>322</v>
      </c>
      <c r="C3" s="181" t="s">
        <v>323</v>
      </c>
      <c r="D3" s="181" t="s">
        <v>325</v>
      </c>
      <c r="E3" s="181" t="s">
        <v>324</v>
      </c>
      <c r="F3" s="181" t="s">
        <v>326</v>
      </c>
    </row>
    <row r="4" spans="2:6" ht="37.5" x14ac:dyDescent="0.25">
      <c r="B4" s="183" t="s">
        <v>327</v>
      </c>
      <c r="C4" s="183" t="s">
        <v>329</v>
      </c>
      <c r="D4" s="183">
        <v>2022</v>
      </c>
      <c r="E4" s="183" t="s">
        <v>330</v>
      </c>
      <c r="F4" s="184" t="s">
        <v>331</v>
      </c>
    </row>
    <row r="5" spans="2:6" ht="37.5" x14ac:dyDescent="0.25">
      <c r="B5" s="183" t="s">
        <v>328</v>
      </c>
      <c r="C5" s="183" t="s">
        <v>329</v>
      </c>
      <c r="D5" s="183">
        <v>2024</v>
      </c>
      <c r="E5" s="183" t="s">
        <v>332</v>
      </c>
      <c r="F5" s="185" t="s">
        <v>540</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5"/>
  <sheetViews>
    <sheetView topLeftCell="D1" zoomScale="40" zoomScaleNormal="40" zoomScaleSheetLayoutView="50" workbookViewId="0">
      <selection activeCell="E53" sqref="E53"/>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Q1" s="644" t="s">
        <v>259</v>
      </c>
      <c r="R1" s="644"/>
      <c r="S1" s="644"/>
      <c r="T1" s="644"/>
      <c r="U1" s="644"/>
      <c r="V1" s="644"/>
      <c r="W1" s="644"/>
      <c r="X1" s="644"/>
      <c r="Y1" s="644"/>
      <c r="Z1" s="644"/>
      <c r="AA1" s="644"/>
      <c r="AB1" s="644"/>
    </row>
    <row r="2" spans="2:28" ht="42.75" customHeight="1" x14ac:dyDescent="0.25">
      <c r="Q2" s="645" t="s">
        <v>694</v>
      </c>
      <c r="R2" s="645"/>
      <c r="S2" s="645"/>
      <c r="T2" s="645"/>
      <c r="U2" s="645" t="s">
        <v>695</v>
      </c>
      <c r="V2" s="645"/>
      <c r="W2" s="645"/>
      <c r="X2" s="645"/>
      <c r="Y2" s="645" t="s">
        <v>232</v>
      </c>
      <c r="Z2" s="645"/>
      <c r="AA2" s="645"/>
      <c r="AB2" s="645"/>
    </row>
    <row r="3" spans="2:28" ht="73.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646" t="s">
        <v>245</v>
      </c>
      <c r="R3" s="647"/>
      <c r="S3" s="646" t="s">
        <v>681</v>
      </c>
      <c r="T3" s="647"/>
      <c r="U3" s="646" t="s">
        <v>245</v>
      </c>
      <c r="V3" s="647"/>
      <c r="W3" s="646" t="s">
        <v>681</v>
      </c>
      <c r="X3" s="647"/>
      <c r="Y3" s="646" t="s">
        <v>245</v>
      </c>
      <c r="Z3" s="647"/>
      <c r="AA3" s="646" t="s">
        <v>681</v>
      </c>
      <c r="AB3" s="647"/>
    </row>
    <row r="4" spans="2:28" ht="171"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640" t="s">
        <v>250</v>
      </c>
      <c r="R4" s="641"/>
      <c r="S4" s="638" t="s">
        <v>821</v>
      </c>
      <c r="T4" s="638"/>
      <c r="U4" s="640" t="s">
        <v>250</v>
      </c>
      <c r="V4" s="641"/>
      <c r="W4" s="638" t="s">
        <v>830</v>
      </c>
      <c r="X4" s="638"/>
      <c r="Y4" s="640" t="s">
        <v>250</v>
      </c>
      <c r="Z4" s="641"/>
      <c r="AA4" s="638" t="s">
        <v>826</v>
      </c>
      <c r="AB4" s="638"/>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640" t="s">
        <v>250</v>
      </c>
      <c r="R5" s="641"/>
      <c r="S5" s="638" t="s">
        <v>626</v>
      </c>
      <c r="T5" s="638"/>
      <c r="U5" s="640" t="s">
        <v>250</v>
      </c>
      <c r="V5" s="641"/>
      <c r="W5" s="638" t="s">
        <v>626</v>
      </c>
      <c r="X5" s="638"/>
      <c r="Y5" s="640" t="s">
        <v>250</v>
      </c>
      <c r="Z5" s="641"/>
      <c r="AA5" s="638" t="s">
        <v>633</v>
      </c>
      <c r="AB5" s="638"/>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635" t="s">
        <v>249</v>
      </c>
      <c r="R6" s="636"/>
      <c r="S6" s="637" t="s">
        <v>21</v>
      </c>
      <c r="T6" s="637"/>
      <c r="U6" s="640" t="s">
        <v>250</v>
      </c>
      <c r="V6" s="641"/>
      <c r="W6" s="625" t="s">
        <v>265</v>
      </c>
      <c r="X6" s="626"/>
      <c r="Y6" s="640" t="s">
        <v>250</v>
      </c>
      <c r="Z6" s="641"/>
      <c r="AA6" s="637" t="s">
        <v>689</v>
      </c>
      <c r="AB6" s="637"/>
    </row>
    <row r="7" spans="2:28" ht="73.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635" t="s">
        <v>249</v>
      </c>
      <c r="R7" s="636"/>
      <c r="S7" s="637" t="s">
        <v>21</v>
      </c>
      <c r="T7" s="637"/>
      <c r="U7" s="635" t="s">
        <v>249</v>
      </c>
      <c r="V7" s="636"/>
      <c r="W7" s="637" t="s">
        <v>21</v>
      </c>
      <c r="X7" s="637"/>
      <c r="Y7" s="635" t="s">
        <v>249</v>
      </c>
      <c r="Z7" s="636"/>
      <c r="AA7" s="637" t="s">
        <v>21</v>
      </c>
      <c r="AB7" s="637"/>
    </row>
    <row r="8" spans="2:28" ht="73.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640" t="s">
        <v>250</v>
      </c>
      <c r="R8" s="641"/>
      <c r="S8" s="638" t="s">
        <v>631</v>
      </c>
      <c r="T8" s="638"/>
      <c r="U8" s="640" t="s">
        <v>250</v>
      </c>
      <c r="V8" s="641"/>
      <c r="W8" s="638" t="s">
        <v>631</v>
      </c>
      <c r="X8" s="638"/>
      <c r="Y8" s="640" t="s">
        <v>250</v>
      </c>
      <c r="Z8" s="641"/>
      <c r="AA8" s="638" t="s">
        <v>687</v>
      </c>
      <c r="AB8" s="638"/>
    </row>
    <row r="9" spans="2:28" ht="73.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698</v>
      </c>
      <c r="Q9" s="635" t="s">
        <v>249</v>
      </c>
      <c r="R9" s="636"/>
      <c r="S9" s="637" t="s">
        <v>21</v>
      </c>
      <c r="T9" s="637"/>
      <c r="U9" s="635" t="s">
        <v>249</v>
      </c>
      <c r="V9" s="636"/>
      <c r="W9" s="637" t="s">
        <v>21</v>
      </c>
      <c r="X9" s="637"/>
      <c r="Y9" s="635" t="s">
        <v>249</v>
      </c>
      <c r="Z9" s="636"/>
      <c r="AA9" s="638" t="s">
        <v>21</v>
      </c>
      <c r="AB9" s="638"/>
    </row>
    <row r="10" spans="2:28" ht="73.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635" t="s">
        <v>249</v>
      </c>
      <c r="R10" s="636"/>
      <c r="S10" s="637" t="s">
        <v>21</v>
      </c>
      <c r="T10" s="637"/>
      <c r="U10" s="635" t="s">
        <v>249</v>
      </c>
      <c r="V10" s="636"/>
      <c r="W10" s="637" t="s">
        <v>21</v>
      </c>
      <c r="X10" s="637"/>
      <c r="Y10" s="640" t="s">
        <v>250</v>
      </c>
      <c r="Z10" s="641"/>
      <c r="AA10" s="637" t="s">
        <v>690</v>
      </c>
      <c r="AB10" s="637"/>
    </row>
    <row r="11" spans="2:28" ht="73.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686</v>
      </c>
      <c r="Q11" s="635" t="s">
        <v>249</v>
      </c>
      <c r="R11" s="636"/>
      <c r="S11" s="637" t="s">
        <v>21</v>
      </c>
      <c r="T11" s="637"/>
      <c r="U11" s="635" t="s">
        <v>249</v>
      </c>
      <c r="V11" s="636"/>
      <c r="W11" s="637" t="s">
        <v>21</v>
      </c>
      <c r="X11" s="637"/>
      <c r="Y11" s="635" t="s">
        <v>249</v>
      </c>
      <c r="Z11" s="636"/>
      <c r="AA11" s="638" t="s">
        <v>21</v>
      </c>
      <c r="AB11" s="638"/>
    </row>
    <row r="12" spans="2:28" ht="73.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640" t="s">
        <v>250</v>
      </c>
      <c r="R12" s="641"/>
      <c r="S12" s="642">
        <v>2018489</v>
      </c>
      <c r="T12" s="643"/>
      <c r="U12" s="640" t="s">
        <v>250</v>
      </c>
      <c r="V12" s="641"/>
      <c r="W12" s="642">
        <v>2018489</v>
      </c>
      <c r="X12" s="643"/>
      <c r="Y12" s="640" t="s">
        <v>250</v>
      </c>
      <c r="Z12" s="641"/>
      <c r="AA12" s="642" t="s">
        <v>688</v>
      </c>
      <c r="AB12" s="643"/>
    </row>
    <row r="13" spans="2:28" ht="73.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635" t="s">
        <v>249</v>
      </c>
      <c r="R13" s="636"/>
      <c r="S13" s="637" t="s">
        <v>21</v>
      </c>
      <c r="T13" s="637"/>
      <c r="U13" s="635" t="s">
        <v>249</v>
      </c>
      <c r="V13" s="636"/>
      <c r="W13" s="637" t="s">
        <v>21</v>
      </c>
      <c r="X13" s="637"/>
      <c r="Y13" s="635" t="s">
        <v>249</v>
      </c>
      <c r="Z13" s="636"/>
      <c r="AA13" s="638" t="s">
        <v>21</v>
      </c>
      <c r="AB13" s="638"/>
    </row>
    <row r="14" spans="2:28" ht="71.25" customHeight="1" x14ac:dyDescent="0.25">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635" t="s">
        <v>249</v>
      </c>
      <c r="R14" s="636"/>
      <c r="S14" s="74" t="s">
        <v>21</v>
      </c>
      <c r="T14" s="74"/>
      <c r="U14" s="635" t="s">
        <v>249</v>
      </c>
      <c r="V14" s="636"/>
      <c r="W14" s="625" t="s">
        <v>21</v>
      </c>
      <c r="X14" s="626"/>
      <c r="Y14" s="635" t="s">
        <v>249</v>
      </c>
      <c r="Z14" s="636"/>
      <c r="AA14" s="638" t="s">
        <v>21</v>
      </c>
      <c r="AB14" s="638"/>
    </row>
    <row r="15" spans="2:28" ht="126.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635" t="s">
        <v>249</v>
      </c>
      <c r="R15" s="636"/>
      <c r="S15" s="637" t="s">
        <v>21</v>
      </c>
      <c r="T15" s="637"/>
      <c r="U15" s="635" t="s">
        <v>249</v>
      </c>
      <c r="V15" s="636"/>
      <c r="W15" s="637" t="s">
        <v>21</v>
      </c>
      <c r="X15" s="637"/>
      <c r="Y15" s="635" t="s">
        <v>249</v>
      </c>
      <c r="Z15" s="636"/>
      <c r="AA15" s="638" t="s">
        <v>21</v>
      </c>
      <c r="AB15" s="638"/>
    </row>
    <row r="16" spans="2:28" ht="118.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635" t="s">
        <v>249</v>
      </c>
      <c r="R16" s="636"/>
      <c r="S16" s="637" t="s">
        <v>21</v>
      </c>
      <c r="T16" s="637"/>
      <c r="U16" s="640" t="s">
        <v>250</v>
      </c>
      <c r="V16" s="641"/>
      <c r="W16" s="637" t="s">
        <v>266</v>
      </c>
      <c r="X16" s="637"/>
      <c r="Y16" s="640" t="s">
        <v>250</v>
      </c>
      <c r="Z16" s="641"/>
      <c r="AA16" s="637" t="s">
        <v>691</v>
      </c>
      <c r="AB16" s="637"/>
    </row>
    <row r="17" spans="2:28" ht="73.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635" t="s">
        <v>249</v>
      </c>
      <c r="R17" s="636"/>
      <c r="S17" s="637" t="s">
        <v>21</v>
      </c>
      <c r="T17" s="637"/>
      <c r="U17" s="635" t="s">
        <v>249</v>
      </c>
      <c r="V17" s="636"/>
      <c r="W17" s="637" t="s">
        <v>21</v>
      </c>
      <c r="X17" s="637"/>
      <c r="Y17" s="635" t="s">
        <v>249</v>
      </c>
      <c r="Z17" s="636"/>
      <c r="AA17" s="638" t="s">
        <v>21</v>
      </c>
      <c r="AB17" s="638"/>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635" t="s">
        <v>249</v>
      </c>
      <c r="R18" s="636"/>
      <c r="S18" s="637" t="s">
        <v>21</v>
      </c>
      <c r="T18" s="637"/>
      <c r="U18" s="635" t="s">
        <v>249</v>
      </c>
      <c r="V18" s="636"/>
      <c r="W18" s="637" t="s">
        <v>21</v>
      </c>
      <c r="X18" s="637"/>
      <c r="Y18" s="635" t="s">
        <v>249</v>
      </c>
      <c r="Z18" s="636"/>
      <c r="AA18" s="638" t="s">
        <v>21</v>
      </c>
      <c r="AB18" s="638"/>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635" t="s">
        <v>249</v>
      </c>
      <c r="R19" s="636"/>
      <c r="S19" s="637" t="s">
        <v>21</v>
      </c>
      <c r="T19" s="637"/>
      <c r="U19" s="635" t="s">
        <v>249</v>
      </c>
      <c r="V19" s="636"/>
      <c r="W19" s="637" t="s">
        <v>21</v>
      </c>
      <c r="X19" s="637"/>
      <c r="Y19" s="635" t="s">
        <v>249</v>
      </c>
      <c r="Z19" s="636"/>
      <c r="AA19" s="638" t="s">
        <v>21</v>
      </c>
      <c r="AB19" s="638"/>
    </row>
    <row r="20" spans="2:28" ht="73.5" customHeight="1" x14ac:dyDescent="0.25">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635" t="s">
        <v>249</v>
      </c>
      <c r="R20" s="636"/>
      <c r="S20" s="625" t="s">
        <v>21</v>
      </c>
      <c r="T20" s="626"/>
      <c r="U20" s="635" t="s">
        <v>249</v>
      </c>
      <c r="V20" s="636"/>
      <c r="W20" s="625" t="s">
        <v>21</v>
      </c>
      <c r="X20" s="626"/>
      <c r="Y20" s="635" t="s">
        <v>249</v>
      </c>
      <c r="Z20" s="636"/>
      <c r="AA20" s="625" t="s">
        <v>21</v>
      </c>
      <c r="AB20" s="626"/>
    </row>
    <row r="21" spans="2:28" ht="73.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635" t="s">
        <v>249</v>
      </c>
      <c r="R21" s="636"/>
      <c r="S21" s="637" t="s">
        <v>21</v>
      </c>
      <c r="T21" s="637"/>
      <c r="U21" s="635" t="s">
        <v>249</v>
      </c>
      <c r="V21" s="636"/>
      <c r="W21" s="637" t="s">
        <v>21</v>
      </c>
      <c r="X21" s="637"/>
      <c r="Y21" s="635" t="s">
        <v>249</v>
      </c>
      <c r="Z21" s="636"/>
      <c r="AA21" s="638" t="s">
        <v>21</v>
      </c>
      <c r="AB21" s="638"/>
    </row>
    <row r="22" spans="2:28" ht="73.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635" t="s">
        <v>249</v>
      </c>
      <c r="R22" s="636"/>
      <c r="S22" s="637"/>
      <c r="T22" s="637"/>
      <c r="U22" s="635" t="s">
        <v>249</v>
      </c>
      <c r="V22" s="636"/>
      <c r="W22" s="637"/>
      <c r="X22" s="637"/>
      <c r="Y22" s="640" t="s">
        <v>250</v>
      </c>
      <c r="Z22" s="641"/>
      <c r="AA22" s="637">
        <v>2101417</v>
      </c>
      <c r="AB22" s="637"/>
    </row>
    <row r="23" spans="2:28" ht="73.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635" t="s">
        <v>249</v>
      </c>
      <c r="R23" s="636"/>
      <c r="S23" s="637" t="s">
        <v>21</v>
      </c>
      <c r="T23" s="637"/>
      <c r="U23" s="635" t="s">
        <v>249</v>
      </c>
      <c r="V23" s="636"/>
      <c r="W23" s="637" t="s">
        <v>21</v>
      </c>
      <c r="X23" s="637"/>
      <c r="Y23" s="635" t="s">
        <v>249</v>
      </c>
      <c r="Z23" s="636"/>
      <c r="AA23" s="638" t="s">
        <v>21</v>
      </c>
      <c r="AB23" s="638"/>
    </row>
    <row r="24" spans="2:28" ht="73.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635" t="s">
        <v>249</v>
      </c>
      <c r="R24" s="636"/>
      <c r="S24" s="637" t="s">
        <v>21</v>
      </c>
      <c r="T24" s="637"/>
      <c r="U24" s="635" t="s">
        <v>249</v>
      </c>
      <c r="V24" s="636"/>
      <c r="W24" s="637" t="s">
        <v>21</v>
      </c>
      <c r="X24" s="637"/>
      <c r="Y24" s="635" t="s">
        <v>249</v>
      </c>
      <c r="Z24" s="636"/>
      <c r="AA24" s="638" t="s">
        <v>21</v>
      </c>
      <c r="AB24" s="638"/>
    </row>
    <row r="25" spans="2:28" ht="73.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635" t="s">
        <v>249</v>
      </c>
      <c r="R25" s="636"/>
      <c r="S25" s="637" t="s">
        <v>21</v>
      </c>
      <c r="T25" s="637"/>
      <c r="U25" s="640" t="s">
        <v>250</v>
      </c>
      <c r="V25" s="641"/>
      <c r="W25" s="637" t="s">
        <v>627</v>
      </c>
      <c r="X25" s="637"/>
      <c r="Y25" s="640" t="s">
        <v>250</v>
      </c>
      <c r="Z25" s="641"/>
      <c r="AA25" s="637" t="s">
        <v>627</v>
      </c>
      <c r="AB25" s="637"/>
    </row>
    <row r="26" spans="2:28" ht="73.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635" t="s">
        <v>249</v>
      </c>
      <c r="R26" s="636"/>
      <c r="S26" s="637" t="s">
        <v>21</v>
      </c>
      <c r="T26" s="637"/>
      <c r="U26" s="640" t="s">
        <v>250</v>
      </c>
      <c r="V26" s="641"/>
      <c r="W26" s="637" t="s">
        <v>692</v>
      </c>
      <c r="X26" s="637"/>
      <c r="Y26" s="640" t="s">
        <v>250</v>
      </c>
      <c r="Z26" s="641"/>
      <c r="AA26" s="637" t="s">
        <v>692</v>
      </c>
      <c r="AB26" s="637"/>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697</v>
      </c>
      <c r="Q27" s="635" t="s">
        <v>249</v>
      </c>
      <c r="R27" s="636"/>
      <c r="S27" s="637" t="s">
        <v>21</v>
      </c>
      <c r="T27" s="637"/>
      <c r="U27" s="635" t="s">
        <v>249</v>
      </c>
      <c r="V27" s="636"/>
      <c r="W27" s="637" t="s">
        <v>21</v>
      </c>
      <c r="X27" s="637"/>
      <c r="Y27" s="635" t="s">
        <v>249</v>
      </c>
      <c r="Z27" s="636"/>
      <c r="AA27" s="638" t="s">
        <v>21</v>
      </c>
      <c r="AB27" s="638"/>
    </row>
    <row r="28" spans="2:28" ht="73.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635" t="s">
        <v>249</v>
      </c>
      <c r="R28" s="636"/>
      <c r="S28" s="637" t="s">
        <v>21</v>
      </c>
      <c r="T28" s="637"/>
      <c r="U28" s="635" t="s">
        <v>249</v>
      </c>
      <c r="V28" s="636"/>
      <c r="W28" s="637" t="s">
        <v>21</v>
      </c>
      <c r="X28" s="637"/>
      <c r="Y28" s="635" t="s">
        <v>249</v>
      </c>
      <c r="Z28" s="636"/>
      <c r="AA28" s="638" t="s">
        <v>21</v>
      </c>
      <c r="AB28" s="638"/>
    </row>
    <row r="29" spans="2:28" ht="73.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635" t="s">
        <v>249</v>
      </c>
      <c r="R29" s="636"/>
      <c r="S29" s="637" t="s">
        <v>21</v>
      </c>
      <c r="T29" s="637"/>
      <c r="U29" s="635" t="s">
        <v>249</v>
      </c>
      <c r="V29" s="636"/>
      <c r="W29" s="637" t="s">
        <v>21</v>
      </c>
      <c r="X29" s="637"/>
      <c r="Y29" s="635" t="s">
        <v>249</v>
      </c>
      <c r="Z29" s="636"/>
      <c r="AA29" s="638" t="s">
        <v>21</v>
      </c>
      <c r="AB29" s="638"/>
    </row>
    <row r="30" spans="2:28" ht="73.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635" t="s">
        <v>249</v>
      </c>
      <c r="R30" s="636"/>
      <c r="S30" s="637" t="s">
        <v>21</v>
      </c>
      <c r="T30" s="637"/>
      <c r="U30" s="635" t="s">
        <v>249</v>
      </c>
      <c r="V30" s="636"/>
      <c r="W30" s="637" t="s">
        <v>21</v>
      </c>
      <c r="X30" s="637"/>
      <c r="Y30" s="635" t="s">
        <v>249</v>
      </c>
      <c r="Z30" s="636"/>
      <c r="AA30" s="638" t="s">
        <v>21</v>
      </c>
      <c r="AB30" s="638"/>
    </row>
    <row r="31" spans="2:28" ht="73.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635" t="s">
        <v>249</v>
      </c>
      <c r="R31" s="636"/>
      <c r="S31" s="637" t="s">
        <v>21</v>
      </c>
      <c r="T31" s="637"/>
      <c r="U31" s="635" t="s">
        <v>249</v>
      </c>
      <c r="V31" s="636"/>
      <c r="W31" s="637" t="s">
        <v>21</v>
      </c>
      <c r="X31" s="637"/>
      <c r="Y31" s="635" t="s">
        <v>249</v>
      </c>
      <c r="Z31" s="636"/>
      <c r="AA31" s="638" t="s">
        <v>21</v>
      </c>
      <c r="AB31" s="638"/>
    </row>
    <row r="32" spans="2:28" ht="73.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635" t="s">
        <v>249</v>
      </c>
      <c r="R32" s="636"/>
      <c r="S32" s="637" t="s">
        <v>21</v>
      </c>
      <c r="T32" s="637"/>
      <c r="U32" s="635" t="s">
        <v>249</v>
      </c>
      <c r="V32" s="636"/>
      <c r="W32" s="637" t="s">
        <v>21</v>
      </c>
      <c r="X32" s="637"/>
      <c r="Y32" s="635" t="s">
        <v>249</v>
      </c>
      <c r="Z32" s="636"/>
      <c r="AA32" s="638" t="s">
        <v>21</v>
      </c>
      <c r="AB32" s="638"/>
    </row>
    <row r="33" spans="2:2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635" t="s">
        <v>249</v>
      </c>
      <c r="R33" s="636"/>
      <c r="S33" s="637" t="s">
        <v>21</v>
      </c>
      <c r="T33" s="637"/>
      <c r="U33" s="635" t="s">
        <v>249</v>
      </c>
      <c r="V33" s="636"/>
      <c r="W33" s="637" t="s">
        <v>21</v>
      </c>
      <c r="X33" s="637"/>
      <c r="Y33" s="635" t="s">
        <v>249</v>
      </c>
      <c r="Z33" s="636"/>
      <c r="AA33" s="638" t="s">
        <v>21</v>
      </c>
      <c r="AB33" s="638"/>
    </row>
    <row r="34" spans="2:28" ht="73.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635" t="s">
        <v>249</v>
      </c>
      <c r="R34" s="636"/>
      <c r="S34" s="637" t="s">
        <v>21</v>
      </c>
      <c r="T34" s="637"/>
      <c r="U34" s="635" t="s">
        <v>249</v>
      </c>
      <c r="V34" s="636"/>
      <c r="W34" s="637" t="s">
        <v>21</v>
      </c>
      <c r="X34" s="637"/>
      <c r="Y34" s="635" t="s">
        <v>249</v>
      </c>
      <c r="Z34" s="636"/>
      <c r="AA34" s="638" t="s">
        <v>21</v>
      </c>
      <c r="AB34" s="638"/>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639" t="s">
        <v>250</v>
      </c>
      <c r="R35" s="639"/>
      <c r="S35" s="637">
        <v>2101411</v>
      </c>
      <c r="T35" s="637"/>
      <c r="U35" s="639" t="s">
        <v>250</v>
      </c>
      <c r="V35" s="639"/>
      <c r="W35" s="637">
        <v>2101411</v>
      </c>
      <c r="X35" s="637"/>
      <c r="Y35" s="639" t="s">
        <v>250</v>
      </c>
      <c r="Z35" s="639"/>
      <c r="AA35" s="638" t="s">
        <v>640</v>
      </c>
      <c r="AB35" s="638"/>
    </row>
    <row r="36" spans="2:28" ht="73.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639" t="s">
        <v>250</v>
      </c>
      <c r="R36" s="639"/>
      <c r="S36" s="625" t="s">
        <v>264</v>
      </c>
      <c r="T36" s="626"/>
      <c r="U36" s="639" t="s">
        <v>250</v>
      </c>
      <c r="V36" s="639"/>
      <c r="W36" s="625" t="s">
        <v>264</v>
      </c>
      <c r="X36" s="626"/>
      <c r="Y36" s="639" t="s">
        <v>250</v>
      </c>
      <c r="Z36" s="639"/>
      <c r="AA36" s="629" t="s">
        <v>788</v>
      </c>
      <c r="AB36" s="630"/>
    </row>
    <row r="37" spans="2:28" ht="73.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639" t="s">
        <v>250</v>
      </c>
      <c r="R37" s="639"/>
      <c r="S37" s="637" t="s">
        <v>263</v>
      </c>
      <c r="T37" s="637"/>
      <c r="U37" s="639" t="s">
        <v>250</v>
      </c>
      <c r="V37" s="639"/>
      <c r="W37" s="637" t="s">
        <v>263</v>
      </c>
      <c r="X37" s="637"/>
      <c r="Y37" s="639" t="s">
        <v>250</v>
      </c>
      <c r="Z37" s="639"/>
      <c r="AA37" s="629" t="s">
        <v>693</v>
      </c>
      <c r="AB37" s="630"/>
    </row>
    <row r="38" spans="2:28" ht="73.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639" t="s">
        <v>250</v>
      </c>
      <c r="R38" s="639"/>
      <c r="S38" s="637" t="s">
        <v>264</v>
      </c>
      <c r="T38" s="637"/>
      <c r="U38" s="639" t="s">
        <v>250</v>
      </c>
      <c r="V38" s="639"/>
      <c r="W38" s="637" t="s">
        <v>264</v>
      </c>
      <c r="X38" s="637"/>
      <c r="Y38" s="639" t="s">
        <v>250</v>
      </c>
      <c r="Z38" s="639"/>
      <c r="AA38" s="629" t="s">
        <v>792</v>
      </c>
      <c r="AB38" s="630"/>
    </row>
    <row r="39" spans="2:28" ht="73.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639" t="s">
        <v>250</v>
      </c>
      <c r="R39" s="639"/>
      <c r="S39" s="637" t="s">
        <v>263</v>
      </c>
      <c r="T39" s="637"/>
      <c r="U39" s="639" t="s">
        <v>250</v>
      </c>
      <c r="V39" s="639"/>
      <c r="W39" s="637" t="s">
        <v>263</v>
      </c>
      <c r="X39" s="637"/>
      <c r="Y39" s="639" t="s">
        <v>250</v>
      </c>
      <c r="Z39" s="639"/>
      <c r="AA39" s="629" t="s">
        <v>793</v>
      </c>
      <c r="AB39" s="630"/>
    </row>
    <row r="40" spans="2:28" ht="73.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639" t="s">
        <v>250</v>
      </c>
      <c r="R40" s="639"/>
      <c r="S40" s="637">
        <v>2026917</v>
      </c>
      <c r="T40" s="637"/>
      <c r="U40" s="639" t="s">
        <v>250</v>
      </c>
      <c r="V40" s="639"/>
      <c r="W40" s="637">
        <v>2026917</v>
      </c>
      <c r="X40" s="637"/>
      <c r="Y40" s="639" t="s">
        <v>250</v>
      </c>
      <c r="Z40" s="639"/>
      <c r="AA40" s="637">
        <v>2026917</v>
      </c>
      <c r="AB40" s="637"/>
    </row>
    <row r="41" spans="2:28" ht="73.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635" t="s">
        <v>249</v>
      </c>
      <c r="R41" s="636"/>
      <c r="S41" s="637" t="s">
        <v>21</v>
      </c>
      <c r="T41" s="637"/>
      <c r="U41" s="635" t="s">
        <v>249</v>
      </c>
      <c r="V41" s="636"/>
      <c r="W41" s="637" t="s">
        <v>21</v>
      </c>
      <c r="X41" s="637"/>
      <c r="Y41" s="635" t="s">
        <v>249</v>
      </c>
      <c r="Z41" s="636"/>
      <c r="AA41" s="638" t="s">
        <v>21</v>
      </c>
      <c r="AB41" s="638"/>
    </row>
    <row r="42" spans="2:28" ht="73.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635" t="s">
        <v>249</v>
      </c>
      <c r="R42" s="636"/>
      <c r="S42" s="637" t="s">
        <v>21</v>
      </c>
      <c r="T42" s="637"/>
      <c r="U42" s="635" t="s">
        <v>249</v>
      </c>
      <c r="V42" s="636"/>
      <c r="W42" s="637" t="s">
        <v>21</v>
      </c>
      <c r="X42" s="637"/>
      <c r="Y42" s="635" t="s">
        <v>249</v>
      </c>
      <c r="Z42" s="636"/>
      <c r="AA42" s="638" t="s">
        <v>21</v>
      </c>
      <c r="AB42" s="638"/>
    </row>
    <row r="43" spans="2:28" ht="73.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635" t="s">
        <v>249</v>
      </c>
      <c r="R43" s="636"/>
      <c r="S43" s="637" t="s">
        <v>21</v>
      </c>
      <c r="T43" s="637"/>
      <c r="U43" s="635" t="s">
        <v>249</v>
      </c>
      <c r="V43" s="636"/>
      <c r="W43" s="637" t="s">
        <v>21</v>
      </c>
      <c r="X43" s="637"/>
      <c r="Y43" s="635" t="s">
        <v>249</v>
      </c>
      <c r="Z43" s="636"/>
      <c r="AA43" s="638" t="s">
        <v>21</v>
      </c>
      <c r="AB43" s="638"/>
    </row>
    <row r="44" spans="2:28" ht="73.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635" t="s">
        <v>249</v>
      </c>
      <c r="R44" s="636"/>
      <c r="S44" s="637" t="s">
        <v>21</v>
      </c>
      <c r="T44" s="637"/>
      <c r="U44" s="635" t="s">
        <v>249</v>
      </c>
      <c r="V44" s="636"/>
      <c r="W44" s="637" t="s">
        <v>21</v>
      </c>
      <c r="X44" s="637"/>
      <c r="Y44" s="635" t="s">
        <v>249</v>
      </c>
      <c r="Z44" s="636"/>
      <c r="AA44" s="638" t="s">
        <v>21</v>
      </c>
      <c r="AB44" s="638"/>
    </row>
    <row r="45" spans="2:28" ht="7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696</v>
      </c>
      <c r="Q45" s="635" t="s">
        <v>249</v>
      </c>
      <c r="R45" s="636"/>
      <c r="S45" s="637" t="s">
        <v>21</v>
      </c>
      <c r="T45" s="637"/>
      <c r="U45" s="635" t="s">
        <v>249</v>
      </c>
      <c r="V45" s="636"/>
      <c r="W45" s="637" t="s">
        <v>21</v>
      </c>
      <c r="X45" s="637"/>
      <c r="Y45" s="635" t="s">
        <v>249</v>
      </c>
      <c r="Z45" s="636"/>
      <c r="AA45" s="638" t="s">
        <v>21</v>
      </c>
      <c r="AB45" s="638"/>
    </row>
    <row r="46" spans="2:28" ht="73.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635" t="s">
        <v>249</v>
      </c>
      <c r="R46" s="636"/>
      <c r="S46" s="637" t="s">
        <v>21</v>
      </c>
      <c r="T46" s="637"/>
      <c r="U46" s="635" t="s">
        <v>249</v>
      </c>
      <c r="V46" s="636"/>
      <c r="W46" s="637" t="s">
        <v>21</v>
      </c>
      <c r="X46" s="637"/>
      <c r="Y46" s="635" t="s">
        <v>249</v>
      </c>
      <c r="Z46" s="636"/>
      <c r="AA46" s="638" t="s">
        <v>21</v>
      </c>
      <c r="AB46" s="638"/>
    </row>
    <row r="48" spans="2:28" ht="73.5" customHeight="1" x14ac:dyDescent="0.25">
      <c r="B48" s="83" t="s">
        <v>260</v>
      </c>
      <c r="C48" s="89" t="s">
        <v>295</v>
      </c>
    </row>
    <row r="49" spans="2:12" ht="73.5" customHeight="1" x14ac:dyDescent="0.25">
      <c r="B49" s="83" t="s">
        <v>252</v>
      </c>
      <c r="C49" s="89" t="s">
        <v>296</v>
      </c>
    </row>
    <row r="51" spans="2:12" ht="23.25" customHeight="1" x14ac:dyDescent="0.25"/>
    <row r="52" spans="2:12" ht="23.25" customHeight="1" x14ac:dyDescent="0.35">
      <c r="B52" s="98" t="s">
        <v>310</v>
      </c>
      <c r="I52" s="98" t="s">
        <v>311</v>
      </c>
    </row>
    <row r="53" spans="2:12" ht="23.25" customHeight="1" x14ac:dyDescent="0.35">
      <c r="B53" s="91" t="s">
        <v>305</v>
      </c>
      <c r="C53" s="91" t="s">
        <v>306</v>
      </c>
      <c r="D53" s="91" t="s">
        <v>315</v>
      </c>
      <c r="E53" s="178"/>
      <c r="I53" s="91" t="s">
        <v>305</v>
      </c>
      <c r="J53" s="91" t="s">
        <v>306</v>
      </c>
      <c r="K53" s="91" t="s">
        <v>316</v>
      </c>
      <c r="L53" s="91" t="s">
        <v>307</v>
      </c>
    </row>
    <row r="54" spans="2:12" ht="23.25" customHeight="1" x14ac:dyDescent="0.35">
      <c r="B54" s="90" t="s">
        <v>16</v>
      </c>
      <c r="C54" s="95">
        <v>3</v>
      </c>
      <c r="D54" s="86">
        <v>1</v>
      </c>
      <c r="E54" s="179"/>
      <c r="I54" s="90" t="s">
        <v>16</v>
      </c>
      <c r="J54" s="95">
        <v>3</v>
      </c>
      <c r="K54" s="207">
        <v>1</v>
      </c>
      <c r="L54" s="95">
        <v>4</v>
      </c>
    </row>
    <row r="55" spans="2:12" ht="23.25" customHeight="1" x14ac:dyDescent="0.35">
      <c r="B55" s="90" t="s">
        <v>17</v>
      </c>
      <c r="C55" s="95">
        <v>0</v>
      </c>
      <c r="D55" s="86">
        <v>1</v>
      </c>
      <c r="E55" s="179"/>
      <c r="I55" s="90" t="s">
        <v>17</v>
      </c>
      <c r="J55" s="95">
        <v>0</v>
      </c>
      <c r="K55" s="95">
        <v>1</v>
      </c>
      <c r="L55" s="95">
        <v>1</v>
      </c>
    </row>
    <row r="56" spans="2:12" ht="23.25" customHeight="1" x14ac:dyDescent="0.35">
      <c r="B56" s="90" t="s">
        <v>18</v>
      </c>
      <c r="C56" s="95">
        <v>1</v>
      </c>
      <c r="D56" s="86">
        <v>0</v>
      </c>
      <c r="E56" s="179"/>
      <c r="I56" s="90" t="s">
        <v>18</v>
      </c>
      <c r="J56" s="95">
        <v>1</v>
      </c>
      <c r="K56" s="95">
        <v>0</v>
      </c>
      <c r="L56" s="95">
        <v>1</v>
      </c>
    </row>
    <row r="57" spans="2:12" ht="23.25" customHeight="1" x14ac:dyDescent="0.35">
      <c r="B57" s="90" t="s">
        <v>4</v>
      </c>
      <c r="C57" s="95">
        <v>1</v>
      </c>
      <c r="D57" s="86">
        <v>11</v>
      </c>
      <c r="E57" s="179"/>
      <c r="I57" s="90" t="s">
        <v>4</v>
      </c>
      <c r="J57" s="95">
        <v>2</v>
      </c>
      <c r="K57" s="95">
        <v>10</v>
      </c>
      <c r="L57" s="95">
        <v>12</v>
      </c>
    </row>
    <row r="58" spans="2:12" ht="23.25" customHeight="1" x14ac:dyDescent="0.35">
      <c r="B58" s="90" t="s">
        <v>15</v>
      </c>
      <c r="C58" s="95">
        <v>1</v>
      </c>
      <c r="D58" s="86">
        <v>3</v>
      </c>
      <c r="E58" s="179"/>
      <c r="I58" s="90" t="s">
        <v>15</v>
      </c>
      <c r="J58" s="95">
        <v>1</v>
      </c>
      <c r="K58" s="95">
        <v>3</v>
      </c>
      <c r="L58" s="95">
        <v>4</v>
      </c>
    </row>
    <row r="59" spans="2:12" ht="23.25" customHeight="1" x14ac:dyDescent="0.35">
      <c r="B59" s="90" t="s">
        <v>6</v>
      </c>
      <c r="C59" s="95">
        <v>1</v>
      </c>
      <c r="D59" s="86">
        <v>2</v>
      </c>
      <c r="E59" s="179"/>
      <c r="I59" s="90" t="s">
        <v>6</v>
      </c>
      <c r="J59" s="95">
        <v>1</v>
      </c>
      <c r="K59" s="95">
        <v>2</v>
      </c>
      <c r="L59" s="95">
        <v>4</v>
      </c>
    </row>
    <row r="60" spans="2:12" ht="23.25" customHeight="1" x14ac:dyDescent="0.35">
      <c r="B60" s="90" t="s">
        <v>1</v>
      </c>
      <c r="C60" s="95">
        <v>4</v>
      </c>
      <c r="D60" s="86">
        <v>0</v>
      </c>
      <c r="E60" s="179"/>
      <c r="I60" s="90" t="s">
        <v>1</v>
      </c>
      <c r="J60" s="95">
        <v>4</v>
      </c>
      <c r="K60" s="95">
        <v>0</v>
      </c>
      <c r="L60" s="95">
        <v>4</v>
      </c>
    </row>
    <row r="61" spans="2:12" ht="23.25" customHeight="1" x14ac:dyDescent="0.35">
      <c r="B61" s="90" t="s">
        <v>286</v>
      </c>
      <c r="C61" s="95">
        <v>1</v>
      </c>
      <c r="D61" s="86">
        <v>6</v>
      </c>
      <c r="E61" s="179"/>
      <c r="I61" s="90" t="s">
        <v>286</v>
      </c>
      <c r="J61" s="95">
        <v>2</v>
      </c>
      <c r="K61" s="95">
        <v>5</v>
      </c>
      <c r="L61" s="95">
        <v>7</v>
      </c>
    </row>
    <row r="62" spans="2:12" ht="23.25" customHeight="1" x14ac:dyDescent="0.35">
      <c r="B62" s="90" t="s">
        <v>22</v>
      </c>
      <c r="C62" s="95">
        <v>0</v>
      </c>
      <c r="D62" s="86">
        <v>3</v>
      </c>
      <c r="E62" s="179"/>
      <c r="I62" s="90" t="s">
        <v>22</v>
      </c>
      <c r="J62" s="95">
        <v>0</v>
      </c>
      <c r="K62" s="95">
        <v>3</v>
      </c>
      <c r="L62" s="95">
        <v>3</v>
      </c>
    </row>
    <row r="63" spans="2:12" ht="23.25" customHeight="1" x14ac:dyDescent="0.35">
      <c r="B63" s="90" t="s">
        <v>49</v>
      </c>
      <c r="C63" s="95">
        <v>2</v>
      </c>
      <c r="D63" s="86">
        <v>2</v>
      </c>
      <c r="E63" s="179"/>
      <c r="I63" s="90" t="s">
        <v>49</v>
      </c>
      <c r="J63" s="95">
        <v>2</v>
      </c>
      <c r="K63" s="95">
        <v>2</v>
      </c>
      <c r="L63" s="95">
        <v>4</v>
      </c>
    </row>
    <row r="64" spans="2:12" ht="23.25" customHeight="1" x14ac:dyDescent="0.35">
      <c r="B64" s="96"/>
      <c r="C64" s="97">
        <f>SUM(C54:C63)</f>
        <v>14</v>
      </c>
      <c r="D64" s="97">
        <f>SUM(D54:D63)</f>
        <v>29</v>
      </c>
      <c r="I64" s="96"/>
      <c r="J64" s="97">
        <f>SUM(J54:J63)</f>
        <v>16</v>
      </c>
      <c r="K64" s="97">
        <f>SUM(K54:K63)</f>
        <v>27</v>
      </c>
      <c r="L64" s="97">
        <f>SUM(L54:L63)</f>
        <v>44</v>
      </c>
    </row>
    <row r="65" spans="2:13" ht="23.25" customHeight="1" x14ac:dyDescent="0.35">
      <c r="B65" s="96"/>
      <c r="C65" s="96"/>
      <c r="D65" s="96"/>
      <c r="I65" s="96"/>
      <c r="J65" s="96"/>
      <c r="K65" s="96"/>
    </row>
    <row r="66" spans="2:13" ht="23.25" customHeight="1" x14ac:dyDescent="0.35">
      <c r="B66" s="94" t="s">
        <v>831</v>
      </c>
      <c r="C66" s="94" t="s">
        <v>306</v>
      </c>
      <c r="D66" s="96"/>
      <c r="I66" s="96"/>
      <c r="J66" s="96"/>
      <c r="K66" s="96"/>
    </row>
    <row r="67" spans="2:13" ht="23.25" customHeight="1" x14ac:dyDescent="0.35">
      <c r="B67" s="90" t="s">
        <v>309</v>
      </c>
      <c r="C67" s="95">
        <v>4</v>
      </c>
      <c r="D67" s="96"/>
      <c r="I67" s="94" t="s">
        <v>308</v>
      </c>
      <c r="J67" s="94" t="s">
        <v>306</v>
      </c>
      <c r="K67" s="96"/>
    </row>
    <row r="68" spans="2:13" ht="23.25" customHeight="1" x14ac:dyDescent="0.35">
      <c r="B68" s="90" t="s">
        <v>700</v>
      </c>
      <c r="C68" s="95">
        <v>0</v>
      </c>
      <c r="D68" s="96"/>
      <c r="I68" s="90" t="s">
        <v>309</v>
      </c>
      <c r="J68" s="95">
        <v>4</v>
      </c>
      <c r="K68" s="351"/>
      <c r="L68" s="352"/>
      <c r="M68" s="352"/>
    </row>
    <row r="69" spans="2:13" ht="23.25" customHeight="1" x14ac:dyDescent="0.35">
      <c r="B69" s="90" t="s">
        <v>160</v>
      </c>
      <c r="C69" s="95">
        <v>0</v>
      </c>
      <c r="D69" s="96"/>
      <c r="I69" s="90" t="s">
        <v>700</v>
      </c>
      <c r="J69" s="95">
        <v>0</v>
      </c>
      <c r="K69" s="351"/>
      <c r="L69" s="352"/>
      <c r="M69" s="352"/>
    </row>
    <row r="70" spans="2:13" ht="23.25" customHeight="1" x14ac:dyDescent="0.35">
      <c r="B70" s="90" t="s">
        <v>149</v>
      </c>
      <c r="C70" s="95">
        <v>0</v>
      </c>
      <c r="D70" s="96"/>
      <c r="I70" s="90" t="s">
        <v>160</v>
      </c>
      <c r="J70" s="95">
        <v>0</v>
      </c>
      <c r="K70" s="351"/>
      <c r="L70" s="352"/>
      <c r="M70" s="352"/>
    </row>
    <row r="71" spans="2:13" ht="23.25" customHeight="1" x14ac:dyDescent="0.35">
      <c r="B71" s="90" t="s">
        <v>156</v>
      </c>
      <c r="C71" s="95">
        <v>0</v>
      </c>
      <c r="D71" s="96"/>
      <c r="I71" s="90" t="s">
        <v>149</v>
      </c>
      <c r="J71" s="95">
        <v>0</v>
      </c>
      <c r="K71" s="351"/>
      <c r="L71" s="352"/>
      <c r="M71" s="352"/>
    </row>
    <row r="72" spans="2:13" ht="23.25" customHeight="1" x14ac:dyDescent="0.35">
      <c r="B72" s="90" t="s">
        <v>281</v>
      </c>
      <c r="C72" s="95">
        <v>0</v>
      </c>
      <c r="D72" s="96"/>
      <c r="I72" s="90" t="s">
        <v>156</v>
      </c>
      <c r="J72" s="95">
        <v>0</v>
      </c>
      <c r="K72" s="351"/>
      <c r="L72" s="352"/>
      <c r="M72" s="352"/>
    </row>
    <row r="73" spans="2:13" ht="23.25" customHeight="1" x14ac:dyDescent="0.35">
      <c r="B73" s="90" t="s">
        <v>72</v>
      </c>
      <c r="C73" s="95">
        <v>1</v>
      </c>
      <c r="D73" s="96"/>
      <c r="I73" s="90" t="s">
        <v>281</v>
      </c>
      <c r="J73" s="95">
        <v>0</v>
      </c>
      <c r="K73" s="96"/>
    </row>
    <row r="74" spans="2:13" ht="23.25" customHeight="1" x14ac:dyDescent="0.35">
      <c r="B74" s="90" t="s">
        <v>5</v>
      </c>
      <c r="C74" s="95">
        <v>0</v>
      </c>
      <c r="D74" s="96"/>
      <c r="I74" s="90" t="s">
        <v>72</v>
      </c>
      <c r="J74" s="95">
        <v>2</v>
      </c>
      <c r="K74" s="96"/>
    </row>
    <row r="75" spans="2:13" ht="23.25" customHeight="1" x14ac:dyDescent="0.35">
      <c r="B75" s="90" t="s">
        <v>77</v>
      </c>
      <c r="C75" s="95">
        <v>0</v>
      </c>
      <c r="D75" s="96"/>
      <c r="I75" s="90" t="s">
        <v>5</v>
      </c>
      <c r="J75" s="95">
        <v>0</v>
      </c>
      <c r="K75" s="96"/>
    </row>
    <row r="76" spans="2:13" ht="23.25" customHeight="1" x14ac:dyDescent="0.35">
      <c r="B76" s="90" t="s">
        <v>2</v>
      </c>
      <c r="C76" s="95">
        <v>0</v>
      </c>
      <c r="D76" s="96"/>
      <c r="I76" s="90" t="s">
        <v>77</v>
      </c>
      <c r="J76" s="95">
        <v>0</v>
      </c>
      <c r="K76" s="96"/>
    </row>
    <row r="77" spans="2:13" ht="23.25" customHeight="1" x14ac:dyDescent="0.35">
      <c r="B77" s="90" t="s">
        <v>25</v>
      </c>
      <c r="C77" s="95">
        <v>1</v>
      </c>
      <c r="D77" s="96"/>
      <c r="I77" s="90" t="s">
        <v>2</v>
      </c>
      <c r="J77" s="95">
        <v>0</v>
      </c>
      <c r="K77" s="96"/>
    </row>
    <row r="78" spans="2:13" ht="23.25" customHeight="1" x14ac:dyDescent="0.35">
      <c r="B78" s="90" t="s">
        <v>87</v>
      </c>
      <c r="C78" s="95">
        <v>0</v>
      </c>
      <c r="D78" s="96"/>
      <c r="I78" s="90" t="s">
        <v>25</v>
      </c>
      <c r="J78" s="95">
        <v>1</v>
      </c>
      <c r="K78" s="96"/>
    </row>
    <row r="79" spans="2:13" ht="23.25" customHeight="1" x14ac:dyDescent="0.35">
      <c r="B79" s="90" t="s">
        <v>827</v>
      </c>
      <c r="C79" s="95">
        <v>1</v>
      </c>
      <c r="D79" s="96"/>
      <c r="I79" s="90" t="s">
        <v>87</v>
      </c>
      <c r="J79" s="95">
        <v>0</v>
      </c>
      <c r="K79" s="96"/>
    </row>
    <row r="80" spans="2:13" ht="23.25" customHeight="1" x14ac:dyDescent="0.35">
      <c r="B80" s="90" t="s">
        <v>131</v>
      </c>
      <c r="C80" s="95">
        <v>1</v>
      </c>
      <c r="D80" s="96"/>
      <c r="I80" s="90" t="s">
        <v>827</v>
      </c>
      <c r="J80" s="95">
        <v>1</v>
      </c>
      <c r="K80" s="96"/>
    </row>
    <row r="81" spans="2:11" ht="23.25" customHeight="1" x14ac:dyDescent="0.35">
      <c r="B81" s="90" t="s">
        <v>55</v>
      </c>
      <c r="C81" s="95">
        <v>1</v>
      </c>
      <c r="D81" s="96"/>
      <c r="I81" s="90" t="s">
        <v>131</v>
      </c>
      <c r="J81" s="95">
        <v>1</v>
      </c>
      <c r="K81" s="96"/>
    </row>
    <row r="82" spans="2:11" ht="23.25" customHeight="1" x14ac:dyDescent="0.35">
      <c r="B82" s="90" t="s">
        <v>40</v>
      </c>
      <c r="C82" s="95">
        <v>2</v>
      </c>
      <c r="I82" s="90" t="s">
        <v>55</v>
      </c>
      <c r="J82" s="95">
        <v>1</v>
      </c>
    </row>
    <row r="83" spans="2:11" ht="26.25" customHeight="1" x14ac:dyDescent="0.35">
      <c r="B83" s="90" t="s">
        <v>829</v>
      </c>
      <c r="C83" s="95">
        <v>2</v>
      </c>
      <c r="I83" s="90" t="s">
        <v>40</v>
      </c>
      <c r="J83" s="95">
        <v>2</v>
      </c>
    </row>
    <row r="84" spans="2:11" ht="23.25" customHeight="1" x14ac:dyDescent="0.35">
      <c r="C84" s="97">
        <f>SUM(C67:C83)</f>
        <v>13</v>
      </c>
      <c r="I84" s="90" t="s">
        <v>829</v>
      </c>
      <c r="J84" s="95">
        <v>2</v>
      </c>
    </row>
    <row r="85" spans="2:11" ht="31.5" customHeight="1" x14ac:dyDescent="0.25">
      <c r="J85" s="97">
        <f>SUM(J68:J84)</f>
        <v>14</v>
      </c>
    </row>
  </sheetData>
  <mergeCells count="267">
    <mergeCell ref="Q1:AB1"/>
    <mergeCell ref="Q2:T2"/>
    <mergeCell ref="U2:X2"/>
    <mergeCell ref="Y2:AB2"/>
    <mergeCell ref="Q3:R3"/>
    <mergeCell ref="S3:T3"/>
    <mergeCell ref="U3:V3"/>
    <mergeCell ref="W3:X3"/>
    <mergeCell ref="Y3:Z3"/>
    <mergeCell ref="AA3:AB3"/>
    <mergeCell ref="Q5:R5"/>
    <mergeCell ref="S5:T5"/>
    <mergeCell ref="U5:V5"/>
    <mergeCell ref="W5:X5"/>
    <mergeCell ref="Y5:Z5"/>
    <mergeCell ref="AA5:AB5"/>
    <mergeCell ref="Q4:R4"/>
    <mergeCell ref="S4:T4"/>
    <mergeCell ref="U4:V4"/>
    <mergeCell ref="W4:X4"/>
    <mergeCell ref="Y4:Z4"/>
    <mergeCell ref="AA4:AB4"/>
    <mergeCell ref="Q7:R7"/>
    <mergeCell ref="S7:T7"/>
    <mergeCell ref="U7:V7"/>
    <mergeCell ref="W7:X7"/>
    <mergeCell ref="Y7:Z7"/>
    <mergeCell ref="AA7:AB7"/>
    <mergeCell ref="Q6:R6"/>
    <mergeCell ref="S6:T6"/>
    <mergeCell ref="U6:V6"/>
    <mergeCell ref="W6:X6"/>
    <mergeCell ref="Y6:Z6"/>
    <mergeCell ref="AA6:AB6"/>
    <mergeCell ref="Q9:R9"/>
    <mergeCell ref="S9:T9"/>
    <mergeCell ref="U9:V9"/>
    <mergeCell ref="W9:X9"/>
    <mergeCell ref="Y9:Z9"/>
    <mergeCell ref="AA9:AB9"/>
    <mergeCell ref="Q8:R8"/>
    <mergeCell ref="S8:T8"/>
    <mergeCell ref="U8:V8"/>
    <mergeCell ref="W8:X8"/>
    <mergeCell ref="Y8:Z8"/>
    <mergeCell ref="AA8:AB8"/>
    <mergeCell ref="Q11:R11"/>
    <mergeCell ref="S11:T11"/>
    <mergeCell ref="U11:V11"/>
    <mergeCell ref="W11:X11"/>
    <mergeCell ref="Y11:Z11"/>
    <mergeCell ref="AA11:AB11"/>
    <mergeCell ref="Q10:R10"/>
    <mergeCell ref="S10:T10"/>
    <mergeCell ref="U10:V10"/>
    <mergeCell ref="W10:X10"/>
    <mergeCell ref="Y10:Z10"/>
    <mergeCell ref="AA10:AB10"/>
    <mergeCell ref="Q13:R13"/>
    <mergeCell ref="S13:T13"/>
    <mergeCell ref="U13:V13"/>
    <mergeCell ref="W13:X13"/>
    <mergeCell ref="Y13:Z13"/>
    <mergeCell ref="AA13:AB13"/>
    <mergeCell ref="Q12:R12"/>
    <mergeCell ref="S12:T12"/>
    <mergeCell ref="U12:V12"/>
    <mergeCell ref="W12:X12"/>
    <mergeCell ref="Y12:Z12"/>
    <mergeCell ref="AA12:AB12"/>
    <mergeCell ref="Q14:R14"/>
    <mergeCell ref="U14:V14"/>
    <mergeCell ref="W14:X14"/>
    <mergeCell ref="Y14:Z14"/>
    <mergeCell ref="AA14:AB14"/>
    <mergeCell ref="Q15:R15"/>
    <mergeCell ref="S15:T15"/>
    <mergeCell ref="U15:V15"/>
    <mergeCell ref="W15:X15"/>
    <mergeCell ref="Y15:Z15"/>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9:R19"/>
    <mergeCell ref="S19:T19"/>
    <mergeCell ref="U19:V19"/>
    <mergeCell ref="W19:X19"/>
    <mergeCell ref="Y19:Z19"/>
    <mergeCell ref="AA19:AB19"/>
    <mergeCell ref="Q18:R18"/>
    <mergeCell ref="S18:T18"/>
    <mergeCell ref="U18:V18"/>
    <mergeCell ref="W18:X18"/>
    <mergeCell ref="Y18:Z18"/>
    <mergeCell ref="AA18:AB18"/>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24:R24"/>
    <mergeCell ref="S24:T24"/>
    <mergeCell ref="U24:V24"/>
    <mergeCell ref="W24:X24"/>
    <mergeCell ref="Y24:Z24"/>
    <mergeCell ref="AA24:AB24"/>
    <mergeCell ref="Q23:R23"/>
    <mergeCell ref="S23:T23"/>
    <mergeCell ref="U23:V23"/>
    <mergeCell ref="W23:X23"/>
    <mergeCell ref="Y23:Z23"/>
    <mergeCell ref="AA23:AB23"/>
    <mergeCell ref="Q26:R26"/>
    <mergeCell ref="S26:T26"/>
    <mergeCell ref="U26:V26"/>
    <mergeCell ref="W26:X26"/>
    <mergeCell ref="Y26:Z26"/>
    <mergeCell ref="AA26:AB26"/>
    <mergeCell ref="Q25:R25"/>
    <mergeCell ref="S25:T25"/>
    <mergeCell ref="U25:V25"/>
    <mergeCell ref="W25:X25"/>
    <mergeCell ref="Y25:Z25"/>
    <mergeCell ref="AA25:AB25"/>
    <mergeCell ref="Q28:R28"/>
    <mergeCell ref="S28:T28"/>
    <mergeCell ref="U28:V28"/>
    <mergeCell ref="W28:X28"/>
    <mergeCell ref="Y28:Z28"/>
    <mergeCell ref="AA28:AB28"/>
    <mergeCell ref="Q27:R27"/>
    <mergeCell ref="S27:T27"/>
    <mergeCell ref="U27:V27"/>
    <mergeCell ref="W27:X27"/>
    <mergeCell ref="Y27:Z27"/>
    <mergeCell ref="AA27:AB27"/>
    <mergeCell ref="Q30:R30"/>
    <mergeCell ref="S30:T30"/>
    <mergeCell ref="U30:V30"/>
    <mergeCell ref="W30:X30"/>
    <mergeCell ref="Y30:Z30"/>
    <mergeCell ref="AA30:AB30"/>
    <mergeCell ref="Q29:R29"/>
    <mergeCell ref="S29:T29"/>
    <mergeCell ref="U29:V29"/>
    <mergeCell ref="W29:X29"/>
    <mergeCell ref="Y29:Z29"/>
    <mergeCell ref="AA29:AB29"/>
    <mergeCell ref="Q32:R32"/>
    <mergeCell ref="S32:T32"/>
    <mergeCell ref="U32:V32"/>
    <mergeCell ref="W32:X32"/>
    <mergeCell ref="Y32:Z32"/>
    <mergeCell ref="AA32:AB32"/>
    <mergeCell ref="Q31:R31"/>
    <mergeCell ref="S31:T31"/>
    <mergeCell ref="U31:V31"/>
    <mergeCell ref="W31:X31"/>
    <mergeCell ref="Y31:Z31"/>
    <mergeCell ref="AA31:AB31"/>
    <mergeCell ref="Q34:R34"/>
    <mergeCell ref="S34:T34"/>
    <mergeCell ref="U34:V34"/>
    <mergeCell ref="W34:X34"/>
    <mergeCell ref="Y34:Z34"/>
    <mergeCell ref="AA34:AB34"/>
    <mergeCell ref="Q33:R33"/>
    <mergeCell ref="S33:T33"/>
    <mergeCell ref="U33:V33"/>
    <mergeCell ref="W33:X33"/>
    <mergeCell ref="Y33:Z33"/>
    <mergeCell ref="AA33:AB33"/>
    <mergeCell ref="Q36:R36"/>
    <mergeCell ref="S36:T36"/>
    <mergeCell ref="U36:V36"/>
    <mergeCell ref="W36:X36"/>
    <mergeCell ref="Y36:Z36"/>
    <mergeCell ref="AA36:AB36"/>
    <mergeCell ref="Q35:R35"/>
    <mergeCell ref="S35:T35"/>
    <mergeCell ref="U35:V35"/>
    <mergeCell ref="W35:X35"/>
    <mergeCell ref="Y35:Z35"/>
    <mergeCell ref="AA35:AB35"/>
    <mergeCell ref="Q38:R38"/>
    <mergeCell ref="S38:T38"/>
    <mergeCell ref="U38:V38"/>
    <mergeCell ref="W38:X38"/>
    <mergeCell ref="Y38:Z38"/>
    <mergeCell ref="AA38:AB38"/>
    <mergeCell ref="Q37:R37"/>
    <mergeCell ref="S37:T37"/>
    <mergeCell ref="U37:V37"/>
    <mergeCell ref="W37:X37"/>
    <mergeCell ref="Y37:Z37"/>
    <mergeCell ref="AA37:AB37"/>
    <mergeCell ref="Q40:R40"/>
    <mergeCell ref="S40:T40"/>
    <mergeCell ref="U40:V40"/>
    <mergeCell ref="W40:X40"/>
    <mergeCell ref="Y40:Z40"/>
    <mergeCell ref="AA40:AB40"/>
    <mergeCell ref="Q39:R39"/>
    <mergeCell ref="S39:T39"/>
    <mergeCell ref="U39:V39"/>
    <mergeCell ref="W39:X39"/>
    <mergeCell ref="Y39:Z39"/>
    <mergeCell ref="AA39:AB39"/>
    <mergeCell ref="Q42:R42"/>
    <mergeCell ref="S42:T42"/>
    <mergeCell ref="U42:V42"/>
    <mergeCell ref="W42:X42"/>
    <mergeCell ref="Y42:Z42"/>
    <mergeCell ref="AA42:AB42"/>
    <mergeCell ref="Q41:R41"/>
    <mergeCell ref="S41:T41"/>
    <mergeCell ref="U41:V41"/>
    <mergeCell ref="W41:X41"/>
    <mergeCell ref="Y41:Z41"/>
    <mergeCell ref="AA41:AB41"/>
    <mergeCell ref="Q44:R44"/>
    <mergeCell ref="S44:T44"/>
    <mergeCell ref="U44:V44"/>
    <mergeCell ref="W44:X44"/>
    <mergeCell ref="Y44:Z44"/>
    <mergeCell ref="AA44:AB44"/>
    <mergeCell ref="Q43:R43"/>
    <mergeCell ref="S43:T43"/>
    <mergeCell ref="U43:V43"/>
    <mergeCell ref="W43:X43"/>
    <mergeCell ref="Y43:Z43"/>
    <mergeCell ref="AA43:AB43"/>
    <mergeCell ref="Q46:R46"/>
    <mergeCell ref="S46:T46"/>
    <mergeCell ref="U46:V46"/>
    <mergeCell ref="W46:X46"/>
    <mergeCell ref="Y46:Z46"/>
    <mergeCell ref="AA46:AB46"/>
    <mergeCell ref="Q45:R45"/>
    <mergeCell ref="S45:T45"/>
    <mergeCell ref="U45:V45"/>
    <mergeCell ref="W45:X45"/>
    <mergeCell ref="Y45:Z45"/>
    <mergeCell ref="AA45:AB45"/>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D41" zoomScale="60" zoomScaleNormal="60" workbookViewId="0">
      <selection activeCell="L25" sqref="L25"/>
    </sheetView>
  </sheetViews>
  <sheetFormatPr baseColWidth="10" defaultRowHeight="15" x14ac:dyDescent="0.25"/>
  <cols>
    <col min="2" max="2" width="45.140625" customWidth="1"/>
    <col min="3" max="3" width="47" customWidth="1"/>
    <col min="4" max="4" width="30.7109375" customWidth="1"/>
    <col min="5" max="5" width="31.1406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648" t="s">
        <v>271</v>
      </c>
      <c r="R1" s="649"/>
    </row>
    <row r="2" spans="2:20" x14ac:dyDescent="0.25">
      <c r="Q2" s="650" t="s">
        <v>272</v>
      </c>
      <c r="R2" s="651"/>
      <c r="T2" s="75"/>
    </row>
    <row r="3" spans="2:20" ht="31.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73" t="s">
        <v>245</v>
      </c>
      <c r="R3" s="73" t="s">
        <v>251</v>
      </c>
      <c r="T3" s="76"/>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71" t="s">
        <v>249</v>
      </c>
      <c r="R4" s="50"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71" t="s">
        <v>249</v>
      </c>
      <c r="R5" s="50"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71" t="s">
        <v>249</v>
      </c>
      <c r="R6" s="50" t="s">
        <v>21</v>
      </c>
    </row>
    <row r="7" spans="2:20" ht="76.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71" t="s">
        <v>249</v>
      </c>
      <c r="R7" s="50" t="s">
        <v>21</v>
      </c>
    </row>
    <row r="8" spans="2:20" ht="48.7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71" t="s">
        <v>249</v>
      </c>
      <c r="R8" s="50" t="s">
        <v>21</v>
      </c>
    </row>
    <row r="9" spans="2:20" ht="54"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698</v>
      </c>
      <c r="Q9" s="81" t="s">
        <v>294</v>
      </c>
      <c r="R9" s="206" t="s">
        <v>673</v>
      </c>
    </row>
    <row r="10" spans="2:20" ht="5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71" t="s">
        <v>249</v>
      </c>
      <c r="R10" s="50" t="s">
        <v>21</v>
      </c>
    </row>
    <row r="11" spans="2:20" ht="97.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686</v>
      </c>
      <c r="Q11" s="71" t="s">
        <v>249</v>
      </c>
      <c r="R11" s="50" t="s">
        <v>21</v>
      </c>
    </row>
    <row r="12" spans="2:20" ht="51"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71" t="s">
        <v>249</v>
      </c>
      <c r="R12" s="50" t="s">
        <v>21</v>
      </c>
    </row>
    <row r="13" spans="2:20" ht="58.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71" t="s">
        <v>249</v>
      </c>
      <c r="R13" s="50" t="s">
        <v>21</v>
      </c>
    </row>
    <row r="14" spans="2:20" ht="51" customHeight="1" x14ac:dyDescent="0.25">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71" t="s">
        <v>249</v>
      </c>
      <c r="R14" s="50" t="s">
        <v>21</v>
      </c>
    </row>
    <row r="15" spans="2:20" ht="48.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77" t="s">
        <v>250</v>
      </c>
      <c r="R15" s="50" t="s">
        <v>273</v>
      </c>
    </row>
    <row r="16" spans="2:20" ht="71.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71" t="s">
        <v>249</v>
      </c>
      <c r="R16" s="50" t="s">
        <v>21</v>
      </c>
    </row>
    <row r="17" spans="2:18" ht="69"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71" t="s">
        <v>249</v>
      </c>
      <c r="R17" s="50"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71" t="s">
        <v>249</v>
      </c>
      <c r="R18" s="50"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77" t="s">
        <v>250</v>
      </c>
      <c r="R19" s="346" t="s">
        <v>699</v>
      </c>
    </row>
    <row r="20" spans="2:18" ht="47.25" customHeight="1" x14ac:dyDescent="0.25">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77" t="s">
        <v>250</v>
      </c>
      <c r="R20" s="50" t="s">
        <v>291</v>
      </c>
    </row>
    <row r="21" spans="2:18" ht="81"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71" t="s">
        <v>249</v>
      </c>
      <c r="R21" s="50" t="s">
        <v>21</v>
      </c>
    </row>
    <row r="22" spans="2:18" ht="48.7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71" t="s">
        <v>249</v>
      </c>
      <c r="R22" s="50" t="s">
        <v>21</v>
      </c>
    </row>
    <row r="23" spans="2:18" ht="51"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71" t="s">
        <v>249</v>
      </c>
      <c r="R23" s="50" t="s">
        <v>21</v>
      </c>
    </row>
    <row r="24" spans="2:18" ht="41.2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71" t="s">
        <v>249</v>
      </c>
      <c r="R24" s="50" t="s">
        <v>21</v>
      </c>
    </row>
    <row r="25" spans="2:18" ht="61.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71" t="s">
        <v>249</v>
      </c>
      <c r="R25" s="50" t="s">
        <v>21</v>
      </c>
    </row>
    <row r="26" spans="2:18" ht="52.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71" t="s">
        <v>249</v>
      </c>
      <c r="R26" s="50"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697</v>
      </c>
      <c r="Q27" s="77" t="s">
        <v>250</v>
      </c>
      <c r="R27" s="50" t="s">
        <v>674</v>
      </c>
    </row>
    <row r="28" spans="2:18" ht="63.7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71" t="s">
        <v>249</v>
      </c>
      <c r="R28" s="50" t="s">
        <v>21</v>
      </c>
    </row>
    <row r="29" spans="2:18" ht="52.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77" t="s">
        <v>250</v>
      </c>
      <c r="R29" s="50" t="s">
        <v>274</v>
      </c>
    </row>
    <row r="30" spans="2:18" ht="58.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77" t="s">
        <v>250</v>
      </c>
      <c r="R30" s="47">
        <v>1111006</v>
      </c>
    </row>
    <row r="31" spans="2:18" ht="4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77" t="s">
        <v>250</v>
      </c>
      <c r="R31" s="47">
        <v>1111006</v>
      </c>
    </row>
    <row r="32" spans="2:18" ht="119.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77" t="s">
        <v>250</v>
      </c>
      <c r="R32" s="50" t="s">
        <v>276</v>
      </c>
    </row>
    <row r="33" spans="2:1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77" t="s">
        <v>250</v>
      </c>
      <c r="R33" s="50" t="s">
        <v>675</v>
      </c>
    </row>
    <row r="34" spans="2:18" ht="65.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77" t="s">
        <v>250</v>
      </c>
      <c r="R34" s="47" t="s">
        <v>277</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71" t="s">
        <v>249</v>
      </c>
      <c r="R35" s="50" t="s">
        <v>21</v>
      </c>
    </row>
    <row r="36" spans="2:18" ht="48.7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77" t="s">
        <v>250</v>
      </c>
      <c r="R36" s="50" t="s">
        <v>275</v>
      </c>
    </row>
    <row r="37" spans="2:18" ht="56.2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77" t="s">
        <v>250</v>
      </c>
      <c r="R37" s="50" t="s">
        <v>275</v>
      </c>
    </row>
    <row r="38" spans="2:18" ht="54.7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77" t="s">
        <v>250</v>
      </c>
      <c r="R38" s="50">
        <v>1111202</v>
      </c>
    </row>
    <row r="39" spans="2:18" ht="48.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71" t="s">
        <v>249</v>
      </c>
      <c r="R39" s="50" t="s">
        <v>21</v>
      </c>
    </row>
    <row r="40" spans="2:18" ht="78.7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71" t="s">
        <v>249</v>
      </c>
      <c r="R40" s="50" t="s">
        <v>21</v>
      </c>
    </row>
    <row r="41" spans="2:18" ht="65.2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71" t="s">
        <v>249</v>
      </c>
      <c r="R41" s="50" t="s">
        <v>21</v>
      </c>
    </row>
    <row r="42" spans="2:18" ht="57.7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77" t="s">
        <v>250</v>
      </c>
      <c r="R42" s="47">
        <v>1111007</v>
      </c>
    </row>
    <row r="43" spans="2:18" ht="61.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77" t="s">
        <v>250</v>
      </c>
      <c r="R43" s="47">
        <v>1111006</v>
      </c>
    </row>
    <row r="44" spans="2:18" ht="57.7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71" t="s">
        <v>249</v>
      </c>
      <c r="R44" s="50" t="s">
        <v>21</v>
      </c>
    </row>
    <row r="45" spans="2:18" ht="4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696</v>
      </c>
      <c r="Q45" s="77" t="s">
        <v>250</v>
      </c>
      <c r="R45" s="50" t="s">
        <v>338</v>
      </c>
    </row>
    <row r="46" spans="2:18" ht="4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77" t="s">
        <v>250</v>
      </c>
      <c r="R46" s="50" t="s">
        <v>339</v>
      </c>
    </row>
    <row r="50" spans="2:5" ht="44.25" customHeight="1" x14ac:dyDescent="0.25"/>
    <row r="51" spans="2:5" ht="76.5" customHeight="1" x14ac:dyDescent="0.25">
      <c r="B51" s="82" t="s">
        <v>293</v>
      </c>
      <c r="C51" s="29" t="s">
        <v>292</v>
      </c>
    </row>
    <row r="52" spans="2:5" ht="59.25" customHeight="1" x14ac:dyDescent="0.25"/>
    <row r="55" spans="2:5" ht="21" x14ac:dyDescent="0.35">
      <c r="B55" s="91" t="s">
        <v>305</v>
      </c>
      <c r="C55" s="91" t="s">
        <v>306</v>
      </c>
      <c r="D55" s="91" t="s">
        <v>315</v>
      </c>
      <c r="E55" s="91" t="s">
        <v>307</v>
      </c>
    </row>
    <row r="56" spans="2:5" ht="23.25" x14ac:dyDescent="0.35">
      <c r="B56" s="87" t="s">
        <v>16</v>
      </c>
      <c r="C56" s="88">
        <v>1</v>
      </c>
      <c r="D56" s="95">
        <v>3</v>
      </c>
      <c r="E56" s="88">
        <v>4</v>
      </c>
    </row>
    <row r="57" spans="2:5" ht="23.25" x14ac:dyDescent="0.35">
      <c r="B57" s="87" t="s">
        <v>17</v>
      </c>
      <c r="C57" s="88">
        <v>0</v>
      </c>
      <c r="D57" s="95">
        <v>1</v>
      </c>
      <c r="E57" s="88">
        <v>1</v>
      </c>
    </row>
    <row r="58" spans="2:5" ht="23.25" x14ac:dyDescent="0.35">
      <c r="B58" s="87" t="s">
        <v>18</v>
      </c>
      <c r="C58" s="88">
        <v>0</v>
      </c>
      <c r="D58" s="95">
        <v>1</v>
      </c>
      <c r="E58" s="88">
        <v>1</v>
      </c>
    </row>
    <row r="59" spans="2:5" ht="23.25" x14ac:dyDescent="0.35">
      <c r="B59" s="87" t="s">
        <v>4</v>
      </c>
      <c r="C59" s="88">
        <v>6</v>
      </c>
      <c r="D59" s="95">
        <v>6</v>
      </c>
      <c r="E59" s="88">
        <v>12</v>
      </c>
    </row>
    <row r="60" spans="2:5" ht="23.25" x14ac:dyDescent="0.35">
      <c r="B60" s="87" t="s">
        <v>15</v>
      </c>
      <c r="C60" s="88">
        <v>2</v>
      </c>
      <c r="D60" s="95">
        <v>2</v>
      </c>
      <c r="E60" s="88">
        <v>4</v>
      </c>
    </row>
    <row r="61" spans="2:5" ht="23.25" x14ac:dyDescent="0.35">
      <c r="B61" s="87" t="s">
        <v>6</v>
      </c>
      <c r="C61" s="88">
        <v>1</v>
      </c>
      <c r="D61" s="95">
        <v>2</v>
      </c>
      <c r="E61" s="88">
        <v>3</v>
      </c>
    </row>
    <row r="62" spans="2:5" ht="23.25" x14ac:dyDescent="0.35">
      <c r="B62" s="87" t="s">
        <v>1</v>
      </c>
      <c r="C62" s="88">
        <v>3</v>
      </c>
      <c r="D62" s="95">
        <v>1</v>
      </c>
      <c r="E62" s="88">
        <v>4</v>
      </c>
    </row>
    <row r="63" spans="2:5" ht="23.25" x14ac:dyDescent="0.35">
      <c r="B63" s="87" t="s">
        <v>286</v>
      </c>
      <c r="C63" s="88">
        <v>2</v>
      </c>
      <c r="D63" s="95">
        <v>5</v>
      </c>
      <c r="E63" s="88">
        <v>7</v>
      </c>
    </row>
    <row r="64" spans="2:5" ht="23.25" x14ac:dyDescent="0.35">
      <c r="B64" s="87" t="s">
        <v>22</v>
      </c>
      <c r="C64" s="88">
        <v>1</v>
      </c>
      <c r="D64" s="95">
        <v>2</v>
      </c>
      <c r="E64" s="88">
        <v>3</v>
      </c>
    </row>
    <row r="65" spans="2:5" ht="23.25" x14ac:dyDescent="0.35">
      <c r="B65" s="87" t="s">
        <v>49</v>
      </c>
      <c r="C65" s="88">
        <v>2</v>
      </c>
      <c r="D65" s="95">
        <v>2</v>
      </c>
      <c r="E65" s="88">
        <v>4</v>
      </c>
    </row>
    <row r="66" spans="2:5" ht="21" x14ac:dyDescent="0.35">
      <c r="B66" s="92"/>
      <c r="C66" s="93">
        <f>SUM(C56:C65)</f>
        <v>18</v>
      </c>
      <c r="D66" s="93">
        <f>SUM(D56:D65)</f>
        <v>25</v>
      </c>
      <c r="E66" s="93">
        <f>SUM(E56:E65)</f>
        <v>43</v>
      </c>
    </row>
    <row r="67" spans="2:5" ht="21" x14ac:dyDescent="0.35">
      <c r="B67" s="92"/>
      <c r="C67" s="92"/>
      <c r="D67" s="92"/>
    </row>
    <row r="68" spans="2:5" ht="21" x14ac:dyDescent="0.35">
      <c r="B68" s="92"/>
      <c r="C68" s="92"/>
      <c r="D68" s="92"/>
    </row>
    <row r="69" spans="2:5" ht="21" x14ac:dyDescent="0.35">
      <c r="B69" s="92"/>
      <c r="C69" s="92"/>
      <c r="D69" s="92"/>
    </row>
    <row r="70" spans="2:5" ht="21" x14ac:dyDescent="0.35">
      <c r="B70" s="92"/>
      <c r="C70" s="92"/>
      <c r="D70" s="92"/>
    </row>
    <row r="71" spans="2:5" ht="21" x14ac:dyDescent="0.35">
      <c r="B71" s="91" t="s">
        <v>831</v>
      </c>
      <c r="C71" s="91" t="s">
        <v>306</v>
      </c>
      <c r="D71" s="92"/>
    </row>
    <row r="72" spans="2:5" ht="21" x14ac:dyDescent="0.35">
      <c r="B72" s="87" t="s">
        <v>309</v>
      </c>
      <c r="C72" s="88">
        <v>0</v>
      </c>
      <c r="D72" s="92"/>
    </row>
    <row r="73" spans="2:5" ht="21" x14ac:dyDescent="0.35">
      <c r="B73" s="87" t="s">
        <v>700</v>
      </c>
      <c r="C73" s="88">
        <v>2</v>
      </c>
      <c r="D73" s="92"/>
    </row>
    <row r="74" spans="2:5" ht="21" x14ac:dyDescent="0.35">
      <c r="B74" s="87" t="s">
        <v>160</v>
      </c>
      <c r="C74" s="88">
        <v>2</v>
      </c>
      <c r="D74" s="92"/>
    </row>
    <row r="75" spans="2:5" ht="21" x14ac:dyDescent="0.35">
      <c r="B75" s="87" t="s">
        <v>149</v>
      </c>
      <c r="C75" s="88">
        <v>0</v>
      </c>
      <c r="D75" s="92"/>
    </row>
    <row r="76" spans="2:5" ht="21" x14ac:dyDescent="0.35">
      <c r="B76" s="87" t="s">
        <v>156</v>
      </c>
      <c r="C76" s="88">
        <v>0</v>
      </c>
      <c r="D76" s="92"/>
    </row>
    <row r="77" spans="2:5" ht="21" x14ac:dyDescent="0.35">
      <c r="B77" s="87" t="s">
        <v>281</v>
      </c>
      <c r="C77" s="88">
        <v>0</v>
      </c>
      <c r="D77" s="92"/>
    </row>
    <row r="78" spans="2:5" ht="21" x14ac:dyDescent="0.35">
      <c r="B78" s="87" t="s">
        <v>72</v>
      </c>
      <c r="C78" s="88">
        <v>0</v>
      </c>
      <c r="D78" s="92"/>
    </row>
    <row r="79" spans="2:5" ht="21" x14ac:dyDescent="0.35">
      <c r="B79" s="87" t="s">
        <v>5</v>
      </c>
      <c r="C79" s="88">
        <v>0</v>
      </c>
      <c r="D79" s="92"/>
    </row>
    <row r="80" spans="2:5" ht="21" x14ac:dyDescent="0.35">
      <c r="B80" s="87" t="s">
        <v>77</v>
      </c>
      <c r="C80" s="88">
        <v>5</v>
      </c>
      <c r="D80" s="92"/>
    </row>
    <row r="81" spans="2:4" ht="21" x14ac:dyDescent="0.35">
      <c r="B81" s="87" t="s">
        <v>2</v>
      </c>
      <c r="C81" s="88">
        <v>6</v>
      </c>
      <c r="D81" s="92"/>
    </row>
    <row r="82" spans="2:4" ht="21" x14ac:dyDescent="0.35">
      <c r="B82" s="87" t="s">
        <v>25</v>
      </c>
      <c r="C82" s="88">
        <v>0</v>
      </c>
      <c r="D82" s="92"/>
    </row>
    <row r="83" spans="2:4" ht="21" x14ac:dyDescent="0.35">
      <c r="B83" s="87" t="s">
        <v>87</v>
      </c>
      <c r="C83" s="88">
        <v>0</v>
      </c>
      <c r="D83" s="92"/>
    </row>
    <row r="84" spans="2:4" ht="21" x14ac:dyDescent="0.35">
      <c r="B84" s="92"/>
      <c r="C84" s="93">
        <f>SUM(C72:C83)</f>
        <v>15</v>
      </c>
      <c r="D84" s="92"/>
    </row>
    <row r="85" spans="2:4" ht="21" x14ac:dyDescent="0.35">
      <c r="D85" s="92"/>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B3:U87"/>
  <sheetViews>
    <sheetView zoomScale="50" zoomScaleNormal="50" workbookViewId="0">
      <selection activeCell="J84" sqref="J84"/>
    </sheetView>
  </sheetViews>
  <sheetFormatPr baseColWidth="10" defaultRowHeight="49.5" customHeight="1" x14ac:dyDescent="0.25"/>
  <cols>
    <col min="2" max="2" width="54" customWidth="1"/>
    <col min="3" max="3" width="40.5703125" customWidth="1"/>
    <col min="4" max="4" width="55.28515625" customWidth="1"/>
    <col min="5" max="5" width="56.285156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 min="20" max="20" width="54.42578125" customWidth="1"/>
    <col min="21" max="21" width="37" customWidth="1"/>
    <col min="22" max="22" width="32.28515625" customWidth="1"/>
    <col min="26" max="26" width="52.42578125" customWidth="1"/>
    <col min="27" max="27" width="42.28515625" customWidth="1"/>
  </cols>
  <sheetData>
    <row r="3" spans="3:21" ht="49.5" customHeight="1" x14ac:dyDescent="0.25">
      <c r="R3" s="652" t="s">
        <v>726</v>
      </c>
      <c r="S3" s="653"/>
      <c r="T3" s="653"/>
      <c r="U3" s="653"/>
    </row>
    <row r="4" spans="3:21" ht="49.5" customHeight="1" x14ac:dyDescent="0.25">
      <c r="C4" s="64" t="s">
        <v>95</v>
      </c>
      <c r="D4" s="64" t="s">
        <v>100</v>
      </c>
      <c r="E4" s="64" t="s">
        <v>101</v>
      </c>
      <c r="F4" s="64" t="s">
        <v>102</v>
      </c>
      <c r="G4" s="64" t="s">
        <v>103</v>
      </c>
      <c r="H4" s="64" t="s">
        <v>190</v>
      </c>
      <c r="I4" s="64" t="s">
        <v>56</v>
      </c>
      <c r="J4" s="64" t="s">
        <v>27</v>
      </c>
      <c r="K4" s="64" t="s">
        <v>30</v>
      </c>
      <c r="L4" s="64" t="s">
        <v>28</v>
      </c>
      <c r="M4" s="64" t="s">
        <v>29</v>
      </c>
      <c r="N4" s="64" t="s">
        <v>28</v>
      </c>
      <c r="O4" s="64" t="s">
        <v>20</v>
      </c>
      <c r="P4" s="64" t="s">
        <v>12</v>
      </c>
      <c r="Q4" s="73" t="s">
        <v>104</v>
      </c>
      <c r="R4" s="73" t="s">
        <v>920</v>
      </c>
      <c r="S4" s="64" t="s">
        <v>805</v>
      </c>
      <c r="T4" s="367" t="s">
        <v>924</v>
      </c>
      <c r="U4" s="366" t="s">
        <v>921</v>
      </c>
    </row>
    <row r="5" spans="3:21"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3" t="s">
        <v>191</v>
      </c>
      <c r="R5" s="81" t="s">
        <v>250</v>
      </c>
      <c r="S5" s="310" t="s">
        <v>803</v>
      </c>
      <c r="T5" s="310" t="s">
        <v>880</v>
      </c>
      <c r="U5" s="81" t="s">
        <v>250</v>
      </c>
    </row>
    <row r="6" spans="3:21"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3" t="s">
        <v>192</v>
      </c>
      <c r="R6" s="81" t="s">
        <v>250</v>
      </c>
      <c r="S6" s="310">
        <v>12449</v>
      </c>
      <c r="T6" s="310">
        <v>15510</v>
      </c>
      <c r="U6" s="81" t="s">
        <v>250</v>
      </c>
    </row>
    <row r="7" spans="3:21" ht="104.2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3" t="s">
        <v>193</v>
      </c>
      <c r="R7" s="71" t="s">
        <v>249</v>
      </c>
      <c r="S7" s="310" t="s">
        <v>21</v>
      </c>
      <c r="T7" s="310" t="s">
        <v>883</v>
      </c>
      <c r="U7" s="81" t="s">
        <v>250</v>
      </c>
    </row>
    <row r="8" spans="3:21" ht="49.5" customHeight="1" x14ac:dyDescent="0.25">
      <c r="C8" s="52" t="s">
        <v>17</v>
      </c>
      <c r="D8" s="14" t="s">
        <v>46</v>
      </c>
      <c r="E8" s="14" t="s">
        <v>107</v>
      </c>
      <c r="F8" s="14" t="s">
        <v>187</v>
      </c>
      <c r="G8" s="14" t="s">
        <v>21</v>
      </c>
      <c r="H8" s="52" t="s">
        <v>19</v>
      </c>
      <c r="I8" s="14">
        <v>8</v>
      </c>
      <c r="J8" s="14" t="s">
        <v>175</v>
      </c>
      <c r="K8" s="53" t="s">
        <v>171</v>
      </c>
      <c r="L8" s="14" t="s">
        <v>163</v>
      </c>
      <c r="M8" s="53" t="s">
        <v>172</v>
      </c>
      <c r="N8" s="14" t="s">
        <v>122</v>
      </c>
      <c r="O8" s="14" t="s">
        <v>176</v>
      </c>
      <c r="P8" s="53" t="s">
        <v>12</v>
      </c>
      <c r="Q8" s="110" t="s">
        <v>194</v>
      </c>
      <c r="R8" s="81" t="s">
        <v>250</v>
      </c>
      <c r="S8" s="369">
        <v>52730</v>
      </c>
      <c r="T8" s="310" t="s">
        <v>885</v>
      </c>
      <c r="U8" s="81" t="s">
        <v>250</v>
      </c>
    </row>
    <row r="9" spans="3:21" ht="49.5" customHeight="1" x14ac:dyDescent="0.25">
      <c r="C9" s="54" t="s">
        <v>18</v>
      </c>
      <c r="D9" s="15" t="s">
        <v>127</v>
      </c>
      <c r="E9" s="15" t="s">
        <v>110</v>
      </c>
      <c r="F9" s="15" t="s">
        <v>187</v>
      </c>
      <c r="G9" s="17" t="s">
        <v>21</v>
      </c>
      <c r="H9" s="17" t="s">
        <v>21</v>
      </c>
      <c r="I9" s="15">
        <v>10</v>
      </c>
      <c r="J9" s="16" t="s">
        <v>128</v>
      </c>
      <c r="K9" s="17" t="s">
        <v>129</v>
      </c>
      <c r="L9" s="15" t="s">
        <v>124</v>
      </c>
      <c r="M9" s="26" t="s">
        <v>130</v>
      </c>
      <c r="N9" s="15" t="s">
        <v>62</v>
      </c>
      <c r="O9" s="15" t="s">
        <v>131</v>
      </c>
      <c r="P9" s="26" t="s">
        <v>12</v>
      </c>
      <c r="Q9" s="118" t="s">
        <v>210</v>
      </c>
      <c r="R9" s="81" t="s">
        <v>250</v>
      </c>
      <c r="S9" s="370">
        <v>49499</v>
      </c>
      <c r="T9" s="310">
        <v>15897</v>
      </c>
      <c r="U9" s="81" t="s">
        <v>250</v>
      </c>
    </row>
    <row r="10" spans="3:21" ht="49.5" customHeight="1" x14ac:dyDescent="0.25">
      <c r="C10" s="30" t="s">
        <v>4</v>
      </c>
      <c r="D10" s="27" t="s">
        <v>139</v>
      </c>
      <c r="E10" s="27" t="s">
        <v>108</v>
      </c>
      <c r="F10" s="27" t="s">
        <v>187</v>
      </c>
      <c r="G10" s="29" t="s">
        <v>21</v>
      </c>
      <c r="H10" s="29" t="s">
        <v>21</v>
      </c>
      <c r="I10" s="27">
        <v>14</v>
      </c>
      <c r="J10" s="29" t="s">
        <v>140</v>
      </c>
      <c r="K10" s="28" t="s">
        <v>141</v>
      </c>
      <c r="L10" s="27" t="s">
        <v>134</v>
      </c>
      <c r="M10" s="28" t="s">
        <v>142</v>
      </c>
      <c r="N10" s="27" t="s">
        <v>123</v>
      </c>
      <c r="O10" s="27" t="s">
        <v>143</v>
      </c>
      <c r="P10" s="31" t="s">
        <v>12</v>
      </c>
      <c r="Q10" s="121" t="s">
        <v>698</v>
      </c>
      <c r="R10" s="71" t="s">
        <v>249</v>
      </c>
      <c r="S10" s="340" t="s">
        <v>21</v>
      </c>
      <c r="T10" s="310" t="s">
        <v>891</v>
      </c>
      <c r="U10" s="81" t="s">
        <v>250</v>
      </c>
    </row>
    <row r="11" spans="3:21" ht="49.5" customHeight="1" x14ac:dyDescent="0.25">
      <c r="C11" s="30" t="s">
        <v>4</v>
      </c>
      <c r="D11" s="27" t="s">
        <v>139</v>
      </c>
      <c r="E11" s="27" t="s">
        <v>108</v>
      </c>
      <c r="F11" s="27" t="s">
        <v>187</v>
      </c>
      <c r="G11" s="29" t="s">
        <v>21</v>
      </c>
      <c r="H11" s="29" t="s">
        <v>21</v>
      </c>
      <c r="I11" s="27">
        <v>15</v>
      </c>
      <c r="J11" s="29" t="s">
        <v>144</v>
      </c>
      <c r="K11" s="28" t="s">
        <v>145</v>
      </c>
      <c r="L11" s="27" t="s">
        <v>134</v>
      </c>
      <c r="M11" s="28" t="s">
        <v>146</v>
      </c>
      <c r="N11" s="27" t="s">
        <v>123</v>
      </c>
      <c r="O11" s="27" t="s">
        <v>147</v>
      </c>
      <c r="P11" s="31" t="s">
        <v>12</v>
      </c>
      <c r="Q11" s="121" t="s">
        <v>195</v>
      </c>
      <c r="R11" s="81" t="s">
        <v>250</v>
      </c>
      <c r="S11" s="369">
        <v>45360</v>
      </c>
      <c r="T11" s="310" t="s">
        <v>892</v>
      </c>
      <c r="U11" s="81" t="s">
        <v>250</v>
      </c>
    </row>
    <row r="12" spans="3:21" ht="49.5" customHeight="1" x14ac:dyDescent="0.25">
      <c r="C12" s="30" t="s">
        <v>4</v>
      </c>
      <c r="D12" s="27" t="s">
        <v>10</v>
      </c>
      <c r="E12" s="27" t="s">
        <v>109</v>
      </c>
      <c r="F12" s="27" t="s">
        <v>187</v>
      </c>
      <c r="G12" s="29" t="s">
        <v>21</v>
      </c>
      <c r="H12" s="29" t="s">
        <v>21</v>
      </c>
      <c r="I12" s="27">
        <v>18</v>
      </c>
      <c r="J12" s="29" t="s">
        <v>148</v>
      </c>
      <c r="K12" s="28" t="s">
        <v>180</v>
      </c>
      <c r="L12" s="27" t="s">
        <v>163</v>
      </c>
      <c r="M12" s="28" t="s">
        <v>181</v>
      </c>
      <c r="N12" s="27" t="s">
        <v>123</v>
      </c>
      <c r="O12" s="27" t="s">
        <v>149</v>
      </c>
      <c r="P12" s="31" t="s">
        <v>12</v>
      </c>
      <c r="Q12" s="121" t="s">
        <v>686</v>
      </c>
      <c r="R12" s="71" t="s">
        <v>249</v>
      </c>
      <c r="S12" s="370" t="s">
        <v>21</v>
      </c>
      <c r="T12" s="310" t="s">
        <v>893</v>
      </c>
      <c r="U12" s="81" t="s">
        <v>250</v>
      </c>
    </row>
    <row r="13" spans="3:21" ht="49.5" customHeight="1" x14ac:dyDescent="0.25">
      <c r="C13" s="30" t="s">
        <v>4</v>
      </c>
      <c r="D13" s="27" t="s">
        <v>10</v>
      </c>
      <c r="E13" s="27" t="s">
        <v>109</v>
      </c>
      <c r="F13" s="27" t="s">
        <v>187</v>
      </c>
      <c r="G13" s="29" t="s">
        <v>21</v>
      </c>
      <c r="H13" s="29" t="s">
        <v>21</v>
      </c>
      <c r="I13" s="27">
        <v>19</v>
      </c>
      <c r="J13" s="29" t="s">
        <v>132</v>
      </c>
      <c r="K13" s="28" t="s">
        <v>133</v>
      </c>
      <c r="L13" s="27" t="s">
        <v>134</v>
      </c>
      <c r="M13" s="28" t="s">
        <v>182</v>
      </c>
      <c r="N13" s="27" t="s">
        <v>123</v>
      </c>
      <c r="O13" s="27" t="s">
        <v>135</v>
      </c>
      <c r="P13" s="31" t="s">
        <v>12</v>
      </c>
      <c r="Q13" s="121" t="s">
        <v>196</v>
      </c>
      <c r="R13" s="81" t="s">
        <v>250</v>
      </c>
      <c r="S13" s="370" t="s">
        <v>800</v>
      </c>
      <c r="T13" s="310" t="s">
        <v>894</v>
      </c>
      <c r="U13" s="81" t="s">
        <v>250</v>
      </c>
    </row>
    <row r="14" spans="3:21" ht="49.5" customHeight="1" thickBot="1" x14ac:dyDescent="0.3">
      <c r="C14" s="32" t="s">
        <v>4</v>
      </c>
      <c r="D14" s="27" t="s">
        <v>10</v>
      </c>
      <c r="E14" s="27" t="s">
        <v>109</v>
      </c>
      <c r="F14" s="27" t="s">
        <v>187</v>
      </c>
      <c r="G14" s="29" t="s">
        <v>21</v>
      </c>
      <c r="H14" s="29" t="s">
        <v>21</v>
      </c>
      <c r="I14" s="27">
        <v>19</v>
      </c>
      <c r="J14" s="29" t="s">
        <v>59</v>
      </c>
      <c r="K14" s="28" t="s">
        <v>133</v>
      </c>
      <c r="L14" s="27" t="s">
        <v>136</v>
      </c>
      <c r="M14" s="28" t="s">
        <v>137</v>
      </c>
      <c r="N14" s="27" t="s">
        <v>123</v>
      </c>
      <c r="O14" s="27" t="s">
        <v>135</v>
      </c>
      <c r="P14" s="31" t="s">
        <v>12</v>
      </c>
      <c r="Q14" s="121" t="s">
        <v>197</v>
      </c>
      <c r="R14" s="71" t="s">
        <v>249</v>
      </c>
      <c r="S14" s="340" t="s">
        <v>21</v>
      </c>
      <c r="T14" s="310" t="s">
        <v>895</v>
      </c>
      <c r="U14" s="81" t="s">
        <v>250</v>
      </c>
    </row>
    <row r="15" spans="3:21" ht="49.5" customHeight="1" x14ac:dyDescent="0.25">
      <c r="C15" s="80" t="s">
        <v>4</v>
      </c>
      <c r="D15" s="62" t="s">
        <v>10</v>
      </c>
      <c r="E15" s="62" t="s">
        <v>109</v>
      </c>
      <c r="F15" s="62" t="s">
        <v>187</v>
      </c>
      <c r="G15" s="62" t="s">
        <v>21</v>
      </c>
      <c r="H15" s="62" t="s">
        <v>21</v>
      </c>
      <c r="I15" s="29">
        <v>27</v>
      </c>
      <c r="J15" s="78" t="s">
        <v>278</v>
      </c>
      <c r="K15" s="31" t="s">
        <v>279</v>
      </c>
      <c r="L15" s="29" t="s">
        <v>32</v>
      </c>
      <c r="M15" s="31" t="s">
        <v>280</v>
      </c>
      <c r="N15" s="29" t="s">
        <v>163</v>
      </c>
      <c r="O15" s="29" t="s">
        <v>281</v>
      </c>
      <c r="P15" s="31" t="s">
        <v>12</v>
      </c>
      <c r="Q15" s="128" t="s">
        <v>288</v>
      </c>
      <c r="R15" s="71" t="s">
        <v>249</v>
      </c>
      <c r="S15" s="340" t="s">
        <v>21</v>
      </c>
      <c r="T15" s="205" t="s">
        <v>896</v>
      </c>
      <c r="U15" s="81" t="s">
        <v>250</v>
      </c>
    </row>
    <row r="16" spans="3:21" ht="49.5" customHeight="1" x14ac:dyDescent="0.25">
      <c r="C16" s="30" t="s">
        <v>4</v>
      </c>
      <c r="D16" s="29" t="s">
        <v>10</v>
      </c>
      <c r="E16" s="29" t="s">
        <v>109</v>
      </c>
      <c r="F16" s="27" t="s">
        <v>187</v>
      </c>
      <c r="G16" s="29" t="s">
        <v>21</v>
      </c>
      <c r="H16" s="29" t="s">
        <v>21</v>
      </c>
      <c r="I16" s="29">
        <v>17</v>
      </c>
      <c r="J16" s="29" t="s">
        <v>178</v>
      </c>
      <c r="K16" s="31" t="s">
        <v>171</v>
      </c>
      <c r="L16" s="29" t="s">
        <v>136</v>
      </c>
      <c r="M16" s="31" t="s">
        <v>179</v>
      </c>
      <c r="N16" s="29" t="s">
        <v>123</v>
      </c>
      <c r="O16" s="29" t="s">
        <v>189</v>
      </c>
      <c r="P16" s="31" t="s">
        <v>12</v>
      </c>
      <c r="Q16" s="130" t="s">
        <v>198</v>
      </c>
      <c r="R16" s="71" t="s">
        <v>249</v>
      </c>
      <c r="S16" s="340" t="s">
        <v>21</v>
      </c>
      <c r="T16" s="310" t="s">
        <v>897</v>
      </c>
      <c r="U16" s="81" t="s">
        <v>250</v>
      </c>
    </row>
    <row r="17" spans="3:21" ht="49.5" customHeight="1" x14ac:dyDescent="0.25">
      <c r="C17" s="43" t="s">
        <v>15</v>
      </c>
      <c r="D17" s="40" t="s">
        <v>38</v>
      </c>
      <c r="E17" s="40" t="s">
        <v>111</v>
      </c>
      <c r="F17" s="40" t="s">
        <v>187</v>
      </c>
      <c r="G17" s="60" t="s">
        <v>21</v>
      </c>
      <c r="H17" s="60" t="s">
        <v>21</v>
      </c>
      <c r="I17" s="40">
        <v>31</v>
      </c>
      <c r="J17" s="44" t="s">
        <v>150</v>
      </c>
      <c r="K17" s="42" t="s">
        <v>145</v>
      </c>
      <c r="L17" s="40" t="s">
        <v>134</v>
      </c>
      <c r="M17" s="42" t="s">
        <v>184</v>
      </c>
      <c r="N17" s="40" t="s">
        <v>134</v>
      </c>
      <c r="O17" s="40" t="s">
        <v>147</v>
      </c>
      <c r="P17" s="42" t="s">
        <v>12</v>
      </c>
      <c r="Q17" s="133" t="s">
        <v>199</v>
      </c>
      <c r="R17" s="71" t="s">
        <v>249</v>
      </c>
      <c r="S17" s="341" t="s">
        <v>21</v>
      </c>
      <c r="T17" s="310" t="s">
        <v>898</v>
      </c>
      <c r="U17" s="81" t="s">
        <v>250</v>
      </c>
    </row>
    <row r="18" spans="3:21" ht="49.5" customHeight="1" x14ac:dyDescent="0.25">
      <c r="C18" s="45" t="s">
        <v>15</v>
      </c>
      <c r="D18" s="40" t="s">
        <v>24</v>
      </c>
      <c r="E18" s="40" t="s">
        <v>112</v>
      </c>
      <c r="F18" s="40" t="s">
        <v>187</v>
      </c>
      <c r="G18" s="41" t="s">
        <v>21</v>
      </c>
      <c r="H18" s="45" t="s">
        <v>16</v>
      </c>
      <c r="I18" s="40">
        <v>32</v>
      </c>
      <c r="J18" s="41" t="s">
        <v>152</v>
      </c>
      <c r="K18" s="42" t="s">
        <v>180</v>
      </c>
      <c r="L18" s="40" t="s">
        <v>163</v>
      </c>
      <c r="M18" s="42" t="s">
        <v>183</v>
      </c>
      <c r="N18" s="40" t="s">
        <v>62</v>
      </c>
      <c r="O18" s="40" t="s">
        <v>149</v>
      </c>
      <c r="P18" s="46" t="s">
        <v>12</v>
      </c>
      <c r="Q18" s="133" t="s">
        <v>200</v>
      </c>
      <c r="R18" s="71" t="s">
        <v>249</v>
      </c>
      <c r="S18" s="341" t="s">
        <v>21</v>
      </c>
      <c r="T18" s="310" t="s">
        <v>893</v>
      </c>
      <c r="U18" s="81" t="s">
        <v>250</v>
      </c>
    </row>
    <row r="19" spans="3:21"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1" t="s">
        <v>201</v>
      </c>
      <c r="R19" s="71" t="s">
        <v>249</v>
      </c>
      <c r="S19" s="341" t="s">
        <v>21</v>
      </c>
      <c r="T19" s="310" t="s">
        <v>901</v>
      </c>
      <c r="U19" s="81" t="s">
        <v>250</v>
      </c>
    </row>
    <row r="20" spans="3:21"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1" t="s">
        <v>211</v>
      </c>
      <c r="R20" s="71" t="s">
        <v>249</v>
      </c>
      <c r="S20" s="341" t="s">
        <v>21</v>
      </c>
      <c r="T20" s="310" t="s">
        <v>902</v>
      </c>
      <c r="U20" s="81" t="s">
        <v>250</v>
      </c>
    </row>
    <row r="21" spans="3:21" ht="49.5" customHeight="1" x14ac:dyDescent="0.25">
      <c r="C21" s="19" t="s">
        <v>7</v>
      </c>
      <c r="D21" s="20" t="s">
        <v>177</v>
      </c>
      <c r="E21" s="20" t="s">
        <v>188</v>
      </c>
      <c r="F21" s="20" t="s">
        <v>187</v>
      </c>
      <c r="G21" s="23" t="s">
        <v>21</v>
      </c>
      <c r="H21" s="23" t="s">
        <v>21</v>
      </c>
      <c r="I21" s="20">
        <v>54</v>
      </c>
      <c r="J21" s="23" t="s">
        <v>282</v>
      </c>
      <c r="K21" s="79" t="s">
        <v>283</v>
      </c>
      <c r="L21" s="20" t="s">
        <v>285</v>
      </c>
      <c r="M21" s="22" t="s">
        <v>284</v>
      </c>
      <c r="N21" s="20" t="s">
        <v>123</v>
      </c>
      <c r="O21" s="20" t="s">
        <v>186</v>
      </c>
      <c r="P21" s="22" t="s">
        <v>12</v>
      </c>
      <c r="Q21" s="150" t="s">
        <v>287</v>
      </c>
      <c r="R21" s="81" t="s">
        <v>250</v>
      </c>
      <c r="S21" s="369">
        <v>52730</v>
      </c>
      <c r="T21" s="371" t="s">
        <v>904</v>
      </c>
      <c r="U21" s="81" t="s">
        <v>250</v>
      </c>
    </row>
    <row r="22" spans="3:21" ht="49.5" customHeight="1" x14ac:dyDescent="0.25">
      <c r="C22" s="19" t="s">
        <v>7</v>
      </c>
      <c r="D22" s="24" t="s">
        <v>8</v>
      </c>
      <c r="E22" s="24" t="s">
        <v>117</v>
      </c>
      <c r="F22" s="24" t="s">
        <v>187</v>
      </c>
      <c r="G22" s="23" t="s">
        <v>21</v>
      </c>
      <c r="H22" s="23" t="s">
        <v>21</v>
      </c>
      <c r="I22" s="24">
        <v>57</v>
      </c>
      <c r="J22" s="23" t="s">
        <v>162</v>
      </c>
      <c r="K22" s="25" t="s">
        <v>153</v>
      </c>
      <c r="L22" s="24" t="s">
        <v>163</v>
      </c>
      <c r="M22" s="22" t="s">
        <v>164</v>
      </c>
      <c r="N22" s="20" t="s">
        <v>163</v>
      </c>
      <c r="O22" s="20" t="s">
        <v>135</v>
      </c>
      <c r="P22" s="22" t="s">
        <v>12</v>
      </c>
      <c r="Q22" s="145" t="s">
        <v>202</v>
      </c>
      <c r="R22" s="71" t="s">
        <v>249</v>
      </c>
      <c r="S22" s="370" t="s">
        <v>21</v>
      </c>
      <c r="T22" s="310" t="s">
        <v>905</v>
      </c>
      <c r="U22" s="81" t="s">
        <v>250</v>
      </c>
    </row>
    <row r="23" spans="3:21" ht="49.5" customHeight="1" x14ac:dyDescent="0.25">
      <c r="C23" s="19" t="s">
        <v>7</v>
      </c>
      <c r="D23" s="20" t="s">
        <v>11</v>
      </c>
      <c r="E23" s="20" t="s">
        <v>118</v>
      </c>
      <c r="F23" s="24" t="s">
        <v>187</v>
      </c>
      <c r="G23" s="23" t="s">
        <v>21</v>
      </c>
      <c r="H23" s="23" t="s">
        <v>21</v>
      </c>
      <c r="I23" s="20">
        <v>63</v>
      </c>
      <c r="J23" s="23" t="s">
        <v>165</v>
      </c>
      <c r="K23" s="22" t="s">
        <v>166</v>
      </c>
      <c r="L23" s="20" t="s">
        <v>167</v>
      </c>
      <c r="M23" s="22" t="s">
        <v>168</v>
      </c>
      <c r="N23" s="20" t="s">
        <v>123</v>
      </c>
      <c r="O23" s="20" t="s">
        <v>72</v>
      </c>
      <c r="P23" s="22" t="s">
        <v>12</v>
      </c>
      <c r="Q23" s="145" t="s">
        <v>203</v>
      </c>
      <c r="R23" s="81" t="s">
        <v>250</v>
      </c>
      <c r="S23" s="370">
        <v>43629</v>
      </c>
      <c r="T23" s="310" t="s">
        <v>906</v>
      </c>
      <c r="U23" s="81" t="s">
        <v>250</v>
      </c>
    </row>
    <row r="24" spans="3:21" ht="49.5" customHeight="1" x14ac:dyDescent="0.25">
      <c r="C24" s="55" t="s">
        <v>7</v>
      </c>
      <c r="D24" s="24" t="s">
        <v>11</v>
      </c>
      <c r="E24" s="20" t="s">
        <v>118</v>
      </c>
      <c r="F24" s="24" t="s">
        <v>187</v>
      </c>
      <c r="G24" s="20" t="s">
        <v>21</v>
      </c>
      <c r="H24" s="20" t="s">
        <v>21</v>
      </c>
      <c r="I24" s="24">
        <v>64</v>
      </c>
      <c r="J24" s="21" t="s">
        <v>58</v>
      </c>
      <c r="K24" s="25" t="s">
        <v>50</v>
      </c>
      <c r="L24" s="24" t="s">
        <v>31</v>
      </c>
      <c r="M24" s="25" t="s">
        <v>169</v>
      </c>
      <c r="N24" s="24" t="s">
        <v>45</v>
      </c>
      <c r="O24" s="24" t="s">
        <v>5</v>
      </c>
      <c r="P24" s="25" t="s">
        <v>12</v>
      </c>
      <c r="Q24" s="145" t="s">
        <v>204</v>
      </c>
      <c r="R24" s="81" t="s">
        <v>250</v>
      </c>
      <c r="S24" s="370">
        <v>49359</v>
      </c>
      <c r="T24" s="310">
        <v>42212</v>
      </c>
      <c r="U24" s="81" t="s">
        <v>250</v>
      </c>
    </row>
    <row r="25" spans="3:21" ht="49.5" customHeight="1" x14ac:dyDescent="0.25">
      <c r="C25" s="49" t="s">
        <v>22</v>
      </c>
      <c r="D25" s="56" t="s">
        <v>23</v>
      </c>
      <c r="E25" s="56" t="s">
        <v>119</v>
      </c>
      <c r="F25" s="58" t="s">
        <v>187</v>
      </c>
      <c r="G25" s="59" t="s">
        <v>21</v>
      </c>
      <c r="H25" s="59" t="s">
        <v>21</v>
      </c>
      <c r="I25" s="56">
        <v>70</v>
      </c>
      <c r="J25" s="57" t="s">
        <v>170</v>
      </c>
      <c r="K25" s="63" t="s">
        <v>171</v>
      </c>
      <c r="L25" s="56" t="s">
        <v>36</v>
      </c>
      <c r="M25" s="63" t="s">
        <v>172</v>
      </c>
      <c r="N25" s="56" t="s">
        <v>43</v>
      </c>
      <c r="O25" s="56" t="s">
        <v>186</v>
      </c>
      <c r="P25" s="48" t="s">
        <v>12</v>
      </c>
      <c r="Q25" s="163" t="s">
        <v>205</v>
      </c>
      <c r="R25" s="71" t="s">
        <v>249</v>
      </c>
      <c r="S25" s="341" t="s">
        <v>21</v>
      </c>
      <c r="T25" s="310" t="s">
        <v>910</v>
      </c>
      <c r="U25" s="81" t="s">
        <v>250</v>
      </c>
    </row>
    <row r="26" spans="3:21" ht="49.5" customHeight="1" x14ac:dyDescent="0.25">
      <c r="C26" s="36" t="s">
        <v>49</v>
      </c>
      <c r="D26" s="33" t="s">
        <v>51</v>
      </c>
      <c r="E26" s="33" t="s">
        <v>114</v>
      </c>
      <c r="F26" s="33" t="s">
        <v>187</v>
      </c>
      <c r="G26" s="61" t="s">
        <v>21</v>
      </c>
      <c r="H26" s="61" t="s">
        <v>21</v>
      </c>
      <c r="I26" s="33">
        <v>77</v>
      </c>
      <c r="J26" s="37" t="s">
        <v>173</v>
      </c>
      <c r="K26" s="35" t="s">
        <v>145</v>
      </c>
      <c r="L26" s="33" t="s">
        <v>134</v>
      </c>
      <c r="M26" s="35" t="s">
        <v>151</v>
      </c>
      <c r="N26" s="33" t="s">
        <v>134</v>
      </c>
      <c r="O26" s="33" t="s">
        <v>147</v>
      </c>
      <c r="P26" s="35" t="s">
        <v>12</v>
      </c>
      <c r="Q26" s="169" t="s">
        <v>206</v>
      </c>
      <c r="R26" s="71" t="s">
        <v>249</v>
      </c>
      <c r="S26" s="341" t="s">
        <v>21</v>
      </c>
      <c r="T26" s="310" t="s">
        <v>913</v>
      </c>
      <c r="U26" s="81" t="s">
        <v>250</v>
      </c>
    </row>
    <row r="27" spans="3:21" ht="49.5" customHeight="1" x14ac:dyDescent="0.25">
      <c r="C27" s="38" t="s">
        <v>49</v>
      </c>
      <c r="D27" s="33" t="s">
        <v>91</v>
      </c>
      <c r="E27" s="33" t="s">
        <v>120</v>
      </c>
      <c r="F27" s="33" t="s">
        <v>187</v>
      </c>
      <c r="G27" s="61" t="s">
        <v>21</v>
      </c>
      <c r="H27" s="61" t="s">
        <v>21</v>
      </c>
      <c r="I27" s="33">
        <v>83</v>
      </c>
      <c r="J27" s="37" t="s">
        <v>174</v>
      </c>
      <c r="K27" s="35" t="s">
        <v>145</v>
      </c>
      <c r="L27" s="33" t="s">
        <v>134</v>
      </c>
      <c r="M27" s="35" t="s">
        <v>151</v>
      </c>
      <c r="N27" s="33" t="s">
        <v>134</v>
      </c>
      <c r="O27" s="33" t="s">
        <v>147</v>
      </c>
      <c r="P27" s="35" t="s">
        <v>12</v>
      </c>
      <c r="Q27" s="169" t="s">
        <v>207</v>
      </c>
      <c r="R27" s="71" t="s">
        <v>249</v>
      </c>
      <c r="S27" s="341" t="s">
        <v>21</v>
      </c>
      <c r="T27" s="205" t="s">
        <v>914</v>
      </c>
      <c r="U27" s="81" t="s">
        <v>250</v>
      </c>
    </row>
    <row r="28" spans="3:21"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3" t="s">
        <v>697</v>
      </c>
      <c r="R28" s="71" t="s">
        <v>249</v>
      </c>
      <c r="S28" s="341" t="s">
        <v>21</v>
      </c>
      <c r="T28" s="371" t="s">
        <v>884</v>
      </c>
      <c r="U28" s="81" t="s">
        <v>250</v>
      </c>
    </row>
    <row r="29" spans="3:21" ht="49.5" customHeight="1" x14ac:dyDescent="0.25">
      <c r="C29" s="30" t="s">
        <v>4</v>
      </c>
      <c r="D29" s="29" t="s">
        <v>3</v>
      </c>
      <c r="E29" s="29" t="s">
        <v>108</v>
      </c>
      <c r="F29" s="29" t="s">
        <v>187</v>
      </c>
      <c r="G29" s="27" t="s">
        <v>21</v>
      </c>
      <c r="H29" s="27" t="s">
        <v>21</v>
      </c>
      <c r="I29" s="27">
        <v>11</v>
      </c>
      <c r="J29" s="29" t="s">
        <v>74</v>
      </c>
      <c r="K29" s="31" t="s">
        <v>63</v>
      </c>
      <c r="L29" s="29" t="s">
        <v>36</v>
      </c>
      <c r="M29" s="31" t="s">
        <v>47</v>
      </c>
      <c r="N29" s="29" t="s">
        <v>34</v>
      </c>
      <c r="O29" s="29" t="s">
        <v>5</v>
      </c>
      <c r="P29" s="31" t="s">
        <v>13</v>
      </c>
      <c r="Q29" s="121" t="s">
        <v>213</v>
      </c>
      <c r="R29" s="71" t="s">
        <v>249</v>
      </c>
      <c r="S29" s="341" t="s">
        <v>21</v>
      </c>
      <c r="T29" s="310" t="s">
        <v>886</v>
      </c>
      <c r="U29" s="81" t="s">
        <v>250</v>
      </c>
    </row>
    <row r="30" spans="3:21" ht="49.5" customHeight="1" x14ac:dyDescent="0.25">
      <c r="C30" s="30" t="s">
        <v>4</v>
      </c>
      <c r="D30" s="29" t="s">
        <v>3</v>
      </c>
      <c r="E30" s="29" t="s">
        <v>108</v>
      </c>
      <c r="F30" s="29" t="s">
        <v>187</v>
      </c>
      <c r="G30" s="27" t="s">
        <v>21</v>
      </c>
      <c r="H30" s="27" t="s">
        <v>21</v>
      </c>
      <c r="I30" s="27">
        <v>11</v>
      </c>
      <c r="J30" s="29" t="s">
        <v>75</v>
      </c>
      <c r="K30" s="31" t="s">
        <v>9</v>
      </c>
      <c r="L30" s="29" t="s">
        <v>34</v>
      </c>
      <c r="M30" s="31" t="s">
        <v>48</v>
      </c>
      <c r="N30" s="29" t="s">
        <v>34</v>
      </c>
      <c r="O30" s="29" t="s">
        <v>2</v>
      </c>
      <c r="P30" s="31" t="s">
        <v>13</v>
      </c>
      <c r="Q30" s="121" t="s">
        <v>214</v>
      </c>
      <c r="R30" s="71" t="s">
        <v>249</v>
      </c>
      <c r="S30" s="341" t="s">
        <v>21</v>
      </c>
      <c r="T30" s="310" t="s">
        <v>887</v>
      </c>
      <c r="U30" s="81" t="s">
        <v>250</v>
      </c>
    </row>
    <row r="31" spans="3:21" ht="49.5" customHeight="1" x14ac:dyDescent="0.25">
      <c r="C31" s="30" t="s">
        <v>4</v>
      </c>
      <c r="D31" s="29" t="s">
        <v>3</v>
      </c>
      <c r="E31" s="29" t="s">
        <v>108</v>
      </c>
      <c r="F31" s="29" t="s">
        <v>187</v>
      </c>
      <c r="G31" s="27" t="s">
        <v>21</v>
      </c>
      <c r="H31" s="27" t="s">
        <v>21</v>
      </c>
      <c r="I31" s="27">
        <v>11</v>
      </c>
      <c r="J31" s="29" t="s">
        <v>76</v>
      </c>
      <c r="K31" s="31" t="s">
        <v>9</v>
      </c>
      <c r="L31" s="29" t="s">
        <v>34</v>
      </c>
      <c r="M31" s="31" t="s">
        <v>92</v>
      </c>
      <c r="N31" s="29" t="s">
        <v>34</v>
      </c>
      <c r="O31" s="29" t="s">
        <v>2</v>
      </c>
      <c r="P31" s="31" t="s">
        <v>14</v>
      </c>
      <c r="Q31" s="121" t="s">
        <v>215</v>
      </c>
      <c r="R31" s="71" t="s">
        <v>249</v>
      </c>
      <c r="S31" s="341" t="s">
        <v>21</v>
      </c>
      <c r="T31" s="310" t="s">
        <v>888</v>
      </c>
      <c r="U31" s="81" t="s">
        <v>250</v>
      </c>
    </row>
    <row r="32" spans="3:21" ht="49.5" customHeight="1" x14ac:dyDescent="0.25">
      <c r="C32" s="32" t="s">
        <v>4</v>
      </c>
      <c r="D32" s="27" t="s">
        <v>10</v>
      </c>
      <c r="E32" s="27" t="s">
        <v>109</v>
      </c>
      <c r="F32" s="29" t="s">
        <v>187</v>
      </c>
      <c r="G32" s="27" t="s">
        <v>21</v>
      </c>
      <c r="H32" s="27" t="s">
        <v>21</v>
      </c>
      <c r="I32" s="27">
        <v>21</v>
      </c>
      <c r="J32" s="29" t="s">
        <v>60</v>
      </c>
      <c r="K32" s="31" t="s">
        <v>9</v>
      </c>
      <c r="L32" s="29" t="s">
        <v>34</v>
      </c>
      <c r="M32" s="31" t="s">
        <v>35</v>
      </c>
      <c r="N32" s="29" t="s">
        <v>34</v>
      </c>
      <c r="O32" s="29" t="s">
        <v>2</v>
      </c>
      <c r="P32" s="31" t="s">
        <v>12</v>
      </c>
      <c r="Q32" s="121" t="s">
        <v>217</v>
      </c>
      <c r="R32" s="71" t="s">
        <v>249</v>
      </c>
      <c r="S32" s="341" t="s">
        <v>21</v>
      </c>
      <c r="T32" s="310" t="s">
        <v>889</v>
      </c>
      <c r="U32" s="81" t="s">
        <v>250</v>
      </c>
    </row>
    <row r="33" spans="3:21" ht="49.5" customHeight="1" x14ac:dyDescent="0.25">
      <c r="C33" s="32" t="s">
        <v>4</v>
      </c>
      <c r="D33" s="27" t="s">
        <v>10</v>
      </c>
      <c r="E33" s="27" t="s">
        <v>109</v>
      </c>
      <c r="F33" s="29" t="s">
        <v>187</v>
      </c>
      <c r="G33" s="27" t="s">
        <v>21</v>
      </c>
      <c r="H33" s="27" t="s">
        <v>21</v>
      </c>
      <c r="I33" s="27">
        <v>27</v>
      </c>
      <c r="J33" s="29" t="s">
        <v>90</v>
      </c>
      <c r="K33" s="28" t="s">
        <v>81</v>
      </c>
      <c r="L33" s="27" t="s">
        <v>36</v>
      </c>
      <c r="M33" s="28" t="s">
        <v>80</v>
      </c>
      <c r="N33" s="27" t="s">
        <v>36</v>
      </c>
      <c r="O33" s="27" t="s">
        <v>79</v>
      </c>
      <c r="P33" s="31" t="s">
        <v>12</v>
      </c>
      <c r="Q33" s="121" t="s">
        <v>216</v>
      </c>
      <c r="R33" s="71" t="s">
        <v>249</v>
      </c>
      <c r="S33" s="341" t="s">
        <v>21</v>
      </c>
      <c r="T33" s="310" t="s">
        <v>890</v>
      </c>
      <c r="U33" s="81" t="s">
        <v>250</v>
      </c>
    </row>
    <row r="34" spans="3:21" ht="49.5" customHeight="1" x14ac:dyDescent="0.25">
      <c r="C34" s="43" t="s">
        <v>15</v>
      </c>
      <c r="D34" s="40" t="s">
        <v>38</v>
      </c>
      <c r="E34" s="40" t="s">
        <v>111</v>
      </c>
      <c r="F34" s="40" t="s">
        <v>187</v>
      </c>
      <c r="G34" s="60" t="s">
        <v>21</v>
      </c>
      <c r="H34" s="60" t="s">
        <v>21</v>
      </c>
      <c r="I34" s="40">
        <v>39</v>
      </c>
      <c r="J34" s="41" t="s">
        <v>66</v>
      </c>
      <c r="K34" s="42" t="s">
        <v>81</v>
      </c>
      <c r="L34" s="40" t="s">
        <v>36</v>
      </c>
      <c r="M34" s="42" t="s">
        <v>80</v>
      </c>
      <c r="N34" s="40" t="s">
        <v>36</v>
      </c>
      <c r="O34" s="40" t="s">
        <v>79</v>
      </c>
      <c r="P34" s="46" t="s">
        <v>12</v>
      </c>
      <c r="Q34" s="133" t="s">
        <v>218</v>
      </c>
      <c r="R34" s="71" t="s">
        <v>249</v>
      </c>
      <c r="S34" s="341" t="s">
        <v>21</v>
      </c>
      <c r="T34" s="371" t="s">
        <v>899</v>
      </c>
      <c r="U34" s="81" t="s">
        <v>250</v>
      </c>
    </row>
    <row r="35" spans="3:21" ht="49.5" customHeight="1" x14ac:dyDescent="0.25">
      <c r="C35" s="45" t="s">
        <v>15</v>
      </c>
      <c r="D35" s="41" t="s">
        <v>38</v>
      </c>
      <c r="E35" s="41" t="s">
        <v>111</v>
      </c>
      <c r="F35" s="41" t="s">
        <v>187</v>
      </c>
      <c r="G35" s="40" t="s">
        <v>21</v>
      </c>
      <c r="H35" s="40" t="s">
        <v>21</v>
      </c>
      <c r="I35" s="40">
        <v>39</v>
      </c>
      <c r="J35" s="41" t="s">
        <v>66</v>
      </c>
      <c r="K35" s="46" t="s">
        <v>9</v>
      </c>
      <c r="L35" s="41" t="s">
        <v>34</v>
      </c>
      <c r="M35" s="46" t="s">
        <v>67</v>
      </c>
      <c r="N35" s="41" t="s">
        <v>45</v>
      </c>
      <c r="O35" s="41" t="s">
        <v>2</v>
      </c>
      <c r="P35" s="46" t="s">
        <v>12</v>
      </c>
      <c r="Q35" s="133" t="s">
        <v>219</v>
      </c>
      <c r="R35" s="71" t="s">
        <v>249</v>
      </c>
      <c r="S35" s="341" t="s">
        <v>21</v>
      </c>
      <c r="T35" s="310" t="s">
        <v>900</v>
      </c>
      <c r="U35" s="81" t="s">
        <v>250</v>
      </c>
    </row>
    <row r="36" spans="3:21"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1" t="s">
        <v>220</v>
      </c>
      <c r="R36" s="71" t="s">
        <v>249</v>
      </c>
      <c r="S36" s="341" t="s">
        <v>21</v>
      </c>
      <c r="T36" s="372" t="s">
        <v>903</v>
      </c>
      <c r="U36" s="81" t="s">
        <v>250</v>
      </c>
    </row>
    <row r="37" spans="3:21" ht="49.5" customHeight="1" x14ac:dyDescent="0.25">
      <c r="C37" s="68" t="s">
        <v>1</v>
      </c>
      <c r="D37" s="66" t="s">
        <v>0</v>
      </c>
      <c r="E37" s="66" t="s">
        <v>116</v>
      </c>
      <c r="F37" s="66" t="s">
        <v>187</v>
      </c>
      <c r="G37" s="70" t="s">
        <v>21</v>
      </c>
      <c r="H37" s="70" t="s">
        <v>21</v>
      </c>
      <c r="I37" s="70">
        <v>48</v>
      </c>
      <c r="J37" s="66" t="s">
        <v>93</v>
      </c>
      <c r="K37" s="67" t="s">
        <v>68</v>
      </c>
      <c r="L37" s="66" t="s">
        <v>41</v>
      </c>
      <c r="M37" s="67" t="s">
        <v>69</v>
      </c>
      <c r="N37" s="66" t="s">
        <v>34</v>
      </c>
      <c r="O37" s="66" t="s">
        <v>37</v>
      </c>
      <c r="P37" s="67" t="s">
        <v>12</v>
      </c>
      <c r="Q37" s="172" t="s">
        <v>221</v>
      </c>
      <c r="R37" s="81" t="s">
        <v>250</v>
      </c>
      <c r="S37" s="310" t="s">
        <v>917</v>
      </c>
      <c r="T37" s="310">
        <v>1459473</v>
      </c>
      <c r="U37" s="81" t="s">
        <v>250</v>
      </c>
    </row>
    <row r="38" spans="3:21" ht="49.5" customHeight="1" x14ac:dyDescent="0.25">
      <c r="C38" s="68" t="s">
        <v>1</v>
      </c>
      <c r="D38" s="66" t="s">
        <v>0</v>
      </c>
      <c r="E38" s="66" t="s">
        <v>116</v>
      </c>
      <c r="F38" s="66" t="s">
        <v>187</v>
      </c>
      <c r="G38" s="70" t="s">
        <v>21</v>
      </c>
      <c r="H38" s="70" t="s">
        <v>21</v>
      </c>
      <c r="I38" s="70">
        <v>48</v>
      </c>
      <c r="J38" s="66" t="s">
        <v>93</v>
      </c>
      <c r="K38" s="67" t="s">
        <v>98</v>
      </c>
      <c r="L38" s="66" t="s">
        <v>96</v>
      </c>
      <c r="M38" s="67" t="s">
        <v>99</v>
      </c>
      <c r="N38" s="66" t="s">
        <v>34</v>
      </c>
      <c r="O38" s="66" t="s">
        <v>40</v>
      </c>
      <c r="P38" s="67" t="s">
        <v>12</v>
      </c>
      <c r="Q38" s="172" t="s">
        <v>258</v>
      </c>
      <c r="R38" s="81" t="s">
        <v>250</v>
      </c>
      <c r="S38" s="310" t="s">
        <v>918</v>
      </c>
      <c r="T38" s="310" t="s">
        <v>21</v>
      </c>
      <c r="U38" s="81" t="s">
        <v>250</v>
      </c>
    </row>
    <row r="39" spans="3:21" ht="49.5" customHeight="1" x14ac:dyDescent="0.25">
      <c r="C39" s="68" t="s">
        <v>1</v>
      </c>
      <c r="D39" s="66" t="s">
        <v>0</v>
      </c>
      <c r="E39" s="66" t="s">
        <v>116</v>
      </c>
      <c r="F39" s="66" t="s">
        <v>187</v>
      </c>
      <c r="G39" s="70" t="s">
        <v>21</v>
      </c>
      <c r="H39" s="70" t="s">
        <v>21</v>
      </c>
      <c r="I39" s="70">
        <v>48</v>
      </c>
      <c r="J39" s="66" t="s">
        <v>94</v>
      </c>
      <c r="K39" s="67" t="s">
        <v>68</v>
      </c>
      <c r="L39" s="66" t="s">
        <v>41</v>
      </c>
      <c r="M39" s="67" t="s">
        <v>69</v>
      </c>
      <c r="N39" s="66" t="s">
        <v>34</v>
      </c>
      <c r="O39" s="66" t="s">
        <v>37</v>
      </c>
      <c r="P39" s="67" t="s">
        <v>12</v>
      </c>
      <c r="Q39" s="172" t="s">
        <v>222</v>
      </c>
      <c r="R39" s="81" t="s">
        <v>250</v>
      </c>
      <c r="S39" s="310" t="s">
        <v>919</v>
      </c>
      <c r="T39" s="310" t="s">
        <v>21</v>
      </c>
      <c r="U39" s="81" t="s">
        <v>250</v>
      </c>
    </row>
    <row r="40" spans="3:21" ht="49.5" customHeight="1" x14ac:dyDescent="0.25">
      <c r="C40" s="68" t="s">
        <v>1</v>
      </c>
      <c r="D40" s="66" t="s">
        <v>0</v>
      </c>
      <c r="E40" s="66" t="s">
        <v>116</v>
      </c>
      <c r="F40" s="66" t="s">
        <v>187</v>
      </c>
      <c r="G40" s="70" t="s">
        <v>21</v>
      </c>
      <c r="H40" s="70" t="s">
        <v>21</v>
      </c>
      <c r="I40" s="70">
        <v>48</v>
      </c>
      <c r="J40" s="66" t="s">
        <v>97</v>
      </c>
      <c r="K40" s="67" t="s">
        <v>98</v>
      </c>
      <c r="L40" s="66" t="s">
        <v>96</v>
      </c>
      <c r="M40" s="67" t="s">
        <v>99</v>
      </c>
      <c r="N40" s="66" t="s">
        <v>34</v>
      </c>
      <c r="O40" s="66" t="s">
        <v>40</v>
      </c>
      <c r="P40" s="67" t="s">
        <v>12</v>
      </c>
      <c r="Q40" s="172" t="s">
        <v>223</v>
      </c>
      <c r="R40" s="81" t="s">
        <v>250</v>
      </c>
      <c r="S40" s="310" t="s">
        <v>918</v>
      </c>
      <c r="T40" s="310" t="s">
        <v>21</v>
      </c>
      <c r="U40" s="81" t="s">
        <v>250</v>
      </c>
    </row>
    <row r="41" spans="3:21" ht="49.5" customHeight="1" x14ac:dyDescent="0.25">
      <c r="C41" s="55" t="s">
        <v>7</v>
      </c>
      <c r="D41" s="24" t="s">
        <v>8</v>
      </c>
      <c r="E41" s="24" t="s">
        <v>117</v>
      </c>
      <c r="F41" s="20" t="s">
        <v>187</v>
      </c>
      <c r="G41" s="24" t="s">
        <v>21</v>
      </c>
      <c r="H41" s="24" t="s">
        <v>21</v>
      </c>
      <c r="I41" s="24">
        <v>59</v>
      </c>
      <c r="J41" s="20" t="s">
        <v>85</v>
      </c>
      <c r="K41" s="25" t="s">
        <v>89</v>
      </c>
      <c r="L41" s="24" t="s">
        <v>31</v>
      </c>
      <c r="M41" s="25" t="s">
        <v>42</v>
      </c>
      <c r="N41" s="24" t="s">
        <v>43</v>
      </c>
      <c r="O41" s="24" t="s">
        <v>25</v>
      </c>
      <c r="P41" s="25" t="s">
        <v>12</v>
      </c>
      <c r="Q41" s="145" t="s">
        <v>224</v>
      </c>
      <c r="R41" s="71" t="s">
        <v>249</v>
      </c>
      <c r="S41" s="341" t="s">
        <v>21</v>
      </c>
      <c r="T41" s="310" t="s">
        <v>907</v>
      </c>
      <c r="U41" s="81" t="s">
        <v>250</v>
      </c>
    </row>
    <row r="42" spans="3:21" ht="49.5" customHeight="1" x14ac:dyDescent="0.25">
      <c r="C42" s="55" t="s">
        <v>7</v>
      </c>
      <c r="D42" s="24" t="s">
        <v>11</v>
      </c>
      <c r="E42" s="24" t="s">
        <v>118</v>
      </c>
      <c r="F42" s="20" t="s">
        <v>187</v>
      </c>
      <c r="G42" s="24" t="s">
        <v>21</v>
      </c>
      <c r="H42" s="24" t="s">
        <v>21</v>
      </c>
      <c r="I42" s="24">
        <v>68</v>
      </c>
      <c r="J42" s="20" t="s">
        <v>86</v>
      </c>
      <c r="K42" s="25" t="s">
        <v>89</v>
      </c>
      <c r="L42" s="24" t="s">
        <v>31</v>
      </c>
      <c r="M42" s="22" t="s">
        <v>88</v>
      </c>
      <c r="N42" s="24" t="s">
        <v>43</v>
      </c>
      <c r="O42" s="24" t="s">
        <v>87</v>
      </c>
      <c r="P42" s="25" t="s">
        <v>12</v>
      </c>
      <c r="Q42" s="145" t="s">
        <v>225</v>
      </c>
      <c r="R42" s="71" t="s">
        <v>249</v>
      </c>
      <c r="S42" s="341" t="s">
        <v>21</v>
      </c>
      <c r="T42" s="310" t="s">
        <v>908</v>
      </c>
      <c r="U42" s="81" t="s">
        <v>250</v>
      </c>
    </row>
    <row r="43" spans="3:21" ht="49.5" customHeight="1" x14ac:dyDescent="0.25">
      <c r="C43" s="55" t="s">
        <v>7</v>
      </c>
      <c r="D43" s="24" t="s">
        <v>11</v>
      </c>
      <c r="E43" s="24" t="s">
        <v>118</v>
      </c>
      <c r="F43" s="20" t="s">
        <v>187</v>
      </c>
      <c r="G43" s="24" t="s">
        <v>21</v>
      </c>
      <c r="H43" s="24" t="s">
        <v>21</v>
      </c>
      <c r="I43" s="24">
        <v>65</v>
      </c>
      <c r="J43" s="20" t="s">
        <v>71</v>
      </c>
      <c r="K43" s="25" t="s">
        <v>9</v>
      </c>
      <c r="L43" s="24" t="s">
        <v>34</v>
      </c>
      <c r="M43" s="25" t="s">
        <v>44</v>
      </c>
      <c r="N43" s="24" t="s">
        <v>43</v>
      </c>
      <c r="O43" s="20" t="s">
        <v>2</v>
      </c>
      <c r="P43" s="25" t="s">
        <v>12</v>
      </c>
      <c r="Q43" s="145" t="s">
        <v>226</v>
      </c>
      <c r="R43" s="71" t="s">
        <v>249</v>
      </c>
      <c r="S43" s="341" t="s">
        <v>21</v>
      </c>
      <c r="T43" s="310" t="s">
        <v>909</v>
      </c>
      <c r="U43" s="81" t="s">
        <v>250</v>
      </c>
    </row>
    <row r="44" spans="3:21" ht="49.5" customHeight="1" x14ac:dyDescent="0.25">
      <c r="C44" s="69" t="s">
        <v>22</v>
      </c>
      <c r="D44" s="50" t="s">
        <v>23</v>
      </c>
      <c r="E44" s="50" t="s">
        <v>119</v>
      </c>
      <c r="F44" s="50" t="s">
        <v>187</v>
      </c>
      <c r="G44" s="47" t="s">
        <v>21</v>
      </c>
      <c r="H44" s="47" t="s">
        <v>21</v>
      </c>
      <c r="I44" s="47">
        <v>69</v>
      </c>
      <c r="J44" s="50" t="s">
        <v>57</v>
      </c>
      <c r="K44" s="51" t="s">
        <v>9</v>
      </c>
      <c r="L44" s="50" t="s">
        <v>43</v>
      </c>
      <c r="M44" s="51" t="s">
        <v>44</v>
      </c>
      <c r="N44" s="50" t="s">
        <v>43</v>
      </c>
      <c r="O44" s="50" t="s">
        <v>2</v>
      </c>
      <c r="P44" s="51" t="s">
        <v>12</v>
      </c>
      <c r="Q44" s="163" t="s">
        <v>227</v>
      </c>
      <c r="R44" s="71" t="s">
        <v>249</v>
      </c>
      <c r="S44" s="341" t="s">
        <v>21</v>
      </c>
      <c r="T44" s="310" t="s">
        <v>911</v>
      </c>
      <c r="U44" s="81" t="s">
        <v>250</v>
      </c>
    </row>
    <row r="45" spans="3:21" ht="49.5" customHeight="1" x14ac:dyDescent="0.25">
      <c r="C45" s="69" t="s">
        <v>22</v>
      </c>
      <c r="D45" s="47" t="s">
        <v>23</v>
      </c>
      <c r="E45" s="50" t="s">
        <v>119</v>
      </c>
      <c r="F45" s="50" t="s">
        <v>187</v>
      </c>
      <c r="G45" s="47" t="s">
        <v>21</v>
      </c>
      <c r="H45" s="47" t="s">
        <v>21</v>
      </c>
      <c r="I45" s="47">
        <v>71</v>
      </c>
      <c r="J45" s="50" t="s">
        <v>64</v>
      </c>
      <c r="K45" s="51" t="s">
        <v>63</v>
      </c>
      <c r="L45" s="50" t="s">
        <v>36</v>
      </c>
      <c r="M45" s="51" t="s">
        <v>65</v>
      </c>
      <c r="N45" s="50" t="s">
        <v>43</v>
      </c>
      <c r="O45" s="50" t="s">
        <v>5</v>
      </c>
      <c r="P45" s="51" t="s">
        <v>12</v>
      </c>
      <c r="Q45" s="163" t="s">
        <v>228</v>
      </c>
      <c r="R45" s="71" t="s">
        <v>249</v>
      </c>
      <c r="S45" s="341" t="s">
        <v>21</v>
      </c>
      <c r="T45" s="310" t="s">
        <v>912</v>
      </c>
      <c r="U45" s="81" t="s">
        <v>250</v>
      </c>
    </row>
    <row r="46" spans="3:21" ht="49.5" customHeight="1" x14ac:dyDescent="0.25">
      <c r="C46" s="38" t="s">
        <v>49</v>
      </c>
      <c r="D46" s="33" t="s">
        <v>51</v>
      </c>
      <c r="E46" s="33" t="s">
        <v>114</v>
      </c>
      <c r="F46" s="34" t="s">
        <v>187</v>
      </c>
      <c r="G46" s="33" t="s">
        <v>21</v>
      </c>
      <c r="H46" s="33" t="s">
        <v>21</v>
      </c>
      <c r="I46" s="33">
        <v>82</v>
      </c>
      <c r="J46" s="34" t="s">
        <v>84</v>
      </c>
      <c r="K46" s="35" t="s">
        <v>81</v>
      </c>
      <c r="L46" s="33" t="s">
        <v>36</v>
      </c>
      <c r="M46" s="35" t="s">
        <v>80</v>
      </c>
      <c r="N46" s="33" t="s">
        <v>36</v>
      </c>
      <c r="O46" s="33" t="s">
        <v>79</v>
      </c>
      <c r="P46" s="39" t="s">
        <v>12</v>
      </c>
      <c r="Q46" s="166" t="s">
        <v>696</v>
      </c>
      <c r="R46" s="71" t="s">
        <v>249</v>
      </c>
      <c r="S46" s="341" t="s">
        <v>21</v>
      </c>
      <c r="T46" s="371" t="s">
        <v>915</v>
      </c>
      <c r="U46" s="81" t="s">
        <v>250</v>
      </c>
    </row>
    <row r="47" spans="3:21" ht="49.5" customHeight="1" x14ac:dyDescent="0.25">
      <c r="C47" s="38" t="s">
        <v>49</v>
      </c>
      <c r="D47" s="33" t="s">
        <v>91</v>
      </c>
      <c r="E47" s="34" t="s">
        <v>120</v>
      </c>
      <c r="F47" s="34" t="s">
        <v>187</v>
      </c>
      <c r="G47" s="33" t="s">
        <v>21</v>
      </c>
      <c r="H47" s="33" t="s">
        <v>21</v>
      </c>
      <c r="I47" s="33">
        <v>84</v>
      </c>
      <c r="J47" s="34" t="s">
        <v>83</v>
      </c>
      <c r="K47" s="35" t="s">
        <v>81</v>
      </c>
      <c r="L47" s="33" t="s">
        <v>36</v>
      </c>
      <c r="M47" s="35" t="s">
        <v>80</v>
      </c>
      <c r="N47" s="33" t="s">
        <v>36</v>
      </c>
      <c r="O47" s="33" t="s">
        <v>79</v>
      </c>
      <c r="P47" s="39" t="s">
        <v>12</v>
      </c>
      <c r="Q47" s="166" t="s">
        <v>229</v>
      </c>
      <c r="R47" s="71" t="s">
        <v>249</v>
      </c>
      <c r="S47" s="341" t="s">
        <v>21</v>
      </c>
      <c r="T47" s="371" t="s">
        <v>916</v>
      </c>
      <c r="U47" s="81" t="s">
        <v>250</v>
      </c>
    </row>
    <row r="49" spans="3:6" ht="49.5" customHeight="1" x14ac:dyDescent="0.25">
      <c r="C49" s="336" t="s">
        <v>305</v>
      </c>
      <c r="D49" s="336" t="s">
        <v>806</v>
      </c>
      <c r="E49" s="336" t="s">
        <v>315</v>
      </c>
      <c r="F49" s="336" t="s">
        <v>307</v>
      </c>
    </row>
    <row r="50" spans="3:6" ht="49.5" customHeight="1" x14ac:dyDescent="0.25">
      <c r="C50" s="337" t="s">
        <v>16</v>
      </c>
      <c r="D50" s="335">
        <v>2</v>
      </c>
      <c r="E50" s="335">
        <v>2</v>
      </c>
      <c r="F50" s="335">
        <v>4</v>
      </c>
    </row>
    <row r="51" spans="3:6" ht="49.5" customHeight="1" x14ac:dyDescent="0.25">
      <c r="C51" s="337" t="s">
        <v>17</v>
      </c>
      <c r="D51" s="335">
        <v>1</v>
      </c>
      <c r="E51" s="335">
        <v>0</v>
      </c>
      <c r="F51" s="335">
        <v>1</v>
      </c>
    </row>
    <row r="52" spans="3:6" ht="49.5" customHeight="1" x14ac:dyDescent="0.25">
      <c r="C52" s="337" t="s">
        <v>18</v>
      </c>
      <c r="D52" s="335">
        <v>1</v>
      </c>
      <c r="E52" s="335">
        <v>0</v>
      </c>
      <c r="F52" s="335">
        <v>1</v>
      </c>
    </row>
    <row r="53" spans="3:6" ht="49.5" customHeight="1" x14ac:dyDescent="0.25">
      <c r="C53" s="337" t="s">
        <v>4</v>
      </c>
      <c r="D53" s="335">
        <v>2</v>
      </c>
      <c r="E53" s="335">
        <v>10</v>
      </c>
      <c r="F53" s="335">
        <v>12</v>
      </c>
    </row>
    <row r="54" spans="3:6" ht="49.5" customHeight="1" x14ac:dyDescent="0.25">
      <c r="C54" s="337" t="s">
        <v>15</v>
      </c>
      <c r="D54" s="335">
        <v>0</v>
      </c>
      <c r="E54" s="335">
        <v>1</v>
      </c>
      <c r="F54" s="335">
        <v>4</v>
      </c>
    </row>
    <row r="55" spans="3:6" ht="49.5" customHeight="1" x14ac:dyDescent="0.25">
      <c r="C55" s="337" t="s">
        <v>6</v>
      </c>
      <c r="D55" s="335">
        <v>0</v>
      </c>
      <c r="E55" s="335">
        <v>3</v>
      </c>
      <c r="F55" s="335">
        <v>3</v>
      </c>
    </row>
    <row r="56" spans="3:6" ht="49.5" customHeight="1" x14ac:dyDescent="0.25">
      <c r="C56" s="337" t="s">
        <v>1</v>
      </c>
      <c r="D56" s="335">
        <v>4</v>
      </c>
      <c r="E56" s="335">
        <v>0</v>
      </c>
      <c r="F56" s="335">
        <v>4</v>
      </c>
    </row>
    <row r="57" spans="3:6" ht="49.5" customHeight="1" x14ac:dyDescent="0.25">
      <c r="C57" s="337" t="s">
        <v>286</v>
      </c>
      <c r="D57" s="335">
        <v>3</v>
      </c>
      <c r="E57" s="335">
        <v>4</v>
      </c>
      <c r="F57" s="335">
        <v>7</v>
      </c>
    </row>
    <row r="58" spans="3:6" ht="49.5" customHeight="1" x14ac:dyDescent="0.25">
      <c r="C58" s="337" t="s">
        <v>22</v>
      </c>
      <c r="D58" s="339">
        <v>0</v>
      </c>
      <c r="E58" s="335">
        <v>1</v>
      </c>
      <c r="F58" s="335">
        <v>3</v>
      </c>
    </row>
    <row r="59" spans="3:6" ht="49.5" customHeight="1" x14ac:dyDescent="0.25">
      <c r="C59" s="337" t="s">
        <v>49</v>
      </c>
      <c r="D59" s="335">
        <v>0</v>
      </c>
      <c r="E59" s="335">
        <v>4</v>
      </c>
      <c r="F59" s="335">
        <v>4</v>
      </c>
    </row>
    <row r="60" spans="3:6" ht="49.5" customHeight="1" x14ac:dyDescent="0.25">
      <c r="D60" s="338">
        <f>SUM(D50:D59)</f>
        <v>13</v>
      </c>
      <c r="E60" s="338">
        <f>SUM(E50:E59)</f>
        <v>25</v>
      </c>
      <c r="F60" s="338">
        <f>SUM(F50:F59)</f>
        <v>43</v>
      </c>
    </row>
    <row r="64" spans="3:6" ht="49.5" customHeight="1" x14ac:dyDescent="0.35">
      <c r="C64" s="94" t="s">
        <v>831</v>
      </c>
      <c r="D64" s="94" t="s">
        <v>306</v>
      </c>
    </row>
    <row r="65" spans="3:4" ht="49.5" customHeight="1" x14ac:dyDescent="0.35">
      <c r="C65" s="90" t="s">
        <v>309</v>
      </c>
      <c r="D65" s="95">
        <v>0</v>
      </c>
    </row>
    <row r="66" spans="3:4" ht="49.5" customHeight="1" x14ac:dyDescent="0.35">
      <c r="C66" s="90" t="s">
        <v>700</v>
      </c>
      <c r="D66" s="95">
        <v>1</v>
      </c>
    </row>
    <row r="67" spans="3:4" ht="49.5" customHeight="1" x14ac:dyDescent="0.35">
      <c r="C67" s="90" t="s">
        <v>160</v>
      </c>
      <c r="D67" s="95">
        <v>0</v>
      </c>
    </row>
    <row r="68" spans="3:4" ht="49.5" customHeight="1" x14ac:dyDescent="0.35">
      <c r="C68" s="90" t="s">
        <v>149</v>
      </c>
      <c r="D68" s="95">
        <v>0</v>
      </c>
    </row>
    <row r="69" spans="3:4" ht="49.5" customHeight="1" x14ac:dyDescent="0.35">
      <c r="C69" s="90" t="s">
        <v>156</v>
      </c>
      <c r="D69" s="95">
        <v>0</v>
      </c>
    </row>
    <row r="70" spans="3:4" ht="49.5" customHeight="1" x14ac:dyDescent="0.35">
      <c r="C70" s="90" t="s">
        <v>281</v>
      </c>
      <c r="D70" s="95">
        <v>0</v>
      </c>
    </row>
    <row r="71" spans="3:4" ht="49.5" customHeight="1" x14ac:dyDescent="0.35">
      <c r="C71" s="90" t="s">
        <v>72</v>
      </c>
      <c r="D71" s="95">
        <v>1</v>
      </c>
    </row>
    <row r="72" spans="3:4" ht="49.5" customHeight="1" x14ac:dyDescent="0.35">
      <c r="C72" s="90" t="s">
        <v>5</v>
      </c>
      <c r="D72" s="95">
        <v>1</v>
      </c>
    </row>
    <row r="73" spans="3:4" ht="49.5" customHeight="1" x14ac:dyDescent="0.35">
      <c r="C73" s="90" t="s">
        <v>77</v>
      </c>
      <c r="D73" s="95">
        <v>0</v>
      </c>
    </row>
    <row r="74" spans="3:4" ht="49.5" customHeight="1" x14ac:dyDescent="0.35">
      <c r="C74" s="90" t="s">
        <v>2</v>
      </c>
      <c r="D74" s="95">
        <v>0</v>
      </c>
    </row>
    <row r="75" spans="3:4" ht="49.5" customHeight="1" x14ac:dyDescent="0.35">
      <c r="C75" s="90" t="s">
        <v>25</v>
      </c>
      <c r="D75" s="95">
        <v>0</v>
      </c>
    </row>
    <row r="76" spans="3:4" ht="49.5" customHeight="1" x14ac:dyDescent="0.35">
      <c r="C76" s="90" t="s">
        <v>87</v>
      </c>
      <c r="D76" s="95">
        <v>0</v>
      </c>
    </row>
    <row r="77" spans="3:4" ht="49.5" customHeight="1" x14ac:dyDescent="0.35">
      <c r="C77" s="90" t="s">
        <v>827</v>
      </c>
      <c r="D77" s="95">
        <v>1</v>
      </c>
    </row>
    <row r="78" spans="3:4" ht="49.5" customHeight="1" x14ac:dyDescent="0.35">
      <c r="C78" s="90" t="s">
        <v>131</v>
      </c>
      <c r="D78" s="95">
        <v>1</v>
      </c>
    </row>
    <row r="79" spans="3:4" ht="49.5" customHeight="1" x14ac:dyDescent="0.35">
      <c r="C79" s="90" t="s">
        <v>55</v>
      </c>
      <c r="D79" s="95">
        <v>1</v>
      </c>
    </row>
    <row r="80" spans="3:4" ht="49.5" customHeight="1" x14ac:dyDescent="0.35">
      <c r="C80" s="90" t="s">
        <v>40</v>
      </c>
      <c r="D80" s="95">
        <v>2</v>
      </c>
    </row>
    <row r="81" spans="2:5" ht="49.5" customHeight="1" x14ac:dyDescent="0.35">
      <c r="C81" s="90" t="s">
        <v>829</v>
      </c>
      <c r="D81" s="95">
        <v>2</v>
      </c>
    </row>
    <row r="82" spans="2:5" ht="49.5" customHeight="1" x14ac:dyDescent="0.25">
      <c r="D82" s="97">
        <f>SUM(D65:D81)</f>
        <v>10</v>
      </c>
    </row>
    <row r="85" spans="2:5" ht="49.5" customHeight="1" x14ac:dyDescent="0.4">
      <c r="B85" s="439"/>
      <c r="C85" s="542" t="s">
        <v>1022</v>
      </c>
      <c r="D85" s="542" t="s">
        <v>1023</v>
      </c>
      <c r="E85" s="542" t="s">
        <v>1024</v>
      </c>
    </row>
    <row r="86" spans="2:5" ht="49.5" customHeight="1" x14ac:dyDescent="0.4">
      <c r="B86" s="439"/>
      <c r="C86" s="530">
        <v>213</v>
      </c>
      <c r="D86" s="530">
        <v>738</v>
      </c>
      <c r="E86" s="530">
        <v>750</v>
      </c>
    </row>
    <row r="87" spans="2:5" ht="49.5" customHeight="1" x14ac:dyDescent="0.4">
      <c r="B87" s="530" t="s">
        <v>1021</v>
      </c>
      <c r="C87" s="543">
        <f>C86/795</f>
        <v>0.26792452830188679</v>
      </c>
      <c r="D87" s="543">
        <f t="shared" ref="D87:E87" si="0">D86/795</f>
        <v>0.92830188679245285</v>
      </c>
      <c r="E87" s="543">
        <f t="shared" si="0"/>
        <v>0.94339622641509435</v>
      </c>
    </row>
  </sheetData>
  <mergeCells count="1">
    <mergeCell ref="R3:U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B2:AA85"/>
  <sheetViews>
    <sheetView topLeftCell="A26" zoomScale="60" zoomScaleNormal="60" workbookViewId="0">
      <selection activeCell="J89" sqref="J89"/>
    </sheetView>
  </sheetViews>
  <sheetFormatPr baseColWidth="10" defaultRowHeight="34.5" customHeight="1" x14ac:dyDescent="0.25"/>
  <cols>
    <col min="2" max="2" width="23.5703125" customWidth="1"/>
    <col min="3" max="3" width="60" customWidth="1"/>
    <col min="4" max="4" width="76.7109375" customWidth="1"/>
    <col min="5" max="5" width="44.2851562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 min="20" max="20" width="35.85546875" customWidth="1"/>
    <col min="21" max="21" width="34.7109375" customWidth="1"/>
    <col min="22" max="22" width="30.85546875" customWidth="1"/>
    <col min="24" max="24" width="28.28515625" customWidth="1"/>
    <col min="25" max="25" width="49.42578125" customWidth="1"/>
    <col min="26" max="26" width="46.5703125" customWidth="1"/>
    <col min="27" max="27" width="33.28515625" customWidth="1"/>
    <col min="28" max="28" width="35.42578125" customWidth="1"/>
  </cols>
  <sheetData>
    <row r="2" spans="3:27" ht="34.5" customHeight="1" x14ac:dyDescent="0.25">
      <c r="R2" s="654" t="s">
        <v>727</v>
      </c>
      <c r="S2" s="655"/>
      <c r="T2" s="655"/>
      <c r="U2" s="655"/>
    </row>
    <row r="3" spans="3:27" ht="34.5" customHeight="1" x14ac:dyDescent="0.25">
      <c r="C3" s="64" t="s">
        <v>95</v>
      </c>
      <c r="D3" s="64" t="s">
        <v>100</v>
      </c>
      <c r="E3" s="64" t="s">
        <v>101</v>
      </c>
      <c r="F3" s="64" t="s">
        <v>102</v>
      </c>
      <c r="G3" s="64" t="s">
        <v>103</v>
      </c>
      <c r="H3" s="64" t="s">
        <v>190</v>
      </c>
      <c r="I3" s="64" t="s">
        <v>56</v>
      </c>
      <c r="J3" s="64" t="s">
        <v>27</v>
      </c>
      <c r="K3" s="64" t="s">
        <v>30</v>
      </c>
      <c r="L3" s="64" t="s">
        <v>28</v>
      </c>
      <c r="M3" s="64" t="s">
        <v>29</v>
      </c>
      <c r="N3" s="64" t="s">
        <v>28</v>
      </c>
      <c r="O3" s="64" t="s">
        <v>20</v>
      </c>
      <c r="P3" s="64" t="s">
        <v>12</v>
      </c>
      <c r="Q3" s="73" t="s">
        <v>104</v>
      </c>
      <c r="R3" s="73" t="s">
        <v>840</v>
      </c>
      <c r="S3" s="64" t="s">
        <v>804</v>
      </c>
      <c r="T3" s="64" t="s">
        <v>873</v>
      </c>
      <c r="U3" s="366" t="s">
        <v>863</v>
      </c>
      <c r="X3" s="336" t="s">
        <v>305</v>
      </c>
      <c r="Y3" s="336" t="s">
        <v>306</v>
      </c>
      <c r="Z3" s="336" t="s">
        <v>315</v>
      </c>
      <c r="AA3" s="336" t="s">
        <v>307</v>
      </c>
    </row>
    <row r="4" spans="3:27"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3" t="s">
        <v>191</v>
      </c>
      <c r="R4" s="81" t="s">
        <v>250</v>
      </c>
      <c r="S4" s="340" t="s">
        <v>743</v>
      </c>
      <c r="T4" s="368" t="s">
        <v>841</v>
      </c>
      <c r="U4" s="81" t="s">
        <v>250</v>
      </c>
      <c r="X4" s="337" t="s">
        <v>16</v>
      </c>
      <c r="Y4" s="335">
        <v>4</v>
      </c>
      <c r="Z4" s="335">
        <v>0</v>
      </c>
      <c r="AA4" s="335">
        <v>4</v>
      </c>
    </row>
    <row r="5" spans="3:27"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3" t="s">
        <v>192</v>
      </c>
      <c r="R5" s="81" t="s">
        <v>250</v>
      </c>
      <c r="S5" s="340">
        <v>33515</v>
      </c>
      <c r="T5" s="368" t="s">
        <v>842</v>
      </c>
      <c r="U5" s="81" t="s">
        <v>250</v>
      </c>
      <c r="X5" s="337" t="s">
        <v>17</v>
      </c>
      <c r="Y5" s="335">
        <v>1</v>
      </c>
      <c r="Z5" s="335">
        <v>0</v>
      </c>
      <c r="AA5" s="335">
        <v>1</v>
      </c>
    </row>
    <row r="6" spans="3:27"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3" t="s">
        <v>193</v>
      </c>
      <c r="R6" s="81" t="s">
        <v>250</v>
      </c>
      <c r="S6" s="340">
        <v>92546</v>
      </c>
      <c r="T6" s="368" t="s">
        <v>843</v>
      </c>
      <c r="U6" s="81" t="s">
        <v>250</v>
      </c>
      <c r="X6" s="337" t="s">
        <v>18</v>
      </c>
      <c r="Y6" s="335">
        <v>1</v>
      </c>
      <c r="Z6" s="335">
        <v>0</v>
      </c>
      <c r="AA6" s="335">
        <v>1</v>
      </c>
    </row>
    <row r="7" spans="3:27" ht="51.75" customHeight="1" x14ac:dyDescent="0.25">
      <c r="C7" s="52" t="s">
        <v>17</v>
      </c>
      <c r="D7" s="14" t="s">
        <v>46</v>
      </c>
      <c r="E7" s="14" t="s">
        <v>107</v>
      </c>
      <c r="F7" s="14" t="s">
        <v>187</v>
      </c>
      <c r="G7" s="14" t="s">
        <v>21</v>
      </c>
      <c r="H7" s="52" t="s">
        <v>19</v>
      </c>
      <c r="I7" s="14">
        <v>8</v>
      </c>
      <c r="J7" s="14" t="s">
        <v>175</v>
      </c>
      <c r="K7" s="53" t="s">
        <v>171</v>
      </c>
      <c r="L7" s="14" t="s">
        <v>163</v>
      </c>
      <c r="M7" s="53" t="s">
        <v>172</v>
      </c>
      <c r="N7" s="14" t="s">
        <v>122</v>
      </c>
      <c r="O7" s="14" t="s">
        <v>176</v>
      </c>
      <c r="P7" s="53" t="s">
        <v>12</v>
      </c>
      <c r="Q7" s="110" t="s">
        <v>194</v>
      </c>
      <c r="R7" s="71" t="s">
        <v>249</v>
      </c>
      <c r="S7" s="47" t="s">
        <v>21</v>
      </c>
      <c r="T7" s="368" t="s">
        <v>844</v>
      </c>
      <c r="U7" s="81" t="s">
        <v>250</v>
      </c>
      <c r="X7" s="337" t="s">
        <v>4</v>
      </c>
      <c r="Y7" s="335">
        <v>9</v>
      </c>
      <c r="Z7" s="335">
        <v>3</v>
      </c>
      <c r="AA7" s="335">
        <v>12</v>
      </c>
    </row>
    <row r="8" spans="3:27" ht="45.75" customHeight="1" x14ac:dyDescent="0.25">
      <c r="C8" s="54" t="s">
        <v>18</v>
      </c>
      <c r="D8" s="15" t="s">
        <v>127</v>
      </c>
      <c r="E8" s="15" t="s">
        <v>110</v>
      </c>
      <c r="F8" s="15" t="s">
        <v>187</v>
      </c>
      <c r="G8" s="17" t="s">
        <v>21</v>
      </c>
      <c r="H8" s="17" t="s">
        <v>21</v>
      </c>
      <c r="I8" s="15">
        <v>10</v>
      </c>
      <c r="J8" s="16" t="s">
        <v>128</v>
      </c>
      <c r="K8" s="17" t="s">
        <v>129</v>
      </c>
      <c r="L8" s="15" t="s">
        <v>124</v>
      </c>
      <c r="M8" s="26" t="s">
        <v>130</v>
      </c>
      <c r="N8" s="15" t="s">
        <v>62</v>
      </c>
      <c r="O8" s="15" t="s">
        <v>131</v>
      </c>
      <c r="P8" s="26" t="s">
        <v>12</v>
      </c>
      <c r="Q8" s="118" t="s">
        <v>210</v>
      </c>
      <c r="R8" s="81" t="s">
        <v>250</v>
      </c>
      <c r="S8" s="340">
        <v>59336</v>
      </c>
      <c r="T8" s="368" t="s">
        <v>845</v>
      </c>
      <c r="U8" s="81" t="s">
        <v>250</v>
      </c>
      <c r="X8" s="337" t="s">
        <v>15</v>
      </c>
      <c r="Y8" s="335">
        <v>4</v>
      </c>
      <c r="Z8" s="335">
        <v>0</v>
      </c>
      <c r="AA8" s="335">
        <v>4</v>
      </c>
    </row>
    <row r="9" spans="3:27" ht="34.5" customHeight="1" x14ac:dyDescent="0.25">
      <c r="C9" s="30" t="s">
        <v>4</v>
      </c>
      <c r="D9" s="27" t="s">
        <v>139</v>
      </c>
      <c r="E9" s="27" t="s">
        <v>108</v>
      </c>
      <c r="F9" s="27" t="s">
        <v>187</v>
      </c>
      <c r="G9" s="29" t="s">
        <v>21</v>
      </c>
      <c r="H9" s="29" t="s">
        <v>21</v>
      </c>
      <c r="I9" s="27">
        <v>14</v>
      </c>
      <c r="J9" s="29" t="s">
        <v>140</v>
      </c>
      <c r="K9" s="28" t="s">
        <v>141</v>
      </c>
      <c r="L9" s="27" t="s">
        <v>134</v>
      </c>
      <c r="M9" s="28" t="s">
        <v>142</v>
      </c>
      <c r="N9" s="27" t="s">
        <v>123</v>
      </c>
      <c r="O9" s="27" t="s">
        <v>143</v>
      </c>
      <c r="P9" s="31" t="s">
        <v>12</v>
      </c>
      <c r="Q9" s="121" t="s">
        <v>698</v>
      </c>
      <c r="R9" s="71" t="s">
        <v>249</v>
      </c>
      <c r="S9" s="340" t="s">
        <v>21</v>
      </c>
      <c r="T9" s="368" t="s">
        <v>846</v>
      </c>
      <c r="U9" s="71" t="s">
        <v>249</v>
      </c>
      <c r="X9" s="337" t="s">
        <v>6</v>
      </c>
      <c r="Y9" s="335">
        <v>1</v>
      </c>
      <c r="Z9" s="335">
        <v>2</v>
      </c>
      <c r="AA9" s="335">
        <v>3</v>
      </c>
    </row>
    <row r="10" spans="3:27" ht="34.5" customHeight="1" x14ac:dyDescent="0.25">
      <c r="C10" s="30" t="s">
        <v>4</v>
      </c>
      <c r="D10" s="27" t="s">
        <v>139</v>
      </c>
      <c r="E10" s="27" t="s">
        <v>108</v>
      </c>
      <c r="F10" s="27" t="s">
        <v>187</v>
      </c>
      <c r="G10" s="29" t="s">
        <v>21</v>
      </c>
      <c r="H10" s="29" t="s">
        <v>21</v>
      </c>
      <c r="I10" s="27">
        <v>15</v>
      </c>
      <c r="J10" s="29" t="s">
        <v>144</v>
      </c>
      <c r="K10" s="28" t="s">
        <v>145</v>
      </c>
      <c r="L10" s="27" t="s">
        <v>134</v>
      </c>
      <c r="M10" s="28" t="s">
        <v>146</v>
      </c>
      <c r="N10" s="27" t="s">
        <v>123</v>
      </c>
      <c r="O10" s="27" t="s">
        <v>147</v>
      </c>
      <c r="P10" s="31" t="s">
        <v>12</v>
      </c>
      <c r="Q10" s="121" t="s">
        <v>195</v>
      </c>
      <c r="R10" s="81" t="s">
        <v>250</v>
      </c>
      <c r="S10" s="340" t="s">
        <v>745</v>
      </c>
      <c r="T10" s="368" t="s">
        <v>847</v>
      </c>
      <c r="U10" s="81" t="s">
        <v>250</v>
      </c>
      <c r="X10" s="337" t="s">
        <v>1</v>
      </c>
      <c r="Y10" s="335">
        <v>4</v>
      </c>
      <c r="Z10" s="335">
        <v>0</v>
      </c>
      <c r="AA10" s="335">
        <v>4</v>
      </c>
    </row>
    <row r="11" spans="3:27" ht="34.5" customHeight="1" x14ac:dyDescent="0.25">
      <c r="C11" s="30" t="s">
        <v>4</v>
      </c>
      <c r="D11" s="27" t="s">
        <v>10</v>
      </c>
      <c r="E11" s="27" t="s">
        <v>109</v>
      </c>
      <c r="F11" s="27" t="s">
        <v>187</v>
      </c>
      <c r="G11" s="29" t="s">
        <v>21</v>
      </c>
      <c r="H11" s="29" t="s">
        <v>21</v>
      </c>
      <c r="I11" s="27">
        <v>18</v>
      </c>
      <c r="J11" s="29" t="s">
        <v>148</v>
      </c>
      <c r="K11" s="28" t="s">
        <v>180</v>
      </c>
      <c r="L11" s="27" t="s">
        <v>163</v>
      </c>
      <c r="M11" s="28" t="s">
        <v>181</v>
      </c>
      <c r="N11" s="27" t="s">
        <v>123</v>
      </c>
      <c r="O11" s="27" t="s">
        <v>149</v>
      </c>
      <c r="P11" s="31" t="s">
        <v>12</v>
      </c>
      <c r="Q11" s="121" t="s">
        <v>686</v>
      </c>
      <c r="R11" s="71" t="s">
        <v>249</v>
      </c>
      <c r="S11" s="340" t="s">
        <v>21</v>
      </c>
      <c r="T11" s="368" t="s">
        <v>848</v>
      </c>
      <c r="U11" s="71" t="s">
        <v>249</v>
      </c>
      <c r="X11" s="337" t="s">
        <v>286</v>
      </c>
      <c r="Y11" s="335">
        <v>6</v>
      </c>
      <c r="Z11" s="335">
        <v>1</v>
      </c>
      <c r="AA11" s="335">
        <v>7</v>
      </c>
    </row>
    <row r="12" spans="3:27" ht="34.5" customHeight="1" x14ac:dyDescent="0.25">
      <c r="C12" s="30" t="s">
        <v>4</v>
      </c>
      <c r="D12" s="27" t="s">
        <v>10</v>
      </c>
      <c r="E12" s="27" t="s">
        <v>109</v>
      </c>
      <c r="F12" s="27" t="s">
        <v>187</v>
      </c>
      <c r="G12" s="29" t="s">
        <v>21</v>
      </c>
      <c r="H12" s="29" t="s">
        <v>21</v>
      </c>
      <c r="I12" s="27">
        <v>19</v>
      </c>
      <c r="J12" s="29" t="s">
        <v>132</v>
      </c>
      <c r="K12" s="28" t="s">
        <v>133</v>
      </c>
      <c r="L12" s="27" t="s">
        <v>134</v>
      </c>
      <c r="M12" s="28" t="s">
        <v>182</v>
      </c>
      <c r="N12" s="27" t="s">
        <v>123</v>
      </c>
      <c r="O12" s="27" t="s">
        <v>135</v>
      </c>
      <c r="P12" s="31" t="s">
        <v>12</v>
      </c>
      <c r="Q12" s="121" t="s">
        <v>196</v>
      </c>
      <c r="R12" s="81" t="s">
        <v>250</v>
      </c>
      <c r="S12" s="340" t="s">
        <v>746</v>
      </c>
      <c r="T12" s="368" t="s">
        <v>21</v>
      </c>
      <c r="U12" s="81" t="s">
        <v>250</v>
      </c>
      <c r="X12" s="337" t="s">
        <v>22</v>
      </c>
      <c r="Y12" s="339">
        <v>3</v>
      </c>
      <c r="Z12" s="335">
        <v>0</v>
      </c>
      <c r="AA12" s="335">
        <v>3</v>
      </c>
    </row>
    <row r="13" spans="3:27" ht="34.5" customHeight="1" thickBot="1" x14ac:dyDescent="0.3">
      <c r="C13" s="32" t="s">
        <v>4</v>
      </c>
      <c r="D13" s="27" t="s">
        <v>10</v>
      </c>
      <c r="E13" s="27" t="s">
        <v>109</v>
      </c>
      <c r="F13" s="27" t="s">
        <v>187</v>
      </c>
      <c r="G13" s="29" t="s">
        <v>21</v>
      </c>
      <c r="H13" s="29" t="s">
        <v>21</v>
      </c>
      <c r="I13" s="27">
        <v>19</v>
      </c>
      <c r="J13" s="29" t="s">
        <v>59</v>
      </c>
      <c r="K13" s="28" t="s">
        <v>133</v>
      </c>
      <c r="L13" s="27" t="s">
        <v>136</v>
      </c>
      <c r="M13" s="28" t="s">
        <v>137</v>
      </c>
      <c r="N13" s="27" t="s">
        <v>123</v>
      </c>
      <c r="O13" s="27" t="s">
        <v>135</v>
      </c>
      <c r="P13" s="31" t="s">
        <v>12</v>
      </c>
      <c r="Q13" s="121" t="s">
        <v>197</v>
      </c>
      <c r="R13" s="71" t="s">
        <v>249</v>
      </c>
      <c r="S13" s="340" t="s">
        <v>21</v>
      </c>
      <c r="T13" s="368" t="s">
        <v>849</v>
      </c>
      <c r="U13" s="81" t="s">
        <v>250</v>
      </c>
      <c r="X13" s="337" t="s">
        <v>49</v>
      </c>
      <c r="Y13" s="335">
        <v>4</v>
      </c>
      <c r="Z13" s="335">
        <v>0</v>
      </c>
      <c r="AA13" s="335">
        <v>4</v>
      </c>
    </row>
    <row r="14" spans="3:27" ht="34.5" customHeight="1" x14ac:dyDescent="0.25">
      <c r="C14" s="80" t="s">
        <v>4</v>
      </c>
      <c r="D14" s="62" t="s">
        <v>10</v>
      </c>
      <c r="E14" s="62" t="s">
        <v>109</v>
      </c>
      <c r="F14" s="62" t="s">
        <v>187</v>
      </c>
      <c r="G14" s="62" t="s">
        <v>21</v>
      </c>
      <c r="H14" s="62" t="s">
        <v>21</v>
      </c>
      <c r="I14" s="29">
        <v>27</v>
      </c>
      <c r="J14" s="78" t="s">
        <v>278</v>
      </c>
      <c r="K14" s="31" t="s">
        <v>279</v>
      </c>
      <c r="L14" s="29" t="s">
        <v>32</v>
      </c>
      <c r="M14" s="31" t="s">
        <v>280</v>
      </c>
      <c r="N14" s="29" t="s">
        <v>163</v>
      </c>
      <c r="O14" s="29" t="s">
        <v>281</v>
      </c>
      <c r="P14" s="31" t="s">
        <v>12</v>
      </c>
      <c r="Q14" s="128" t="s">
        <v>288</v>
      </c>
      <c r="R14" s="71" t="s">
        <v>249</v>
      </c>
      <c r="S14" s="340" t="s">
        <v>21</v>
      </c>
      <c r="T14" s="368" t="s">
        <v>850</v>
      </c>
      <c r="U14" s="81" t="s">
        <v>250</v>
      </c>
      <c r="Y14" s="338">
        <f>SUM(Y4:Y13)</f>
        <v>37</v>
      </c>
      <c r="Z14" s="338">
        <f>SUM(Z4:Z13)</f>
        <v>6</v>
      </c>
      <c r="AA14" s="338">
        <f>SUM(AA4:AA13)</f>
        <v>43</v>
      </c>
    </row>
    <row r="15" spans="3:27" ht="34.5" customHeight="1" x14ac:dyDescent="0.25">
      <c r="C15" s="30" t="s">
        <v>4</v>
      </c>
      <c r="D15" s="29" t="s">
        <v>10</v>
      </c>
      <c r="E15" s="29" t="s">
        <v>109</v>
      </c>
      <c r="F15" s="27" t="s">
        <v>187</v>
      </c>
      <c r="G15" s="29" t="s">
        <v>21</v>
      </c>
      <c r="H15" s="29" t="s">
        <v>21</v>
      </c>
      <c r="I15" s="29">
        <v>17</v>
      </c>
      <c r="J15" s="29" t="s">
        <v>178</v>
      </c>
      <c r="K15" s="31" t="s">
        <v>171</v>
      </c>
      <c r="L15" s="29" t="s">
        <v>136</v>
      </c>
      <c r="M15" s="31" t="s">
        <v>179</v>
      </c>
      <c r="N15" s="29" t="s">
        <v>123</v>
      </c>
      <c r="O15" s="29" t="s">
        <v>189</v>
      </c>
      <c r="P15" s="31" t="s">
        <v>12</v>
      </c>
      <c r="Q15" s="130" t="s">
        <v>198</v>
      </c>
      <c r="R15" s="71" t="s">
        <v>249</v>
      </c>
      <c r="S15" s="340" t="s">
        <v>21</v>
      </c>
      <c r="T15" s="368" t="s">
        <v>851</v>
      </c>
      <c r="U15" s="81" t="s">
        <v>250</v>
      </c>
    </row>
    <row r="16" spans="3:27" ht="34.5" customHeight="1" x14ac:dyDescent="0.25">
      <c r="C16" s="43" t="s">
        <v>15</v>
      </c>
      <c r="D16" s="40" t="s">
        <v>38</v>
      </c>
      <c r="E16" s="40" t="s">
        <v>111</v>
      </c>
      <c r="F16" s="40" t="s">
        <v>187</v>
      </c>
      <c r="G16" s="60" t="s">
        <v>21</v>
      </c>
      <c r="H16" s="60" t="s">
        <v>21</v>
      </c>
      <c r="I16" s="40">
        <v>31</v>
      </c>
      <c r="J16" s="44" t="s">
        <v>150</v>
      </c>
      <c r="K16" s="42" t="s">
        <v>145</v>
      </c>
      <c r="L16" s="40" t="s">
        <v>134</v>
      </c>
      <c r="M16" s="42" t="s">
        <v>184</v>
      </c>
      <c r="N16" s="40" t="s">
        <v>134</v>
      </c>
      <c r="O16" s="40" t="s">
        <v>147</v>
      </c>
      <c r="P16" s="42" t="s">
        <v>12</v>
      </c>
      <c r="Q16" s="133" t="s">
        <v>199</v>
      </c>
      <c r="R16" s="81" t="s">
        <v>250</v>
      </c>
      <c r="S16" s="340">
        <v>92546</v>
      </c>
      <c r="T16" s="368" t="s">
        <v>21</v>
      </c>
      <c r="U16" s="81" t="s">
        <v>250</v>
      </c>
    </row>
    <row r="17" spans="3:21" ht="34.5" customHeight="1" x14ac:dyDescent="0.25">
      <c r="C17" s="45" t="s">
        <v>15</v>
      </c>
      <c r="D17" s="40" t="s">
        <v>24</v>
      </c>
      <c r="E17" s="40" t="s">
        <v>112</v>
      </c>
      <c r="F17" s="40" t="s">
        <v>187</v>
      </c>
      <c r="G17" s="41" t="s">
        <v>21</v>
      </c>
      <c r="H17" s="45" t="s">
        <v>16</v>
      </c>
      <c r="I17" s="40">
        <v>32</v>
      </c>
      <c r="J17" s="41" t="s">
        <v>152</v>
      </c>
      <c r="K17" s="42" t="s">
        <v>180</v>
      </c>
      <c r="L17" s="40" t="s">
        <v>163</v>
      </c>
      <c r="M17" s="42" t="s">
        <v>183</v>
      </c>
      <c r="N17" s="40" t="s">
        <v>62</v>
      </c>
      <c r="O17" s="40" t="s">
        <v>149</v>
      </c>
      <c r="P17" s="46" t="s">
        <v>12</v>
      </c>
      <c r="Q17" s="133" t="s">
        <v>200</v>
      </c>
      <c r="R17" s="71" t="s">
        <v>249</v>
      </c>
      <c r="S17" s="340" t="s">
        <v>21</v>
      </c>
      <c r="T17" s="368" t="s">
        <v>872</v>
      </c>
      <c r="U17" s="81" t="s">
        <v>250</v>
      </c>
    </row>
    <row r="18" spans="3:21"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1" t="s">
        <v>201</v>
      </c>
      <c r="R18" s="71" t="s">
        <v>249</v>
      </c>
      <c r="S18" s="340" t="s">
        <v>21</v>
      </c>
      <c r="T18" s="368" t="s">
        <v>852</v>
      </c>
      <c r="U18" s="71" t="s">
        <v>249</v>
      </c>
    </row>
    <row r="19" spans="3:21"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1" t="s">
        <v>211</v>
      </c>
      <c r="R19" s="71" t="s">
        <v>249</v>
      </c>
      <c r="S19" s="340" t="s">
        <v>21</v>
      </c>
      <c r="T19" s="368" t="s">
        <v>853</v>
      </c>
      <c r="U19" s="71" t="s">
        <v>249</v>
      </c>
    </row>
    <row r="20" spans="3:21" ht="34.5" customHeight="1" x14ac:dyDescent="0.25">
      <c r="C20" s="19" t="s">
        <v>7</v>
      </c>
      <c r="D20" s="20" t="s">
        <v>177</v>
      </c>
      <c r="E20" s="20" t="s">
        <v>188</v>
      </c>
      <c r="F20" s="20" t="s">
        <v>187</v>
      </c>
      <c r="G20" s="23" t="s">
        <v>21</v>
      </c>
      <c r="H20" s="23" t="s">
        <v>21</v>
      </c>
      <c r="I20" s="20">
        <v>54</v>
      </c>
      <c r="J20" s="23" t="s">
        <v>282</v>
      </c>
      <c r="K20" s="79" t="s">
        <v>283</v>
      </c>
      <c r="L20" s="20" t="s">
        <v>285</v>
      </c>
      <c r="M20" s="22" t="s">
        <v>284</v>
      </c>
      <c r="N20" s="20" t="s">
        <v>123</v>
      </c>
      <c r="O20" s="20" t="s">
        <v>186</v>
      </c>
      <c r="P20" s="22" t="s">
        <v>12</v>
      </c>
      <c r="Q20" s="150" t="s">
        <v>287</v>
      </c>
      <c r="R20" s="71" t="s">
        <v>249</v>
      </c>
      <c r="S20" s="340" t="s">
        <v>21</v>
      </c>
      <c r="T20" s="368" t="s">
        <v>854</v>
      </c>
      <c r="U20" s="81" t="s">
        <v>250</v>
      </c>
    </row>
    <row r="21" spans="3:21" ht="34.5" customHeight="1" x14ac:dyDescent="0.25">
      <c r="C21" s="19" t="s">
        <v>7</v>
      </c>
      <c r="D21" s="24" t="s">
        <v>8</v>
      </c>
      <c r="E21" s="24" t="s">
        <v>117</v>
      </c>
      <c r="F21" s="24" t="s">
        <v>187</v>
      </c>
      <c r="G21" s="23" t="s">
        <v>21</v>
      </c>
      <c r="H21" s="23" t="s">
        <v>21</v>
      </c>
      <c r="I21" s="24">
        <v>57</v>
      </c>
      <c r="J21" s="23" t="s">
        <v>162</v>
      </c>
      <c r="K21" s="25" t="s">
        <v>153</v>
      </c>
      <c r="L21" s="24" t="s">
        <v>163</v>
      </c>
      <c r="M21" s="22" t="s">
        <v>164</v>
      </c>
      <c r="N21" s="20" t="s">
        <v>163</v>
      </c>
      <c r="O21" s="20" t="s">
        <v>135</v>
      </c>
      <c r="P21" s="22" t="s">
        <v>12</v>
      </c>
      <c r="Q21" s="145" t="s">
        <v>202</v>
      </c>
      <c r="R21" s="71" t="s">
        <v>249</v>
      </c>
      <c r="S21" s="340" t="s">
        <v>21</v>
      </c>
      <c r="T21" s="368" t="s">
        <v>21</v>
      </c>
      <c r="U21" s="71" t="s">
        <v>249</v>
      </c>
    </row>
    <row r="22" spans="3:21" ht="34.5" customHeight="1" x14ac:dyDescent="0.25">
      <c r="C22" s="19" t="s">
        <v>7</v>
      </c>
      <c r="D22" s="20" t="s">
        <v>11</v>
      </c>
      <c r="E22" s="20" t="s">
        <v>118</v>
      </c>
      <c r="F22" s="24" t="s">
        <v>187</v>
      </c>
      <c r="G22" s="23" t="s">
        <v>21</v>
      </c>
      <c r="H22" s="23" t="s">
        <v>21</v>
      </c>
      <c r="I22" s="20">
        <v>63</v>
      </c>
      <c r="J22" s="23" t="s">
        <v>165</v>
      </c>
      <c r="K22" s="22" t="s">
        <v>166</v>
      </c>
      <c r="L22" s="20" t="s">
        <v>167</v>
      </c>
      <c r="M22" s="22" t="s">
        <v>168</v>
      </c>
      <c r="N22" s="20" t="s">
        <v>123</v>
      </c>
      <c r="O22" s="20" t="s">
        <v>72</v>
      </c>
      <c r="P22" s="22" t="s">
        <v>12</v>
      </c>
      <c r="Q22" s="145" t="s">
        <v>203</v>
      </c>
      <c r="R22" s="71" t="s">
        <v>249</v>
      </c>
      <c r="S22" s="340" t="s">
        <v>21</v>
      </c>
      <c r="T22" s="368" t="s">
        <v>855</v>
      </c>
      <c r="U22" s="81" t="s">
        <v>250</v>
      </c>
    </row>
    <row r="23" spans="3:21" ht="34.5" customHeight="1" x14ac:dyDescent="0.25">
      <c r="C23" s="55" t="s">
        <v>7</v>
      </c>
      <c r="D23" s="24" t="s">
        <v>11</v>
      </c>
      <c r="E23" s="20" t="s">
        <v>118</v>
      </c>
      <c r="F23" s="24" t="s">
        <v>187</v>
      </c>
      <c r="G23" s="20" t="s">
        <v>21</v>
      </c>
      <c r="H23" s="20" t="s">
        <v>21</v>
      </c>
      <c r="I23" s="24">
        <v>64</v>
      </c>
      <c r="J23" s="21" t="s">
        <v>58</v>
      </c>
      <c r="K23" s="25" t="s">
        <v>50</v>
      </c>
      <c r="L23" s="24" t="s">
        <v>31</v>
      </c>
      <c r="M23" s="25" t="s">
        <v>169</v>
      </c>
      <c r="N23" s="24" t="s">
        <v>45</v>
      </c>
      <c r="O23" s="24" t="s">
        <v>5</v>
      </c>
      <c r="P23" s="25" t="s">
        <v>12</v>
      </c>
      <c r="Q23" s="145" t="s">
        <v>204</v>
      </c>
      <c r="R23" s="71" t="s">
        <v>249</v>
      </c>
      <c r="S23" s="340" t="s">
        <v>21</v>
      </c>
      <c r="T23" s="368" t="s">
        <v>856</v>
      </c>
      <c r="U23" s="81" t="s">
        <v>250</v>
      </c>
    </row>
    <row r="24" spans="3:21" ht="65.25" customHeight="1" x14ac:dyDescent="0.25">
      <c r="C24" s="49" t="s">
        <v>22</v>
      </c>
      <c r="D24" s="56" t="s">
        <v>23</v>
      </c>
      <c r="E24" s="56" t="s">
        <v>119</v>
      </c>
      <c r="F24" s="58" t="s">
        <v>187</v>
      </c>
      <c r="G24" s="59" t="s">
        <v>21</v>
      </c>
      <c r="H24" s="59" t="s">
        <v>21</v>
      </c>
      <c r="I24" s="56">
        <v>70</v>
      </c>
      <c r="J24" s="57" t="s">
        <v>170</v>
      </c>
      <c r="K24" s="63" t="s">
        <v>171</v>
      </c>
      <c r="L24" s="56" t="s">
        <v>36</v>
      </c>
      <c r="M24" s="63" t="s">
        <v>172</v>
      </c>
      <c r="N24" s="56" t="s">
        <v>43</v>
      </c>
      <c r="O24" s="56" t="s">
        <v>186</v>
      </c>
      <c r="P24" s="48" t="s">
        <v>12</v>
      </c>
      <c r="Q24" s="163" t="s">
        <v>205</v>
      </c>
      <c r="R24" s="71" t="s">
        <v>249</v>
      </c>
      <c r="S24" s="340" t="s">
        <v>21</v>
      </c>
      <c r="T24" s="368" t="s">
        <v>857</v>
      </c>
      <c r="U24" s="81" t="s">
        <v>250</v>
      </c>
    </row>
    <row r="25" spans="3:21" ht="34.5" customHeight="1" x14ac:dyDescent="0.25">
      <c r="C25" s="36" t="s">
        <v>49</v>
      </c>
      <c r="D25" s="33" t="s">
        <v>51</v>
      </c>
      <c r="E25" s="33" t="s">
        <v>114</v>
      </c>
      <c r="F25" s="33" t="s">
        <v>187</v>
      </c>
      <c r="G25" s="61" t="s">
        <v>21</v>
      </c>
      <c r="H25" s="61" t="s">
        <v>21</v>
      </c>
      <c r="I25" s="33">
        <v>77</v>
      </c>
      <c r="J25" s="37" t="s">
        <v>173</v>
      </c>
      <c r="K25" s="35" t="s">
        <v>145</v>
      </c>
      <c r="L25" s="33" t="s">
        <v>134</v>
      </c>
      <c r="M25" s="35" t="s">
        <v>151</v>
      </c>
      <c r="N25" s="33" t="s">
        <v>134</v>
      </c>
      <c r="O25" s="33" t="s">
        <v>147</v>
      </c>
      <c r="P25" s="35" t="s">
        <v>12</v>
      </c>
      <c r="Q25" s="169" t="s">
        <v>206</v>
      </c>
      <c r="R25" s="81" t="s">
        <v>250</v>
      </c>
      <c r="S25" s="340">
        <v>92546</v>
      </c>
      <c r="T25" s="368" t="s">
        <v>21</v>
      </c>
      <c r="U25" s="81" t="s">
        <v>250</v>
      </c>
    </row>
    <row r="26" spans="3:21" ht="34.5" customHeight="1" x14ac:dyDescent="0.25">
      <c r="C26" s="38" t="s">
        <v>49</v>
      </c>
      <c r="D26" s="33" t="s">
        <v>91</v>
      </c>
      <c r="E26" s="33" t="s">
        <v>120</v>
      </c>
      <c r="F26" s="33" t="s">
        <v>187</v>
      </c>
      <c r="G26" s="61" t="s">
        <v>21</v>
      </c>
      <c r="H26" s="61" t="s">
        <v>21</v>
      </c>
      <c r="I26" s="33">
        <v>83</v>
      </c>
      <c r="J26" s="37" t="s">
        <v>174</v>
      </c>
      <c r="K26" s="35" t="s">
        <v>145</v>
      </c>
      <c r="L26" s="33" t="s">
        <v>134</v>
      </c>
      <c r="M26" s="35" t="s">
        <v>151</v>
      </c>
      <c r="N26" s="33" t="s">
        <v>134</v>
      </c>
      <c r="O26" s="33" t="s">
        <v>147</v>
      </c>
      <c r="P26" s="35" t="s">
        <v>12</v>
      </c>
      <c r="Q26" s="169" t="s">
        <v>207</v>
      </c>
      <c r="R26" s="81" t="s">
        <v>250</v>
      </c>
      <c r="S26" s="340">
        <v>92546</v>
      </c>
      <c r="T26" s="368" t="s">
        <v>858</v>
      </c>
      <c r="U26" s="81" t="s">
        <v>250</v>
      </c>
    </row>
    <row r="27" spans="3:21"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3" t="s">
        <v>697</v>
      </c>
      <c r="R27" s="81" t="s">
        <v>250</v>
      </c>
      <c r="S27" s="340" t="s">
        <v>744</v>
      </c>
      <c r="T27" s="368" t="s">
        <v>859</v>
      </c>
      <c r="U27" s="81" t="s">
        <v>250</v>
      </c>
    </row>
    <row r="28" spans="3:21" ht="34.5" customHeight="1" x14ac:dyDescent="0.25">
      <c r="C28" s="30" t="s">
        <v>4</v>
      </c>
      <c r="D28" s="29" t="s">
        <v>3</v>
      </c>
      <c r="E28" s="29" t="s">
        <v>108</v>
      </c>
      <c r="F28" s="29" t="s">
        <v>187</v>
      </c>
      <c r="G28" s="27" t="s">
        <v>21</v>
      </c>
      <c r="H28" s="27" t="s">
        <v>21</v>
      </c>
      <c r="I28" s="27">
        <v>11</v>
      </c>
      <c r="J28" s="29" t="s">
        <v>74</v>
      </c>
      <c r="K28" s="31" t="s">
        <v>63</v>
      </c>
      <c r="L28" s="29" t="s">
        <v>36</v>
      </c>
      <c r="M28" s="31" t="s">
        <v>47</v>
      </c>
      <c r="N28" s="29" t="s">
        <v>34</v>
      </c>
      <c r="O28" s="29" t="s">
        <v>5</v>
      </c>
      <c r="P28" s="31" t="s">
        <v>13</v>
      </c>
      <c r="Q28" s="121" t="s">
        <v>213</v>
      </c>
      <c r="R28" s="81" t="s">
        <v>250</v>
      </c>
      <c r="S28" s="340">
        <v>31670.316709999999</v>
      </c>
      <c r="T28" s="368" t="s">
        <v>860</v>
      </c>
      <c r="U28" s="81" t="s">
        <v>250</v>
      </c>
    </row>
    <row r="29" spans="3:21" ht="34.5" customHeight="1" x14ac:dyDescent="0.25">
      <c r="C29" s="30" t="s">
        <v>4</v>
      </c>
      <c r="D29" s="29" t="s">
        <v>3</v>
      </c>
      <c r="E29" s="29" t="s">
        <v>108</v>
      </c>
      <c r="F29" s="29" t="s">
        <v>187</v>
      </c>
      <c r="G29" s="27" t="s">
        <v>21</v>
      </c>
      <c r="H29" s="27" t="s">
        <v>21</v>
      </c>
      <c r="I29" s="27">
        <v>11</v>
      </c>
      <c r="J29" s="29" t="s">
        <v>75</v>
      </c>
      <c r="K29" s="31" t="s">
        <v>9</v>
      </c>
      <c r="L29" s="29" t="s">
        <v>34</v>
      </c>
      <c r="M29" s="31" t="s">
        <v>48</v>
      </c>
      <c r="N29" s="29" t="s">
        <v>34</v>
      </c>
      <c r="O29" s="29" t="s">
        <v>2</v>
      </c>
      <c r="P29" s="31" t="s">
        <v>13</v>
      </c>
      <c r="Q29" s="121" t="s">
        <v>214</v>
      </c>
      <c r="R29" s="81" t="s">
        <v>250</v>
      </c>
      <c r="S29" s="340">
        <v>31649.31667</v>
      </c>
      <c r="T29" s="368" t="s">
        <v>861</v>
      </c>
      <c r="U29" s="81" t="s">
        <v>250</v>
      </c>
    </row>
    <row r="30" spans="3:21" ht="34.5" customHeight="1" x14ac:dyDescent="0.25">
      <c r="C30" s="30" t="s">
        <v>4</v>
      </c>
      <c r="D30" s="29" t="s">
        <v>3</v>
      </c>
      <c r="E30" s="29" t="s">
        <v>108</v>
      </c>
      <c r="F30" s="29" t="s">
        <v>187</v>
      </c>
      <c r="G30" s="27" t="s">
        <v>21</v>
      </c>
      <c r="H30" s="27" t="s">
        <v>21</v>
      </c>
      <c r="I30" s="27">
        <v>11</v>
      </c>
      <c r="J30" s="29" t="s">
        <v>76</v>
      </c>
      <c r="K30" s="31" t="s">
        <v>9</v>
      </c>
      <c r="L30" s="29" t="s">
        <v>34</v>
      </c>
      <c r="M30" s="31" t="s">
        <v>92</v>
      </c>
      <c r="N30" s="29" t="s">
        <v>34</v>
      </c>
      <c r="O30" s="29" t="s">
        <v>2</v>
      </c>
      <c r="P30" s="31" t="s">
        <v>14</v>
      </c>
      <c r="Q30" s="121" t="s">
        <v>215</v>
      </c>
      <c r="R30" s="71" t="s">
        <v>249</v>
      </c>
      <c r="S30" s="340" t="s">
        <v>21</v>
      </c>
      <c r="T30" s="335" t="s">
        <v>21</v>
      </c>
      <c r="U30" s="71" t="s">
        <v>249</v>
      </c>
    </row>
    <row r="31" spans="3:21" ht="34.5" customHeight="1" x14ac:dyDescent="0.25">
      <c r="C31" s="32" t="s">
        <v>4</v>
      </c>
      <c r="D31" s="27" t="s">
        <v>10</v>
      </c>
      <c r="E31" s="27" t="s">
        <v>109</v>
      </c>
      <c r="F31" s="29" t="s">
        <v>187</v>
      </c>
      <c r="G31" s="27" t="s">
        <v>21</v>
      </c>
      <c r="H31" s="27" t="s">
        <v>21</v>
      </c>
      <c r="I31" s="27">
        <v>21</v>
      </c>
      <c r="J31" s="29" t="s">
        <v>60</v>
      </c>
      <c r="K31" s="31" t="s">
        <v>9</v>
      </c>
      <c r="L31" s="29" t="s">
        <v>34</v>
      </c>
      <c r="M31" s="31" t="s">
        <v>35</v>
      </c>
      <c r="N31" s="29" t="s">
        <v>34</v>
      </c>
      <c r="O31" s="29" t="s">
        <v>2</v>
      </c>
      <c r="P31" s="31" t="s">
        <v>12</v>
      </c>
      <c r="Q31" s="121" t="s">
        <v>217</v>
      </c>
      <c r="R31" s="81" t="s">
        <v>250</v>
      </c>
      <c r="S31" s="340">
        <v>31667</v>
      </c>
      <c r="T31" s="368" t="s">
        <v>862</v>
      </c>
      <c r="U31" s="81" t="s">
        <v>250</v>
      </c>
    </row>
    <row r="32" spans="3:21" ht="34.5" customHeight="1" x14ac:dyDescent="0.25">
      <c r="C32" s="32" t="s">
        <v>4</v>
      </c>
      <c r="D32" s="27" t="s">
        <v>10</v>
      </c>
      <c r="E32" s="27" t="s">
        <v>109</v>
      </c>
      <c r="F32" s="29" t="s">
        <v>187</v>
      </c>
      <c r="G32" s="27" t="s">
        <v>21</v>
      </c>
      <c r="H32" s="27" t="s">
        <v>21</v>
      </c>
      <c r="I32" s="27">
        <v>27</v>
      </c>
      <c r="J32" s="29" t="s">
        <v>90</v>
      </c>
      <c r="K32" s="28" t="s">
        <v>81</v>
      </c>
      <c r="L32" s="27" t="s">
        <v>36</v>
      </c>
      <c r="M32" s="28" t="s">
        <v>80</v>
      </c>
      <c r="N32" s="27" t="s">
        <v>36</v>
      </c>
      <c r="O32" s="27" t="s">
        <v>79</v>
      </c>
      <c r="P32" s="31" t="s">
        <v>12</v>
      </c>
      <c r="Q32" s="121" t="s">
        <v>216</v>
      </c>
      <c r="R32" s="81" t="s">
        <v>250</v>
      </c>
      <c r="S32" s="340" t="s">
        <v>747</v>
      </c>
      <c r="T32" s="368" t="s">
        <v>21</v>
      </c>
      <c r="U32" s="81" t="s">
        <v>250</v>
      </c>
    </row>
    <row r="33" spans="3:26" ht="57.75" customHeight="1" x14ac:dyDescent="0.25">
      <c r="C33" s="43" t="s">
        <v>15</v>
      </c>
      <c r="D33" s="40" t="s">
        <v>38</v>
      </c>
      <c r="E33" s="40" t="s">
        <v>111</v>
      </c>
      <c r="F33" s="40" t="s">
        <v>187</v>
      </c>
      <c r="G33" s="60" t="s">
        <v>21</v>
      </c>
      <c r="H33" s="60" t="s">
        <v>21</v>
      </c>
      <c r="I33" s="40">
        <v>39</v>
      </c>
      <c r="J33" s="41" t="s">
        <v>66</v>
      </c>
      <c r="K33" s="42" t="s">
        <v>81</v>
      </c>
      <c r="L33" s="40" t="s">
        <v>36</v>
      </c>
      <c r="M33" s="42" t="s">
        <v>80</v>
      </c>
      <c r="N33" s="40" t="s">
        <v>36</v>
      </c>
      <c r="O33" s="40" t="s">
        <v>79</v>
      </c>
      <c r="P33" s="46" t="s">
        <v>12</v>
      </c>
      <c r="Q33" s="133" t="s">
        <v>864</v>
      </c>
      <c r="R33" s="81" t="s">
        <v>250</v>
      </c>
      <c r="S33" s="340" t="s">
        <v>747</v>
      </c>
      <c r="T33" s="368" t="s">
        <v>21</v>
      </c>
      <c r="U33" s="81" t="s">
        <v>250</v>
      </c>
    </row>
    <row r="34" spans="3:26" ht="65.25" customHeight="1" x14ac:dyDescent="0.25">
      <c r="C34" s="45" t="s">
        <v>15</v>
      </c>
      <c r="D34" s="41" t="s">
        <v>38</v>
      </c>
      <c r="E34" s="41" t="s">
        <v>111</v>
      </c>
      <c r="F34" s="41" t="s">
        <v>187</v>
      </c>
      <c r="G34" s="40" t="s">
        <v>21</v>
      </c>
      <c r="H34" s="40" t="s">
        <v>21</v>
      </c>
      <c r="I34" s="40">
        <v>39</v>
      </c>
      <c r="J34" s="41" t="s">
        <v>66</v>
      </c>
      <c r="K34" s="46" t="s">
        <v>9</v>
      </c>
      <c r="L34" s="41" t="s">
        <v>34</v>
      </c>
      <c r="M34" s="46" t="s">
        <v>67</v>
      </c>
      <c r="N34" s="41" t="s">
        <v>45</v>
      </c>
      <c r="O34" s="41" t="s">
        <v>2</v>
      </c>
      <c r="P34" s="46" t="s">
        <v>12</v>
      </c>
      <c r="Q34" s="133" t="s">
        <v>219</v>
      </c>
      <c r="R34" s="81" t="s">
        <v>250</v>
      </c>
      <c r="S34" s="340" t="s">
        <v>748</v>
      </c>
      <c r="T34" s="368" t="s">
        <v>865</v>
      </c>
      <c r="U34" s="81" t="s">
        <v>250</v>
      </c>
    </row>
    <row r="35" spans="3:26"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1" t="s">
        <v>220</v>
      </c>
      <c r="R35" s="71" t="s">
        <v>249</v>
      </c>
      <c r="S35" s="340" t="s">
        <v>21</v>
      </c>
      <c r="T35" s="368" t="s">
        <v>866</v>
      </c>
      <c r="U35" s="81" t="s">
        <v>250</v>
      </c>
    </row>
    <row r="36" spans="3:26" ht="52.5" customHeight="1" x14ac:dyDescent="0.35">
      <c r="C36" s="68" t="s">
        <v>1</v>
      </c>
      <c r="D36" s="66" t="s">
        <v>0</v>
      </c>
      <c r="E36" s="66" t="s">
        <v>116</v>
      </c>
      <c r="F36" s="66" t="s">
        <v>187</v>
      </c>
      <c r="G36" s="70" t="s">
        <v>21</v>
      </c>
      <c r="H36" s="70" t="s">
        <v>21</v>
      </c>
      <c r="I36" s="70">
        <v>48</v>
      </c>
      <c r="J36" s="66" t="s">
        <v>93</v>
      </c>
      <c r="K36" s="67" t="s">
        <v>68</v>
      </c>
      <c r="L36" s="66" t="s">
        <v>41</v>
      </c>
      <c r="M36" s="67" t="s">
        <v>69</v>
      </c>
      <c r="N36" s="66" t="s">
        <v>34</v>
      </c>
      <c r="O36" s="66" t="s">
        <v>37</v>
      </c>
      <c r="P36" s="67" t="s">
        <v>12</v>
      </c>
      <c r="Q36" s="172" t="s">
        <v>221</v>
      </c>
      <c r="R36" s="81" t="s">
        <v>250</v>
      </c>
      <c r="S36" s="340">
        <v>33515</v>
      </c>
      <c r="T36" s="368" t="s">
        <v>21</v>
      </c>
      <c r="U36" s="81" t="s">
        <v>250</v>
      </c>
      <c r="X36" s="94" t="s">
        <v>831</v>
      </c>
      <c r="Y36" s="94" t="s">
        <v>306</v>
      </c>
      <c r="Z36" s="94" t="s">
        <v>978</v>
      </c>
    </row>
    <row r="37" spans="3:26" ht="34.5" customHeight="1" x14ac:dyDescent="0.35">
      <c r="C37" s="68" t="s">
        <v>1</v>
      </c>
      <c r="D37" s="66" t="s">
        <v>0</v>
      </c>
      <c r="E37" s="66" t="s">
        <v>116</v>
      </c>
      <c r="F37" s="66" t="s">
        <v>187</v>
      </c>
      <c r="G37" s="70" t="s">
        <v>21</v>
      </c>
      <c r="H37" s="70" t="s">
        <v>21</v>
      </c>
      <c r="I37" s="70">
        <v>48</v>
      </c>
      <c r="J37" s="66" t="s">
        <v>93</v>
      </c>
      <c r="K37" s="67" t="s">
        <v>98</v>
      </c>
      <c r="L37" s="66" t="s">
        <v>96</v>
      </c>
      <c r="M37" s="67" t="s">
        <v>99</v>
      </c>
      <c r="N37" s="66" t="s">
        <v>34</v>
      </c>
      <c r="O37" s="66" t="s">
        <v>40</v>
      </c>
      <c r="P37" s="67" t="s">
        <v>12</v>
      </c>
      <c r="Q37" s="172" t="s">
        <v>258</v>
      </c>
      <c r="R37" s="81" t="s">
        <v>250</v>
      </c>
      <c r="S37" s="340">
        <v>9999.3351500000008</v>
      </c>
      <c r="T37" s="368" t="s">
        <v>867</v>
      </c>
      <c r="U37" s="81" t="s">
        <v>250</v>
      </c>
      <c r="X37" s="90" t="s">
        <v>309</v>
      </c>
      <c r="Y37" s="95">
        <v>5</v>
      </c>
      <c r="Z37" s="90">
        <v>5</v>
      </c>
    </row>
    <row r="38" spans="3:26" ht="34.5" customHeight="1" x14ac:dyDescent="0.35">
      <c r="C38" s="68" t="s">
        <v>1</v>
      </c>
      <c r="D38" s="66" t="s">
        <v>0</v>
      </c>
      <c r="E38" s="66" t="s">
        <v>116</v>
      </c>
      <c r="F38" s="66" t="s">
        <v>187</v>
      </c>
      <c r="G38" s="70" t="s">
        <v>21</v>
      </c>
      <c r="H38" s="70" t="s">
        <v>21</v>
      </c>
      <c r="I38" s="70">
        <v>48</v>
      </c>
      <c r="J38" s="66" t="s">
        <v>94</v>
      </c>
      <c r="K38" s="67" t="s">
        <v>68</v>
      </c>
      <c r="L38" s="66" t="s">
        <v>41</v>
      </c>
      <c r="M38" s="67" t="s">
        <v>69</v>
      </c>
      <c r="N38" s="66" t="s">
        <v>34</v>
      </c>
      <c r="O38" s="66" t="s">
        <v>37</v>
      </c>
      <c r="P38" s="67" t="s">
        <v>12</v>
      </c>
      <c r="Q38" s="172" t="s">
        <v>222</v>
      </c>
      <c r="R38" s="81" t="s">
        <v>250</v>
      </c>
      <c r="S38" s="340">
        <v>33515</v>
      </c>
      <c r="T38" s="368" t="s">
        <v>21</v>
      </c>
      <c r="U38" s="81" t="s">
        <v>250</v>
      </c>
      <c r="X38" s="90" t="s">
        <v>700</v>
      </c>
      <c r="Y38" s="95">
        <v>4</v>
      </c>
      <c r="Z38" s="90">
        <v>4</v>
      </c>
    </row>
    <row r="39" spans="3:26" ht="34.5" customHeight="1" x14ac:dyDescent="0.35">
      <c r="C39" s="68" t="s">
        <v>1</v>
      </c>
      <c r="D39" s="66" t="s">
        <v>0</v>
      </c>
      <c r="E39" s="66" t="s">
        <v>116</v>
      </c>
      <c r="F39" s="66" t="s">
        <v>187</v>
      </c>
      <c r="G39" s="70" t="s">
        <v>21</v>
      </c>
      <c r="H39" s="70" t="s">
        <v>21</v>
      </c>
      <c r="I39" s="70">
        <v>48</v>
      </c>
      <c r="J39" s="66" t="s">
        <v>97</v>
      </c>
      <c r="K39" s="67" t="s">
        <v>98</v>
      </c>
      <c r="L39" s="66" t="s">
        <v>96</v>
      </c>
      <c r="M39" s="67" t="s">
        <v>99</v>
      </c>
      <c r="N39" s="66" t="s">
        <v>34</v>
      </c>
      <c r="O39" s="66" t="s">
        <v>40</v>
      </c>
      <c r="P39" s="67" t="s">
        <v>12</v>
      </c>
      <c r="Q39" s="172" t="s">
        <v>223</v>
      </c>
      <c r="R39" s="81" t="s">
        <v>250</v>
      </c>
      <c r="S39" s="340">
        <v>9999.3351500000008</v>
      </c>
      <c r="T39" s="368" t="s">
        <v>867</v>
      </c>
      <c r="U39" s="81" t="s">
        <v>250</v>
      </c>
      <c r="X39" s="90" t="s">
        <v>160</v>
      </c>
      <c r="Y39" s="95">
        <v>0</v>
      </c>
      <c r="Z39" s="90">
        <v>2</v>
      </c>
    </row>
    <row r="40" spans="3:26" ht="34.5" customHeight="1" x14ac:dyDescent="0.35">
      <c r="C40" s="55" t="s">
        <v>7</v>
      </c>
      <c r="D40" s="24" t="s">
        <v>8</v>
      </c>
      <c r="E40" s="24" t="s">
        <v>117</v>
      </c>
      <c r="F40" s="20" t="s">
        <v>187</v>
      </c>
      <c r="G40" s="24" t="s">
        <v>21</v>
      </c>
      <c r="H40" s="24" t="s">
        <v>21</v>
      </c>
      <c r="I40" s="24">
        <v>59</v>
      </c>
      <c r="J40" s="20" t="s">
        <v>85</v>
      </c>
      <c r="K40" s="25" t="s">
        <v>89</v>
      </c>
      <c r="L40" s="24" t="s">
        <v>31</v>
      </c>
      <c r="M40" s="25" t="s">
        <v>42</v>
      </c>
      <c r="N40" s="24" t="s">
        <v>43</v>
      </c>
      <c r="O40" s="24" t="s">
        <v>25</v>
      </c>
      <c r="P40" s="25" t="s">
        <v>12</v>
      </c>
      <c r="Q40" s="145" t="s">
        <v>224</v>
      </c>
      <c r="R40" s="71" t="s">
        <v>249</v>
      </c>
      <c r="S40" s="340" t="s">
        <v>21</v>
      </c>
      <c r="T40" s="368" t="s">
        <v>868</v>
      </c>
      <c r="U40" s="81" t="s">
        <v>250</v>
      </c>
      <c r="X40" s="90" t="s">
        <v>149</v>
      </c>
      <c r="Y40" s="95">
        <v>1</v>
      </c>
      <c r="Z40" s="90">
        <v>2</v>
      </c>
    </row>
    <row r="41" spans="3:26" ht="34.5" customHeight="1" x14ac:dyDescent="0.35">
      <c r="C41" s="55" t="s">
        <v>7</v>
      </c>
      <c r="D41" s="24" t="s">
        <v>11</v>
      </c>
      <c r="E41" s="24" t="s">
        <v>118</v>
      </c>
      <c r="F41" s="20" t="s">
        <v>187</v>
      </c>
      <c r="G41" s="24" t="s">
        <v>21</v>
      </c>
      <c r="H41" s="24" t="s">
        <v>21</v>
      </c>
      <c r="I41" s="24">
        <v>68</v>
      </c>
      <c r="J41" s="20" t="s">
        <v>86</v>
      </c>
      <c r="K41" s="25" t="s">
        <v>89</v>
      </c>
      <c r="L41" s="24" t="s">
        <v>31</v>
      </c>
      <c r="M41" s="22" t="s">
        <v>88</v>
      </c>
      <c r="N41" s="24" t="s">
        <v>43</v>
      </c>
      <c r="O41" s="24" t="s">
        <v>87</v>
      </c>
      <c r="P41" s="25" t="s">
        <v>12</v>
      </c>
      <c r="Q41" s="145" t="s">
        <v>225</v>
      </c>
      <c r="R41" s="81" t="s">
        <v>250</v>
      </c>
      <c r="S41" s="340">
        <v>90215</v>
      </c>
      <c r="T41" s="368" t="s">
        <v>21</v>
      </c>
      <c r="U41" s="81" t="s">
        <v>250</v>
      </c>
      <c r="X41" s="90" t="s">
        <v>156</v>
      </c>
      <c r="Y41" s="95">
        <v>2</v>
      </c>
      <c r="Z41" s="90">
        <v>4</v>
      </c>
    </row>
    <row r="42" spans="3:26" ht="65.25" customHeight="1" x14ac:dyDescent="0.35">
      <c r="C42" s="55" t="s">
        <v>7</v>
      </c>
      <c r="D42" s="24" t="s">
        <v>11</v>
      </c>
      <c r="E42" s="24" t="s">
        <v>118</v>
      </c>
      <c r="F42" s="20" t="s">
        <v>187</v>
      </c>
      <c r="G42" s="24" t="s">
        <v>21</v>
      </c>
      <c r="H42" s="24" t="s">
        <v>21</v>
      </c>
      <c r="I42" s="24">
        <v>65</v>
      </c>
      <c r="J42" s="20" t="s">
        <v>71</v>
      </c>
      <c r="K42" s="25" t="s">
        <v>9</v>
      </c>
      <c r="L42" s="24" t="s">
        <v>34</v>
      </c>
      <c r="M42" s="25" t="s">
        <v>44</v>
      </c>
      <c r="N42" s="24" t="s">
        <v>43</v>
      </c>
      <c r="O42" s="20" t="s">
        <v>2</v>
      </c>
      <c r="P42" s="25" t="s">
        <v>12</v>
      </c>
      <c r="Q42" s="145" t="s">
        <v>226</v>
      </c>
      <c r="R42" s="81" t="s">
        <v>250</v>
      </c>
      <c r="S42" s="340">
        <v>31668</v>
      </c>
      <c r="T42" s="368" t="s">
        <v>869</v>
      </c>
      <c r="U42" s="81" t="s">
        <v>250</v>
      </c>
      <c r="X42" s="90" t="s">
        <v>281</v>
      </c>
      <c r="Y42" s="95">
        <v>1</v>
      </c>
      <c r="Z42" s="90">
        <v>1</v>
      </c>
    </row>
    <row r="43" spans="3:26" ht="34.5" customHeight="1" x14ac:dyDescent="0.35">
      <c r="C43" s="69" t="s">
        <v>22</v>
      </c>
      <c r="D43" s="50" t="s">
        <v>23</v>
      </c>
      <c r="E43" s="50" t="s">
        <v>119</v>
      </c>
      <c r="F43" s="50" t="s">
        <v>187</v>
      </c>
      <c r="G43" s="47" t="s">
        <v>21</v>
      </c>
      <c r="H43" s="47" t="s">
        <v>21</v>
      </c>
      <c r="I43" s="47">
        <v>69</v>
      </c>
      <c r="J43" s="50" t="s">
        <v>57</v>
      </c>
      <c r="K43" s="51" t="s">
        <v>9</v>
      </c>
      <c r="L43" s="50" t="s">
        <v>43</v>
      </c>
      <c r="M43" s="51" t="s">
        <v>44</v>
      </c>
      <c r="N43" s="50" t="s">
        <v>43</v>
      </c>
      <c r="O43" s="50" t="s">
        <v>2</v>
      </c>
      <c r="P43" s="51" t="s">
        <v>12</v>
      </c>
      <c r="Q43" s="163" t="s">
        <v>227</v>
      </c>
      <c r="R43" s="81" t="s">
        <v>250</v>
      </c>
      <c r="S43" s="340">
        <v>31668</v>
      </c>
      <c r="T43" s="368" t="s">
        <v>870</v>
      </c>
      <c r="U43" s="81" t="s">
        <v>250</v>
      </c>
      <c r="X43" s="90" t="s">
        <v>72</v>
      </c>
      <c r="Y43" s="95">
        <v>2</v>
      </c>
      <c r="Z43" s="90">
        <v>2</v>
      </c>
    </row>
    <row r="44" spans="3:26" ht="34.5" customHeight="1" x14ac:dyDescent="0.35">
      <c r="C44" s="69" t="s">
        <v>22</v>
      </c>
      <c r="D44" s="47" t="s">
        <v>23</v>
      </c>
      <c r="E44" s="50" t="s">
        <v>119</v>
      </c>
      <c r="F44" s="50" t="s">
        <v>187</v>
      </c>
      <c r="G44" s="47" t="s">
        <v>21</v>
      </c>
      <c r="H44" s="47" t="s">
        <v>21</v>
      </c>
      <c r="I44" s="47">
        <v>71</v>
      </c>
      <c r="J44" s="50" t="s">
        <v>64</v>
      </c>
      <c r="K44" s="51" t="s">
        <v>63</v>
      </c>
      <c r="L44" s="50" t="s">
        <v>36</v>
      </c>
      <c r="M44" s="51" t="s">
        <v>65</v>
      </c>
      <c r="N44" s="50" t="s">
        <v>43</v>
      </c>
      <c r="O44" s="50" t="s">
        <v>5</v>
      </c>
      <c r="P44" s="51" t="s">
        <v>12</v>
      </c>
      <c r="Q44" s="163" t="s">
        <v>228</v>
      </c>
      <c r="R44" s="81" t="s">
        <v>250</v>
      </c>
      <c r="S44" s="340">
        <v>31670.316709999999</v>
      </c>
      <c r="T44" s="368" t="s">
        <v>871</v>
      </c>
      <c r="U44" s="81" t="s">
        <v>250</v>
      </c>
      <c r="X44" s="90" t="s">
        <v>5</v>
      </c>
      <c r="Y44" s="95">
        <v>3</v>
      </c>
      <c r="Z44" s="90">
        <v>3</v>
      </c>
    </row>
    <row r="45" spans="3:26" ht="34.5" customHeight="1" x14ac:dyDescent="0.35">
      <c r="C45" s="38" t="s">
        <v>49</v>
      </c>
      <c r="D45" s="33" t="s">
        <v>51</v>
      </c>
      <c r="E45" s="33" t="s">
        <v>114</v>
      </c>
      <c r="F45" s="34" t="s">
        <v>187</v>
      </c>
      <c r="G45" s="33" t="s">
        <v>21</v>
      </c>
      <c r="H45" s="33" t="s">
        <v>21</v>
      </c>
      <c r="I45" s="33">
        <v>82</v>
      </c>
      <c r="J45" s="34" t="s">
        <v>84</v>
      </c>
      <c r="K45" s="35" t="s">
        <v>81</v>
      </c>
      <c r="L45" s="33" t="s">
        <v>36</v>
      </c>
      <c r="M45" s="35" t="s">
        <v>80</v>
      </c>
      <c r="N45" s="33" t="s">
        <v>36</v>
      </c>
      <c r="O45" s="33" t="s">
        <v>79</v>
      </c>
      <c r="P45" s="39" t="s">
        <v>12</v>
      </c>
      <c r="Q45" s="166" t="s">
        <v>696</v>
      </c>
      <c r="R45" s="81" t="s">
        <v>250</v>
      </c>
      <c r="S45" s="340" t="s">
        <v>747</v>
      </c>
      <c r="T45" s="368" t="s">
        <v>859</v>
      </c>
      <c r="U45" s="81" t="s">
        <v>250</v>
      </c>
      <c r="X45" s="90" t="s">
        <v>77</v>
      </c>
      <c r="Y45" s="95">
        <v>5</v>
      </c>
      <c r="Z45" s="90">
        <v>5</v>
      </c>
    </row>
    <row r="46" spans="3:26" ht="34.5" customHeight="1" x14ac:dyDescent="0.35">
      <c r="C46" s="38" t="s">
        <v>49</v>
      </c>
      <c r="D46" s="33" t="s">
        <v>91</v>
      </c>
      <c r="E46" s="34" t="s">
        <v>120</v>
      </c>
      <c r="F46" s="34" t="s">
        <v>187</v>
      </c>
      <c r="G46" s="33" t="s">
        <v>21</v>
      </c>
      <c r="H46" s="33" t="s">
        <v>21</v>
      </c>
      <c r="I46" s="33">
        <v>84</v>
      </c>
      <c r="J46" s="34" t="s">
        <v>83</v>
      </c>
      <c r="K46" s="35" t="s">
        <v>81</v>
      </c>
      <c r="L46" s="33" t="s">
        <v>36</v>
      </c>
      <c r="M46" s="35" t="s">
        <v>80</v>
      </c>
      <c r="N46" s="33" t="s">
        <v>36</v>
      </c>
      <c r="O46" s="33" t="s">
        <v>79</v>
      </c>
      <c r="P46" s="39" t="s">
        <v>12</v>
      </c>
      <c r="Q46" s="166" t="s">
        <v>229</v>
      </c>
      <c r="R46" s="81" t="s">
        <v>250</v>
      </c>
      <c r="S46" s="340">
        <v>31661.316650000001</v>
      </c>
      <c r="T46" s="368" t="s">
        <v>859</v>
      </c>
      <c r="U46" s="81" t="s">
        <v>250</v>
      </c>
      <c r="X46" s="90" t="s">
        <v>2</v>
      </c>
      <c r="Y46" s="95">
        <v>5</v>
      </c>
      <c r="Z46" s="90">
        <v>6</v>
      </c>
    </row>
    <row r="47" spans="3:26" ht="34.5" customHeight="1" x14ac:dyDescent="0.35">
      <c r="X47" s="90" t="s">
        <v>25</v>
      </c>
      <c r="Y47" s="95">
        <v>1</v>
      </c>
      <c r="Z47" s="90">
        <v>1</v>
      </c>
    </row>
    <row r="48" spans="3:26" ht="34.5" customHeight="1" x14ac:dyDescent="0.35">
      <c r="X48" s="90" t="s">
        <v>87</v>
      </c>
      <c r="Y48" s="95">
        <v>1</v>
      </c>
      <c r="Z48" s="90">
        <v>1</v>
      </c>
    </row>
    <row r="49" spans="2:26" ht="34.5" customHeight="1" x14ac:dyDescent="0.35">
      <c r="C49" s="336" t="s">
        <v>305</v>
      </c>
      <c r="D49" s="336" t="s">
        <v>306</v>
      </c>
      <c r="E49" s="336" t="s">
        <v>315</v>
      </c>
      <c r="F49" s="336" t="s">
        <v>307</v>
      </c>
      <c r="X49" s="90" t="s">
        <v>827</v>
      </c>
      <c r="Y49" s="95">
        <v>1</v>
      </c>
      <c r="Z49" s="90">
        <v>1</v>
      </c>
    </row>
    <row r="50" spans="2:26" ht="34.5" customHeight="1" x14ac:dyDescent="0.35">
      <c r="C50" s="337" t="s">
        <v>16</v>
      </c>
      <c r="D50" s="335">
        <v>4</v>
      </c>
      <c r="E50" s="335">
        <v>0</v>
      </c>
      <c r="F50" s="335">
        <v>4</v>
      </c>
      <c r="X50" s="90" t="s">
        <v>131</v>
      </c>
      <c r="Y50" s="95">
        <v>1</v>
      </c>
      <c r="Z50" s="90">
        <v>1</v>
      </c>
    </row>
    <row r="51" spans="2:26" ht="34.5" customHeight="1" x14ac:dyDescent="0.35">
      <c r="C51" s="337" t="s">
        <v>17</v>
      </c>
      <c r="D51" s="335">
        <v>0</v>
      </c>
      <c r="E51" s="335">
        <v>1</v>
      </c>
      <c r="F51" s="335">
        <v>1</v>
      </c>
      <c r="X51" s="90" t="s">
        <v>55</v>
      </c>
      <c r="Y51" s="95">
        <v>1</v>
      </c>
      <c r="Z51" s="90">
        <v>1</v>
      </c>
    </row>
    <row r="52" spans="2:26" ht="34.5" customHeight="1" x14ac:dyDescent="0.35">
      <c r="C52" s="337" t="s">
        <v>18</v>
      </c>
      <c r="D52" s="335">
        <v>1</v>
      </c>
      <c r="E52" s="335">
        <v>0</v>
      </c>
      <c r="F52" s="335">
        <v>1</v>
      </c>
      <c r="X52" s="90" t="s">
        <v>40</v>
      </c>
      <c r="Y52" s="95">
        <v>2</v>
      </c>
      <c r="Z52" s="90">
        <v>2</v>
      </c>
    </row>
    <row r="53" spans="2:26" ht="34.5" customHeight="1" x14ac:dyDescent="0.35">
      <c r="C53" s="337" t="s">
        <v>4</v>
      </c>
      <c r="D53" s="335">
        <v>6</v>
      </c>
      <c r="E53" s="335">
        <v>6</v>
      </c>
      <c r="F53" s="335">
        <v>12</v>
      </c>
      <c r="X53" s="90" t="s">
        <v>829</v>
      </c>
      <c r="Y53" s="95">
        <v>2</v>
      </c>
      <c r="Z53" s="90">
        <v>2</v>
      </c>
    </row>
    <row r="54" spans="2:26" ht="34.5" customHeight="1" x14ac:dyDescent="0.25">
      <c r="C54" s="337" t="s">
        <v>15</v>
      </c>
      <c r="D54" s="335">
        <v>3</v>
      </c>
      <c r="E54" s="335">
        <v>1</v>
      </c>
      <c r="F54" s="335">
        <v>4</v>
      </c>
      <c r="Y54" s="97">
        <f>SUM(Y37:Y53)</f>
        <v>37</v>
      </c>
      <c r="Z54" s="97">
        <f>SUM(Z37:Z53)</f>
        <v>43</v>
      </c>
    </row>
    <row r="55" spans="2:26" ht="34.5" customHeight="1" x14ac:dyDescent="0.25">
      <c r="C55" s="337" t="s">
        <v>6</v>
      </c>
      <c r="D55" s="335">
        <v>0</v>
      </c>
      <c r="E55" s="335">
        <v>3</v>
      </c>
      <c r="F55" s="335">
        <v>3</v>
      </c>
    </row>
    <row r="56" spans="2:26" ht="21" customHeight="1" x14ac:dyDescent="0.25">
      <c r="B56" s="364"/>
      <c r="C56" s="337" t="s">
        <v>1</v>
      </c>
      <c r="D56" s="335">
        <v>4</v>
      </c>
      <c r="E56" s="335">
        <v>0</v>
      </c>
      <c r="F56" s="335">
        <v>4</v>
      </c>
    </row>
    <row r="57" spans="2:26" ht="27.75" customHeight="1" x14ac:dyDescent="0.25">
      <c r="C57" s="337" t="s">
        <v>286</v>
      </c>
      <c r="D57" s="335">
        <v>2</v>
      </c>
      <c r="E57" s="335">
        <v>5</v>
      </c>
      <c r="F57" s="335">
        <v>7</v>
      </c>
    </row>
    <row r="58" spans="2:26" ht="29.25" customHeight="1" x14ac:dyDescent="0.25">
      <c r="C58" s="337" t="s">
        <v>22</v>
      </c>
      <c r="D58" s="339">
        <v>2</v>
      </c>
      <c r="E58" s="335">
        <v>1</v>
      </c>
      <c r="F58" s="335">
        <v>3</v>
      </c>
    </row>
    <row r="59" spans="2:26" ht="33" customHeight="1" x14ac:dyDescent="0.25">
      <c r="C59" s="337" t="s">
        <v>49</v>
      </c>
      <c r="D59" s="335">
        <v>4</v>
      </c>
      <c r="E59" s="335">
        <v>0</v>
      </c>
      <c r="F59" s="335">
        <v>4</v>
      </c>
    </row>
    <row r="60" spans="2:26" ht="34.5" customHeight="1" x14ac:dyDescent="0.25">
      <c r="D60" s="338">
        <f>SUM(D50:D59)</f>
        <v>26</v>
      </c>
      <c r="E60" s="338">
        <f>SUM(E50:E59)</f>
        <v>17</v>
      </c>
      <c r="F60" s="338">
        <f>SUM(F50:F59)</f>
        <v>43</v>
      </c>
    </row>
    <row r="63" spans="2:26" ht="34.5" customHeight="1" x14ac:dyDescent="0.35">
      <c r="C63" s="94" t="s">
        <v>831</v>
      </c>
      <c r="D63" s="94" t="s">
        <v>306</v>
      </c>
    </row>
    <row r="64" spans="2:26" ht="34.5" customHeight="1" x14ac:dyDescent="0.35">
      <c r="C64" s="90" t="s">
        <v>309</v>
      </c>
      <c r="D64" s="95">
        <v>5</v>
      </c>
    </row>
    <row r="65" spans="3:4" ht="34.5" customHeight="1" x14ac:dyDescent="0.35">
      <c r="C65" s="90" t="s">
        <v>700</v>
      </c>
      <c r="D65" s="95">
        <v>0</v>
      </c>
    </row>
    <row r="66" spans="3:4" ht="34.5" customHeight="1" x14ac:dyDescent="0.35">
      <c r="C66" s="90" t="s">
        <v>160</v>
      </c>
      <c r="D66" s="95">
        <v>0</v>
      </c>
    </row>
    <row r="67" spans="3:4" ht="34.5" customHeight="1" x14ac:dyDescent="0.35">
      <c r="C67" s="90" t="s">
        <v>149</v>
      </c>
      <c r="D67" s="95">
        <v>0</v>
      </c>
    </row>
    <row r="68" spans="3:4" ht="34.5" customHeight="1" x14ac:dyDescent="0.35">
      <c r="C68" s="90" t="s">
        <v>156</v>
      </c>
      <c r="D68" s="95">
        <v>0</v>
      </c>
    </row>
    <row r="69" spans="3:4" ht="34.5" customHeight="1" x14ac:dyDescent="0.35">
      <c r="C69" s="90" t="s">
        <v>281</v>
      </c>
      <c r="D69" s="95">
        <v>0</v>
      </c>
    </row>
    <row r="70" spans="3:4" ht="34.5" customHeight="1" x14ac:dyDescent="0.35">
      <c r="C70" s="90" t="s">
        <v>72</v>
      </c>
      <c r="D70" s="95">
        <v>0</v>
      </c>
    </row>
    <row r="71" spans="3:4" ht="34.5" customHeight="1" x14ac:dyDescent="0.35">
      <c r="C71" s="90" t="s">
        <v>5</v>
      </c>
      <c r="D71" s="95">
        <v>2</v>
      </c>
    </row>
    <row r="72" spans="3:4" ht="34.5" customHeight="1" x14ac:dyDescent="0.35">
      <c r="C72" s="90" t="s">
        <v>77</v>
      </c>
      <c r="D72" s="95">
        <v>5</v>
      </c>
    </row>
    <row r="73" spans="3:4" ht="34.5" customHeight="1" x14ac:dyDescent="0.35">
      <c r="C73" s="90" t="s">
        <v>2</v>
      </c>
      <c r="D73" s="95">
        <v>5</v>
      </c>
    </row>
    <row r="74" spans="3:4" ht="34.5" customHeight="1" x14ac:dyDescent="0.35">
      <c r="C74" s="90" t="s">
        <v>25</v>
      </c>
      <c r="D74" s="95">
        <v>0</v>
      </c>
    </row>
    <row r="75" spans="3:4" ht="34.5" customHeight="1" x14ac:dyDescent="0.35">
      <c r="C75" s="90" t="s">
        <v>87</v>
      </c>
      <c r="D75" s="95">
        <v>1</v>
      </c>
    </row>
    <row r="76" spans="3:4" ht="34.5" customHeight="1" x14ac:dyDescent="0.35">
      <c r="C76" s="90" t="s">
        <v>827</v>
      </c>
      <c r="D76" s="95">
        <v>1</v>
      </c>
    </row>
    <row r="77" spans="3:4" ht="34.5" customHeight="1" x14ac:dyDescent="0.35">
      <c r="C77" s="90" t="s">
        <v>131</v>
      </c>
      <c r="D77" s="95">
        <v>1</v>
      </c>
    </row>
    <row r="78" spans="3:4" ht="34.5" customHeight="1" x14ac:dyDescent="0.35">
      <c r="C78" s="90" t="s">
        <v>55</v>
      </c>
      <c r="D78" s="95">
        <v>1</v>
      </c>
    </row>
    <row r="79" spans="3:4" ht="34.5" customHeight="1" x14ac:dyDescent="0.35">
      <c r="C79" s="90" t="s">
        <v>40</v>
      </c>
      <c r="D79" s="95">
        <v>2</v>
      </c>
    </row>
    <row r="80" spans="3:4" ht="34.5" customHeight="1" x14ac:dyDescent="0.35">
      <c r="C80" s="90" t="s">
        <v>829</v>
      </c>
      <c r="D80" s="95">
        <v>2</v>
      </c>
    </row>
    <row r="81" spans="2:5" ht="34.5" customHeight="1" x14ac:dyDescent="0.25">
      <c r="D81" s="97">
        <f>SUM(D64:D80)</f>
        <v>25</v>
      </c>
    </row>
    <row r="83" spans="2:5" ht="124.5" customHeight="1" x14ac:dyDescent="0.25">
      <c r="B83" s="545"/>
      <c r="C83" s="544" t="s">
        <v>1022</v>
      </c>
      <c r="D83" s="544" t="s">
        <v>1023</v>
      </c>
      <c r="E83" s="544" t="s">
        <v>1024</v>
      </c>
    </row>
    <row r="84" spans="2:5" ht="34.5" customHeight="1" x14ac:dyDescent="0.25">
      <c r="B84" s="545"/>
      <c r="C84" s="544">
        <v>233</v>
      </c>
      <c r="D84" s="544">
        <v>643</v>
      </c>
      <c r="E84" s="544">
        <v>666</v>
      </c>
    </row>
    <row r="85" spans="2:5" ht="96" customHeight="1" x14ac:dyDescent="0.25">
      <c r="B85" s="544" t="s">
        <v>1021</v>
      </c>
      <c r="C85" s="546">
        <f>C84/795</f>
        <v>0.2930817610062893</v>
      </c>
      <c r="D85" s="546">
        <f t="shared" ref="D85:E85" si="0">D84/795</f>
        <v>0.80880503144654092</v>
      </c>
      <c r="E85" s="546">
        <f t="shared" si="0"/>
        <v>0.83773584905660381</v>
      </c>
    </row>
  </sheetData>
  <mergeCells count="1">
    <mergeCell ref="R2:U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2"/>
  <sheetViews>
    <sheetView topLeftCell="F15" zoomScale="70" zoomScaleNormal="70" workbookViewId="0">
      <selection activeCell="J77" sqref="J77"/>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656" t="s">
        <v>763</v>
      </c>
      <c r="C4" s="656"/>
      <c r="D4" s="656"/>
      <c r="E4" s="656"/>
    </row>
    <row r="5" spans="2:17" ht="36" customHeight="1" x14ac:dyDescent="0.25">
      <c r="B5" s="99" t="s">
        <v>95</v>
      </c>
      <c r="C5" s="100" t="s">
        <v>100</v>
      </c>
      <c r="D5" s="100" t="s">
        <v>101</v>
      </c>
      <c r="E5" s="100" t="s">
        <v>102</v>
      </c>
      <c r="F5" s="100" t="s">
        <v>103</v>
      </c>
      <c r="G5" s="100" t="s">
        <v>190</v>
      </c>
      <c r="H5" s="100" t="s">
        <v>56</v>
      </c>
      <c r="I5" s="100" t="s">
        <v>27</v>
      </c>
      <c r="J5" s="100" t="s">
        <v>30</v>
      </c>
      <c r="K5" s="100" t="s">
        <v>28</v>
      </c>
      <c r="L5" s="100" t="s">
        <v>29</v>
      </c>
      <c r="M5" s="100" t="s">
        <v>28</v>
      </c>
      <c r="N5" s="100" t="s">
        <v>20</v>
      </c>
      <c r="O5" s="100" t="s">
        <v>12</v>
      </c>
      <c r="P5" s="100" t="s">
        <v>104</v>
      </c>
      <c r="Q5" s="100" t="s">
        <v>313</v>
      </c>
    </row>
    <row r="6" spans="2:17" ht="36" customHeight="1" x14ac:dyDescent="0.25">
      <c r="B6" s="101" t="s">
        <v>16</v>
      </c>
      <c r="C6" s="102" t="s">
        <v>26</v>
      </c>
      <c r="D6" s="102" t="s">
        <v>105</v>
      </c>
      <c r="E6" s="102" t="s">
        <v>187</v>
      </c>
      <c r="F6" s="103" t="s">
        <v>21</v>
      </c>
      <c r="G6" s="104" t="s">
        <v>15</v>
      </c>
      <c r="H6" s="102">
        <v>3</v>
      </c>
      <c r="I6" s="103" t="s">
        <v>61</v>
      </c>
      <c r="J6" s="102" t="s">
        <v>121</v>
      </c>
      <c r="K6" s="102" t="s">
        <v>122</v>
      </c>
      <c r="L6" s="105" t="s">
        <v>52</v>
      </c>
      <c r="M6" s="102" t="s">
        <v>34</v>
      </c>
      <c r="N6" s="102" t="s">
        <v>33</v>
      </c>
      <c r="O6" s="106" t="s">
        <v>12</v>
      </c>
      <c r="P6" s="103" t="s">
        <v>191</v>
      </c>
      <c r="Q6" s="77" t="s">
        <v>250</v>
      </c>
    </row>
    <row r="7" spans="2:17" ht="36" customHeight="1" x14ac:dyDescent="0.25">
      <c r="B7" s="101" t="s">
        <v>16</v>
      </c>
      <c r="C7" s="102" t="s">
        <v>26</v>
      </c>
      <c r="D7" s="102" t="s">
        <v>105</v>
      </c>
      <c r="E7" s="102" t="s">
        <v>187</v>
      </c>
      <c r="F7" s="103" t="s">
        <v>21</v>
      </c>
      <c r="G7" s="104" t="s">
        <v>15</v>
      </c>
      <c r="H7" s="102">
        <v>6</v>
      </c>
      <c r="I7" s="107" t="s">
        <v>53</v>
      </c>
      <c r="J7" s="106" t="s">
        <v>125</v>
      </c>
      <c r="K7" s="102" t="s">
        <v>126</v>
      </c>
      <c r="L7" s="106" t="s">
        <v>54</v>
      </c>
      <c r="M7" s="102" t="s">
        <v>34</v>
      </c>
      <c r="N7" s="102" t="s">
        <v>55</v>
      </c>
      <c r="O7" s="106" t="s">
        <v>12</v>
      </c>
      <c r="P7" s="103" t="s">
        <v>192</v>
      </c>
      <c r="Q7" s="77" t="s">
        <v>250</v>
      </c>
    </row>
    <row r="8" spans="2:17" ht="36" customHeight="1" x14ac:dyDescent="0.25">
      <c r="B8" s="108" t="s">
        <v>16</v>
      </c>
      <c r="C8" s="103" t="s">
        <v>78</v>
      </c>
      <c r="D8" s="102" t="s">
        <v>106</v>
      </c>
      <c r="E8" s="102" t="s">
        <v>187</v>
      </c>
      <c r="F8" s="103" t="s">
        <v>21</v>
      </c>
      <c r="G8" s="103" t="s">
        <v>21</v>
      </c>
      <c r="H8" s="102">
        <v>7</v>
      </c>
      <c r="I8" s="107" t="s">
        <v>161</v>
      </c>
      <c r="J8" s="106" t="s">
        <v>145</v>
      </c>
      <c r="K8" s="102" t="s">
        <v>134</v>
      </c>
      <c r="L8" s="106" t="s">
        <v>151</v>
      </c>
      <c r="M8" s="102" t="s">
        <v>134</v>
      </c>
      <c r="N8" s="103" t="s">
        <v>147</v>
      </c>
      <c r="O8" s="105" t="s">
        <v>12</v>
      </c>
      <c r="P8" s="103" t="s">
        <v>193</v>
      </c>
      <c r="Q8" s="77" t="s">
        <v>250</v>
      </c>
    </row>
    <row r="9" spans="2:17" ht="36" customHeight="1" x14ac:dyDescent="0.25">
      <c r="B9" s="109" t="s">
        <v>17</v>
      </c>
      <c r="C9" s="110" t="s">
        <v>46</v>
      </c>
      <c r="D9" s="110" t="s">
        <v>107</v>
      </c>
      <c r="E9" s="110" t="s">
        <v>187</v>
      </c>
      <c r="F9" s="110" t="s">
        <v>21</v>
      </c>
      <c r="G9" s="111" t="s">
        <v>19</v>
      </c>
      <c r="H9" s="110">
        <v>8</v>
      </c>
      <c r="I9" s="110" t="s">
        <v>175</v>
      </c>
      <c r="J9" s="112" t="s">
        <v>171</v>
      </c>
      <c r="K9" s="110" t="s">
        <v>163</v>
      </c>
      <c r="L9" s="112" t="s">
        <v>172</v>
      </c>
      <c r="M9" s="110" t="s">
        <v>122</v>
      </c>
      <c r="N9" s="110" t="s">
        <v>176</v>
      </c>
      <c r="O9" s="112" t="s">
        <v>12</v>
      </c>
      <c r="P9" s="110" t="s">
        <v>194</v>
      </c>
      <c r="Q9" s="77" t="s">
        <v>250</v>
      </c>
    </row>
    <row r="10" spans="2:17" ht="36" customHeight="1" x14ac:dyDescent="0.25">
      <c r="B10" s="113" t="s">
        <v>18</v>
      </c>
      <c r="C10" s="114" t="s">
        <v>127</v>
      </c>
      <c r="D10" s="114" t="s">
        <v>110</v>
      </c>
      <c r="E10" s="114" t="s">
        <v>187</v>
      </c>
      <c r="F10" s="115" t="s">
        <v>21</v>
      </c>
      <c r="G10" s="115" t="s">
        <v>21</v>
      </c>
      <c r="H10" s="114">
        <v>10</v>
      </c>
      <c r="I10" s="116" t="s">
        <v>128</v>
      </c>
      <c r="J10" s="115" t="s">
        <v>129</v>
      </c>
      <c r="K10" s="114" t="s">
        <v>124</v>
      </c>
      <c r="L10" s="117" t="s">
        <v>130</v>
      </c>
      <c r="M10" s="114" t="s">
        <v>62</v>
      </c>
      <c r="N10" s="114" t="s">
        <v>131</v>
      </c>
      <c r="O10" s="117" t="s">
        <v>12</v>
      </c>
      <c r="P10" s="118" t="s">
        <v>210</v>
      </c>
      <c r="Q10" s="77" t="s">
        <v>250</v>
      </c>
    </row>
    <row r="11" spans="2:17" ht="36" customHeight="1" x14ac:dyDescent="0.25">
      <c r="B11" s="119" t="s">
        <v>4</v>
      </c>
      <c r="C11" s="120" t="s">
        <v>139</v>
      </c>
      <c r="D11" s="120" t="s">
        <v>108</v>
      </c>
      <c r="E11" s="120" t="s">
        <v>187</v>
      </c>
      <c r="F11" s="121" t="s">
        <v>21</v>
      </c>
      <c r="G11" s="121" t="s">
        <v>21</v>
      </c>
      <c r="H11" s="120">
        <v>14</v>
      </c>
      <c r="I11" s="121" t="s">
        <v>140</v>
      </c>
      <c r="J11" s="122" t="s">
        <v>141</v>
      </c>
      <c r="K11" s="120" t="s">
        <v>134</v>
      </c>
      <c r="L11" s="122" t="s">
        <v>142</v>
      </c>
      <c r="M11" s="120" t="s">
        <v>123</v>
      </c>
      <c r="N11" s="120" t="s">
        <v>143</v>
      </c>
      <c r="O11" s="124" t="s">
        <v>12</v>
      </c>
      <c r="P11" s="121" t="s">
        <v>698</v>
      </c>
      <c r="Q11" s="77" t="s">
        <v>250</v>
      </c>
    </row>
    <row r="12" spans="2:17" ht="36" customHeight="1" x14ac:dyDescent="0.25">
      <c r="B12" s="119" t="s">
        <v>4</v>
      </c>
      <c r="C12" s="120" t="s">
        <v>139</v>
      </c>
      <c r="D12" s="120" t="s">
        <v>108</v>
      </c>
      <c r="E12" s="120" t="s">
        <v>187</v>
      </c>
      <c r="F12" s="121" t="s">
        <v>21</v>
      </c>
      <c r="G12" s="121" t="s">
        <v>21</v>
      </c>
      <c r="H12" s="120">
        <v>15</v>
      </c>
      <c r="I12" s="121" t="s">
        <v>144</v>
      </c>
      <c r="J12" s="122" t="s">
        <v>145</v>
      </c>
      <c r="K12" s="120" t="s">
        <v>134</v>
      </c>
      <c r="L12" s="122" t="s">
        <v>146</v>
      </c>
      <c r="M12" s="120" t="s">
        <v>123</v>
      </c>
      <c r="N12" s="120" t="s">
        <v>147</v>
      </c>
      <c r="O12" s="124" t="s">
        <v>12</v>
      </c>
      <c r="P12" s="121" t="s">
        <v>195</v>
      </c>
      <c r="Q12" s="77" t="s">
        <v>250</v>
      </c>
    </row>
    <row r="13" spans="2:17" ht="36" customHeight="1" x14ac:dyDescent="0.25">
      <c r="B13" s="119" t="s">
        <v>4</v>
      </c>
      <c r="C13" s="120" t="s">
        <v>10</v>
      </c>
      <c r="D13" s="120" t="s">
        <v>109</v>
      </c>
      <c r="E13" s="120" t="s">
        <v>187</v>
      </c>
      <c r="F13" s="121" t="s">
        <v>21</v>
      </c>
      <c r="G13" s="121" t="s">
        <v>21</v>
      </c>
      <c r="H13" s="120">
        <v>18</v>
      </c>
      <c r="I13" s="121" t="s">
        <v>148</v>
      </c>
      <c r="J13" s="122" t="s">
        <v>180</v>
      </c>
      <c r="K13" s="120" t="s">
        <v>163</v>
      </c>
      <c r="L13" s="122" t="s">
        <v>181</v>
      </c>
      <c r="M13" s="120" t="s">
        <v>123</v>
      </c>
      <c r="N13" s="120" t="s">
        <v>149</v>
      </c>
      <c r="O13" s="124" t="s">
        <v>12</v>
      </c>
      <c r="P13" s="121" t="s">
        <v>686</v>
      </c>
      <c r="Q13" s="71" t="s">
        <v>249</v>
      </c>
    </row>
    <row r="14" spans="2:17" ht="36" customHeight="1" x14ac:dyDescent="0.25">
      <c r="B14" s="119" t="s">
        <v>4</v>
      </c>
      <c r="C14" s="120" t="s">
        <v>10</v>
      </c>
      <c r="D14" s="120" t="s">
        <v>109</v>
      </c>
      <c r="E14" s="120" t="s">
        <v>187</v>
      </c>
      <c r="F14" s="121" t="s">
        <v>21</v>
      </c>
      <c r="G14" s="121" t="s">
        <v>21</v>
      </c>
      <c r="H14" s="120">
        <v>19</v>
      </c>
      <c r="I14" s="121" t="s">
        <v>132</v>
      </c>
      <c r="J14" s="122" t="s">
        <v>133</v>
      </c>
      <c r="K14" s="120" t="s">
        <v>134</v>
      </c>
      <c r="L14" s="122" t="s">
        <v>182</v>
      </c>
      <c r="M14" s="120" t="s">
        <v>123</v>
      </c>
      <c r="N14" s="120" t="s">
        <v>135</v>
      </c>
      <c r="O14" s="124" t="s">
        <v>12</v>
      </c>
      <c r="P14" s="121" t="s">
        <v>196</v>
      </c>
      <c r="Q14" s="77" t="s">
        <v>250</v>
      </c>
    </row>
    <row r="15" spans="2:17" ht="36" customHeight="1" thickBot="1" x14ac:dyDescent="0.3">
      <c r="B15" s="125" t="s">
        <v>4</v>
      </c>
      <c r="C15" s="120" t="s">
        <v>10</v>
      </c>
      <c r="D15" s="120" t="s">
        <v>109</v>
      </c>
      <c r="E15" s="120" t="s">
        <v>187</v>
      </c>
      <c r="F15" s="121" t="s">
        <v>21</v>
      </c>
      <c r="G15" s="121" t="s">
        <v>21</v>
      </c>
      <c r="H15" s="120">
        <v>19</v>
      </c>
      <c r="I15" s="121" t="s">
        <v>59</v>
      </c>
      <c r="J15" s="122" t="s">
        <v>133</v>
      </c>
      <c r="K15" s="120" t="s">
        <v>136</v>
      </c>
      <c r="L15" s="122" t="s">
        <v>137</v>
      </c>
      <c r="M15" s="120" t="s">
        <v>123</v>
      </c>
      <c r="N15" s="120" t="s">
        <v>135</v>
      </c>
      <c r="O15" s="124" t="s">
        <v>12</v>
      </c>
      <c r="P15" s="121" t="s">
        <v>197</v>
      </c>
      <c r="Q15" s="71" t="s">
        <v>249</v>
      </c>
    </row>
    <row r="16" spans="2:17" ht="36" customHeight="1" x14ac:dyDescent="0.25">
      <c r="B16" s="126" t="s">
        <v>4</v>
      </c>
      <c r="C16" s="121" t="s">
        <v>10</v>
      </c>
      <c r="D16" s="121" t="s">
        <v>109</v>
      </c>
      <c r="E16" s="121" t="s">
        <v>187</v>
      </c>
      <c r="F16" s="121" t="s">
        <v>21</v>
      </c>
      <c r="G16" s="121" t="s">
        <v>21</v>
      </c>
      <c r="H16" s="121">
        <v>27</v>
      </c>
      <c r="I16" s="127" t="s">
        <v>278</v>
      </c>
      <c r="J16" s="124" t="s">
        <v>279</v>
      </c>
      <c r="K16" s="121" t="s">
        <v>32</v>
      </c>
      <c r="L16" s="124" t="s">
        <v>280</v>
      </c>
      <c r="M16" s="121" t="s">
        <v>163</v>
      </c>
      <c r="N16" s="121" t="s">
        <v>281</v>
      </c>
      <c r="O16" s="124" t="s">
        <v>12</v>
      </c>
      <c r="P16" s="128" t="s">
        <v>288</v>
      </c>
      <c r="Q16" s="71" t="s">
        <v>249</v>
      </c>
    </row>
    <row r="17" spans="2:17" ht="36" customHeight="1" x14ac:dyDescent="0.25">
      <c r="B17" s="129" t="s">
        <v>4</v>
      </c>
      <c r="C17" s="121" t="s">
        <v>10</v>
      </c>
      <c r="D17" s="121" t="s">
        <v>109</v>
      </c>
      <c r="E17" s="120" t="s">
        <v>187</v>
      </c>
      <c r="F17" s="121" t="s">
        <v>21</v>
      </c>
      <c r="G17" s="121" t="s">
        <v>21</v>
      </c>
      <c r="H17" s="121">
        <v>17</v>
      </c>
      <c r="I17" s="121" t="s">
        <v>178</v>
      </c>
      <c r="J17" s="123" t="s">
        <v>171</v>
      </c>
      <c r="K17" s="121" t="s">
        <v>136</v>
      </c>
      <c r="L17" s="124" t="s">
        <v>179</v>
      </c>
      <c r="M17" s="121" t="s">
        <v>123</v>
      </c>
      <c r="N17" s="121" t="s">
        <v>189</v>
      </c>
      <c r="O17" s="124" t="s">
        <v>12</v>
      </c>
      <c r="P17" s="130" t="s">
        <v>198</v>
      </c>
      <c r="Q17" s="77" t="s">
        <v>250</v>
      </c>
    </row>
    <row r="18" spans="2:17" ht="36" customHeight="1" x14ac:dyDescent="0.25">
      <c r="B18" s="131" t="s">
        <v>15</v>
      </c>
      <c r="C18" s="132" t="s">
        <v>38</v>
      </c>
      <c r="D18" s="132" t="s">
        <v>111</v>
      </c>
      <c r="E18" s="132" t="s">
        <v>187</v>
      </c>
      <c r="F18" s="133" t="s">
        <v>21</v>
      </c>
      <c r="G18" s="133" t="s">
        <v>21</v>
      </c>
      <c r="H18" s="132">
        <v>31</v>
      </c>
      <c r="I18" s="134" t="s">
        <v>150</v>
      </c>
      <c r="J18" s="135" t="s">
        <v>145</v>
      </c>
      <c r="K18" s="132" t="s">
        <v>134</v>
      </c>
      <c r="L18" s="135" t="s">
        <v>184</v>
      </c>
      <c r="M18" s="132" t="s">
        <v>134</v>
      </c>
      <c r="N18" s="132" t="s">
        <v>147</v>
      </c>
      <c r="O18" s="135" t="s">
        <v>12</v>
      </c>
      <c r="P18" s="133" t="s">
        <v>199</v>
      </c>
      <c r="Q18" s="77" t="s">
        <v>250</v>
      </c>
    </row>
    <row r="19" spans="2:17" ht="36" customHeight="1" x14ac:dyDescent="0.25">
      <c r="B19" s="136" t="s">
        <v>15</v>
      </c>
      <c r="C19" s="132" t="s">
        <v>24</v>
      </c>
      <c r="D19" s="132" t="s">
        <v>112</v>
      </c>
      <c r="E19" s="132" t="s">
        <v>187</v>
      </c>
      <c r="F19" s="133" t="s">
        <v>21</v>
      </c>
      <c r="G19" s="137" t="s">
        <v>16</v>
      </c>
      <c r="H19" s="132">
        <v>32</v>
      </c>
      <c r="I19" s="133" t="s">
        <v>152</v>
      </c>
      <c r="J19" s="135" t="s">
        <v>180</v>
      </c>
      <c r="K19" s="132" t="s">
        <v>163</v>
      </c>
      <c r="L19" s="135" t="s">
        <v>183</v>
      </c>
      <c r="M19" s="132" t="s">
        <v>62</v>
      </c>
      <c r="N19" s="132" t="s">
        <v>149</v>
      </c>
      <c r="O19" s="138" t="s">
        <v>12</v>
      </c>
      <c r="P19" s="133" t="s">
        <v>200</v>
      </c>
      <c r="Q19" s="71" t="s">
        <v>249</v>
      </c>
    </row>
    <row r="20" spans="2:17" ht="36" customHeight="1" x14ac:dyDescent="0.25">
      <c r="B20" s="139" t="s">
        <v>6</v>
      </c>
      <c r="C20" s="140" t="s">
        <v>39</v>
      </c>
      <c r="D20" s="140" t="s">
        <v>115</v>
      </c>
      <c r="E20" s="140" t="s">
        <v>187</v>
      </c>
      <c r="F20" s="141" t="s">
        <v>21</v>
      </c>
      <c r="G20" s="141" t="s">
        <v>21</v>
      </c>
      <c r="H20" s="140">
        <v>40</v>
      </c>
      <c r="I20" s="142" t="s">
        <v>154</v>
      </c>
      <c r="J20" s="143" t="s">
        <v>138</v>
      </c>
      <c r="K20" s="140" t="s">
        <v>185</v>
      </c>
      <c r="L20" s="143" t="s">
        <v>155</v>
      </c>
      <c r="M20" s="140" t="s">
        <v>124</v>
      </c>
      <c r="N20" s="140" t="s">
        <v>156</v>
      </c>
      <c r="O20" s="143" t="s">
        <v>12</v>
      </c>
      <c r="P20" s="141" t="s">
        <v>201</v>
      </c>
      <c r="Q20" s="71" t="s">
        <v>249</v>
      </c>
    </row>
    <row r="21" spans="2:17" ht="36" customHeight="1" x14ac:dyDescent="0.25">
      <c r="B21" s="139" t="s">
        <v>6</v>
      </c>
      <c r="C21" s="140" t="s">
        <v>157</v>
      </c>
      <c r="D21" s="140" t="s">
        <v>113</v>
      </c>
      <c r="E21" s="140" t="s">
        <v>187</v>
      </c>
      <c r="F21" s="141" t="s">
        <v>21</v>
      </c>
      <c r="G21" s="141" t="s">
        <v>21</v>
      </c>
      <c r="H21" s="140">
        <v>42</v>
      </c>
      <c r="I21" s="142" t="s">
        <v>158</v>
      </c>
      <c r="J21" s="143" t="s">
        <v>141</v>
      </c>
      <c r="K21" s="140" t="s">
        <v>136</v>
      </c>
      <c r="L21" s="143" t="s">
        <v>159</v>
      </c>
      <c r="M21" s="140" t="s">
        <v>62</v>
      </c>
      <c r="N21" s="140" t="s">
        <v>160</v>
      </c>
      <c r="O21" s="143" t="s">
        <v>12</v>
      </c>
      <c r="P21" s="141" t="s">
        <v>211</v>
      </c>
      <c r="Q21" s="77" t="s">
        <v>250</v>
      </c>
    </row>
    <row r="22" spans="2:17" ht="36" customHeight="1" x14ac:dyDescent="0.25">
      <c r="B22" s="144" t="s">
        <v>7</v>
      </c>
      <c r="C22" s="145" t="s">
        <v>177</v>
      </c>
      <c r="D22" s="145" t="s">
        <v>188</v>
      </c>
      <c r="E22" s="145" t="s">
        <v>187</v>
      </c>
      <c r="F22" s="145" t="s">
        <v>21</v>
      </c>
      <c r="G22" s="145" t="s">
        <v>21</v>
      </c>
      <c r="H22" s="145">
        <v>54</v>
      </c>
      <c r="I22" s="145" t="s">
        <v>282</v>
      </c>
      <c r="J22" s="146" t="s">
        <v>283</v>
      </c>
      <c r="K22" s="147" t="s">
        <v>285</v>
      </c>
      <c r="L22" s="149" t="s">
        <v>284</v>
      </c>
      <c r="M22" s="145" t="s">
        <v>123</v>
      </c>
      <c r="N22" s="145" t="s">
        <v>186</v>
      </c>
      <c r="O22" s="149" t="s">
        <v>12</v>
      </c>
      <c r="P22" s="150" t="s">
        <v>287</v>
      </c>
      <c r="Q22" s="77" t="s">
        <v>250</v>
      </c>
    </row>
    <row r="23" spans="2:17" ht="36" customHeight="1" x14ac:dyDescent="0.25">
      <c r="B23" s="144" t="s">
        <v>7</v>
      </c>
      <c r="C23" s="151" t="s">
        <v>8</v>
      </c>
      <c r="D23" s="151" t="s">
        <v>117</v>
      </c>
      <c r="E23" s="151" t="s">
        <v>187</v>
      </c>
      <c r="F23" s="145" t="s">
        <v>21</v>
      </c>
      <c r="G23" s="145" t="s">
        <v>21</v>
      </c>
      <c r="H23" s="151">
        <v>57</v>
      </c>
      <c r="I23" s="145" t="s">
        <v>162</v>
      </c>
      <c r="J23" s="152" t="s">
        <v>153</v>
      </c>
      <c r="K23" s="151" t="s">
        <v>163</v>
      </c>
      <c r="L23" s="149" t="s">
        <v>164</v>
      </c>
      <c r="M23" s="145" t="s">
        <v>163</v>
      </c>
      <c r="N23" s="145" t="s">
        <v>135</v>
      </c>
      <c r="O23" s="149" t="s">
        <v>12</v>
      </c>
      <c r="P23" s="145" t="s">
        <v>202</v>
      </c>
      <c r="Q23" s="71" t="s">
        <v>249</v>
      </c>
    </row>
    <row r="24" spans="2:17" ht="36" customHeight="1" x14ac:dyDescent="0.25">
      <c r="B24" s="144" t="s">
        <v>7</v>
      </c>
      <c r="C24" s="145" t="s">
        <v>11</v>
      </c>
      <c r="D24" s="145" t="s">
        <v>118</v>
      </c>
      <c r="E24" s="151" t="s">
        <v>187</v>
      </c>
      <c r="F24" s="145" t="s">
        <v>21</v>
      </c>
      <c r="G24" s="145" t="s">
        <v>21</v>
      </c>
      <c r="H24" s="145">
        <v>63</v>
      </c>
      <c r="I24" s="145" t="s">
        <v>165</v>
      </c>
      <c r="J24" s="149" t="s">
        <v>166</v>
      </c>
      <c r="K24" s="145" t="s">
        <v>167</v>
      </c>
      <c r="L24" s="149" t="s">
        <v>312</v>
      </c>
      <c r="M24" s="145" t="s">
        <v>123</v>
      </c>
      <c r="N24" s="145" t="s">
        <v>72</v>
      </c>
      <c r="O24" s="149" t="s">
        <v>12</v>
      </c>
      <c r="P24" s="145" t="s">
        <v>203</v>
      </c>
      <c r="Q24" s="77" t="s">
        <v>250</v>
      </c>
    </row>
    <row r="25" spans="2:17" ht="36" customHeight="1" x14ac:dyDescent="0.25">
      <c r="B25" s="153" t="s">
        <v>7</v>
      </c>
      <c r="C25" s="151" t="s">
        <v>11</v>
      </c>
      <c r="D25" s="145" t="s">
        <v>118</v>
      </c>
      <c r="E25" s="151" t="s">
        <v>187</v>
      </c>
      <c r="F25" s="145" t="s">
        <v>21</v>
      </c>
      <c r="G25" s="145" t="s">
        <v>21</v>
      </c>
      <c r="H25" s="151">
        <v>64</v>
      </c>
      <c r="I25" s="154" t="s">
        <v>58</v>
      </c>
      <c r="J25" s="156" t="s">
        <v>50</v>
      </c>
      <c r="K25" s="151" t="s">
        <v>31</v>
      </c>
      <c r="L25" s="156" t="s">
        <v>169</v>
      </c>
      <c r="M25" s="151" t="s">
        <v>45</v>
      </c>
      <c r="N25" s="151" t="s">
        <v>5</v>
      </c>
      <c r="O25" s="156" t="s">
        <v>12</v>
      </c>
      <c r="P25" s="145" t="s">
        <v>204</v>
      </c>
      <c r="Q25" s="71" t="s">
        <v>249</v>
      </c>
    </row>
    <row r="26" spans="2:17" ht="36" customHeight="1" x14ac:dyDescent="0.25">
      <c r="B26" s="157" t="s">
        <v>22</v>
      </c>
      <c r="C26" s="158" t="s">
        <v>23</v>
      </c>
      <c r="D26" s="158" t="s">
        <v>119</v>
      </c>
      <c r="E26" s="159" t="s">
        <v>187</v>
      </c>
      <c r="F26" s="158" t="s">
        <v>21</v>
      </c>
      <c r="G26" s="158" t="s">
        <v>21</v>
      </c>
      <c r="H26" s="158">
        <v>70</v>
      </c>
      <c r="I26" s="160" t="s">
        <v>170</v>
      </c>
      <c r="J26" s="161" t="s">
        <v>171</v>
      </c>
      <c r="K26" s="158" t="s">
        <v>36</v>
      </c>
      <c r="L26" s="161" t="s">
        <v>172</v>
      </c>
      <c r="M26" s="158" t="s">
        <v>43</v>
      </c>
      <c r="N26" s="158" t="s">
        <v>186</v>
      </c>
      <c r="O26" s="162" t="s">
        <v>12</v>
      </c>
      <c r="P26" s="163" t="s">
        <v>205</v>
      </c>
      <c r="Q26" s="77" t="s">
        <v>250</v>
      </c>
    </row>
    <row r="27" spans="2:17" ht="36" customHeight="1" x14ac:dyDescent="0.25">
      <c r="B27" s="164" t="s">
        <v>49</v>
      </c>
      <c r="C27" s="165" t="s">
        <v>51</v>
      </c>
      <c r="D27" s="165" t="s">
        <v>114</v>
      </c>
      <c r="E27" s="165" t="s">
        <v>187</v>
      </c>
      <c r="F27" s="166" t="s">
        <v>21</v>
      </c>
      <c r="G27" s="166" t="s">
        <v>21</v>
      </c>
      <c r="H27" s="165">
        <v>77</v>
      </c>
      <c r="I27" s="167" t="s">
        <v>173</v>
      </c>
      <c r="J27" s="168" t="s">
        <v>145</v>
      </c>
      <c r="K27" s="165" t="s">
        <v>134</v>
      </c>
      <c r="L27" s="168" t="s">
        <v>151</v>
      </c>
      <c r="M27" s="165" t="s">
        <v>134</v>
      </c>
      <c r="N27" s="165" t="s">
        <v>147</v>
      </c>
      <c r="O27" s="168" t="s">
        <v>12</v>
      </c>
      <c r="P27" s="169" t="s">
        <v>206</v>
      </c>
      <c r="Q27" s="77" t="s">
        <v>250</v>
      </c>
    </row>
    <row r="28" spans="2:17" ht="36" customHeight="1" x14ac:dyDescent="0.25">
      <c r="B28" s="170" t="s">
        <v>49</v>
      </c>
      <c r="C28" s="165" t="s">
        <v>91</v>
      </c>
      <c r="D28" s="165" t="s">
        <v>120</v>
      </c>
      <c r="E28" s="165" t="s">
        <v>187</v>
      </c>
      <c r="F28" s="166" t="s">
        <v>21</v>
      </c>
      <c r="G28" s="166" t="s">
        <v>21</v>
      </c>
      <c r="H28" s="165">
        <v>83</v>
      </c>
      <c r="I28" s="167" t="s">
        <v>174</v>
      </c>
      <c r="J28" s="168" t="s">
        <v>145</v>
      </c>
      <c r="K28" s="165" t="s">
        <v>134</v>
      </c>
      <c r="L28" s="168" t="s">
        <v>151</v>
      </c>
      <c r="M28" s="165" t="s">
        <v>134</v>
      </c>
      <c r="N28" s="165" t="s">
        <v>147</v>
      </c>
      <c r="O28" s="168" t="s">
        <v>12</v>
      </c>
      <c r="P28" s="169" t="s">
        <v>207</v>
      </c>
      <c r="Q28" s="77" t="s">
        <v>250</v>
      </c>
    </row>
    <row r="29" spans="2:17" ht="36" customHeight="1" x14ac:dyDescent="0.25">
      <c r="B29" s="108" t="s">
        <v>16</v>
      </c>
      <c r="C29" s="103" t="s">
        <v>78</v>
      </c>
      <c r="D29" s="103" t="s">
        <v>106</v>
      </c>
      <c r="E29" s="103" t="s">
        <v>187</v>
      </c>
      <c r="F29" s="103" t="s">
        <v>21</v>
      </c>
      <c r="G29" s="102" t="s">
        <v>21</v>
      </c>
      <c r="H29" s="102">
        <v>7</v>
      </c>
      <c r="I29" s="107" t="s">
        <v>82</v>
      </c>
      <c r="J29" s="106" t="s">
        <v>81</v>
      </c>
      <c r="K29" s="102" t="s">
        <v>36</v>
      </c>
      <c r="L29" s="106" t="s">
        <v>80</v>
      </c>
      <c r="M29" s="102" t="s">
        <v>36</v>
      </c>
      <c r="N29" s="103" t="s">
        <v>77</v>
      </c>
      <c r="O29" s="105" t="s">
        <v>12</v>
      </c>
      <c r="P29" s="103" t="s">
        <v>697</v>
      </c>
      <c r="Q29" s="77" t="s">
        <v>250</v>
      </c>
    </row>
    <row r="30" spans="2:17" ht="36" customHeight="1" x14ac:dyDescent="0.25">
      <c r="B30" s="119" t="s">
        <v>4</v>
      </c>
      <c r="C30" s="121" t="s">
        <v>3</v>
      </c>
      <c r="D30" s="121" t="s">
        <v>108</v>
      </c>
      <c r="E30" s="121" t="s">
        <v>187</v>
      </c>
      <c r="F30" s="120" t="s">
        <v>21</v>
      </c>
      <c r="G30" s="120" t="s">
        <v>21</v>
      </c>
      <c r="H30" s="120">
        <v>11</v>
      </c>
      <c r="I30" s="121" t="s">
        <v>74</v>
      </c>
      <c r="J30" s="124" t="s">
        <v>63</v>
      </c>
      <c r="K30" s="121" t="s">
        <v>36</v>
      </c>
      <c r="L30" s="124" t="s">
        <v>47</v>
      </c>
      <c r="M30" s="121" t="s">
        <v>34</v>
      </c>
      <c r="N30" s="121" t="s">
        <v>5</v>
      </c>
      <c r="O30" s="124" t="s">
        <v>13</v>
      </c>
      <c r="P30" s="121" t="s">
        <v>213</v>
      </c>
      <c r="Q30" s="77" t="s">
        <v>250</v>
      </c>
    </row>
    <row r="31" spans="2:17" ht="36" customHeight="1" x14ac:dyDescent="0.25">
      <c r="B31" s="119" t="s">
        <v>4</v>
      </c>
      <c r="C31" s="121" t="s">
        <v>3</v>
      </c>
      <c r="D31" s="121" t="s">
        <v>108</v>
      </c>
      <c r="E31" s="121" t="s">
        <v>187</v>
      </c>
      <c r="F31" s="120" t="s">
        <v>21</v>
      </c>
      <c r="G31" s="120" t="s">
        <v>21</v>
      </c>
      <c r="H31" s="120">
        <v>11</v>
      </c>
      <c r="I31" s="121" t="s">
        <v>75</v>
      </c>
      <c r="J31" s="124" t="s">
        <v>9</v>
      </c>
      <c r="K31" s="121" t="s">
        <v>34</v>
      </c>
      <c r="L31" s="124" t="s">
        <v>48</v>
      </c>
      <c r="M31" s="121" t="s">
        <v>34</v>
      </c>
      <c r="N31" s="121" t="s">
        <v>2</v>
      </c>
      <c r="O31" s="123" t="s">
        <v>13</v>
      </c>
      <c r="P31" s="121" t="s">
        <v>214</v>
      </c>
      <c r="Q31" s="77" t="s">
        <v>250</v>
      </c>
    </row>
    <row r="32" spans="2:17" ht="36" customHeight="1" x14ac:dyDescent="0.25">
      <c r="B32" s="119" t="s">
        <v>4</v>
      </c>
      <c r="C32" s="121" t="s">
        <v>3</v>
      </c>
      <c r="D32" s="121" t="s">
        <v>108</v>
      </c>
      <c r="E32" s="121" t="s">
        <v>187</v>
      </c>
      <c r="F32" s="120" t="s">
        <v>21</v>
      </c>
      <c r="G32" s="120" t="s">
        <v>21</v>
      </c>
      <c r="H32" s="120">
        <v>11</v>
      </c>
      <c r="I32" s="121" t="s">
        <v>76</v>
      </c>
      <c r="J32" s="124" t="s">
        <v>9</v>
      </c>
      <c r="K32" s="121" t="s">
        <v>34</v>
      </c>
      <c r="L32" s="124" t="s">
        <v>92</v>
      </c>
      <c r="M32" s="121" t="s">
        <v>34</v>
      </c>
      <c r="N32" s="121" t="s">
        <v>2</v>
      </c>
      <c r="O32" s="124" t="s">
        <v>14</v>
      </c>
      <c r="P32" s="121" t="s">
        <v>215</v>
      </c>
      <c r="Q32" s="77" t="s">
        <v>250</v>
      </c>
    </row>
    <row r="33" spans="2:17" ht="36" customHeight="1" x14ac:dyDescent="0.25">
      <c r="B33" s="125" t="s">
        <v>4</v>
      </c>
      <c r="C33" s="120" t="s">
        <v>10</v>
      </c>
      <c r="D33" s="120" t="s">
        <v>109</v>
      </c>
      <c r="E33" s="121" t="s">
        <v>187</v>
      </c>
      <c r="F33" s="120" t="s">
        <v>21</v>
      </c>
      <c r="G33" s="120" t="s">
        <v>21</v>
      </c>
      <c r="H33" s="120">
        <v>21</v>
      </c>
      <c r="I33" s="121" t="s">
        <v>60</v>
      </c>
      <c r="J33" s="124" t="s">
        <v>9</v>
      </c>
      <c r="K33" s="121" t="s">
        <v>34</v>
      </c>
      <c r="L33" s="124" t="s">
        <v>35</v>
      </c>
      <c r="M33" s="121" t="s">
        <v>34</v>
      </c>
      <c r="N33" s="121" t="s">
        <v>2</v>
      </c>
      <c r="O33" s="124" t="s">
        <v>12</v>
      </c>
      <c r="P33" s="121" t="s">
        <v>217</v>
      </c>
      <c r="Q33" s="77" t="s">
        <v>250</v>
      </c>
    </row>
    <row r="34" spans="2:17" ht="36" customHeight="1" x14ac:dyDescent="0.25">
      <c r="B34" s="125" t="s">
        <v>4</v>
      </c>
      <c r="C34" s="120" t="s">
        <v>10</v>
      </c>
      <c r="D34" s="120" t="s">
        <v>109</v>
      </c>
      <c r="E34" s="121" t="s">
        <v>187</v>
      </c>
      <c r="F34" s="120" t="s">
        <v>21</v>
      </c>
      <c r="G34" s="120" t="s">
        <v>21</v>
      </c>
      <c r="H34" s="120">
        <v>27</v>
      </c>
      <c r="I34" s="121" t="s">
        <v>90</v>
      </c>
      <c r="J34" s="122" t="s">
        <v>81</v>
      </c>
      <c r="K34" s="120" t="s">
        <v>36</v>
      </c>
      <c r="L34" s="122" t="s">
        <v>80</v>
      </c>
      <c r="M34" s="120" t="s">
        <v>36</v>
      </c>
      <c r="N34" s="120" t="s">
        <v>79</v>
      </c>
      <c r="O34" s="124" t="s">
        <v>12</v>
      </c>
      <c r="P34" s="121" t="s">
        <v>216</v>
      </c>
      <c r="Q34" s="77" t="s">
        <v>250</v>
      </c>
    </row>
    <row r="35" spans="2:17" ht="36" customHeight="1" x14ac:dyDescent="0.25">
      <c r="B35" s="131" t="s">
        <v>15</v>
      </c>
      <c r="C35" s="132" t="s">
        <v>38</v>
      </c>
      <c r="D35" s="132" t="s">
        <v>111</v>
      </c>
      <c r="E35" s="132" t="s">
        <v>187</v>
      </c>
      <c r="F35" s="133" t="s">
        <v>21</v>
      </c>
      <c r="G35" s="133" t="s">
        <v>21</v>
      </c>
      <c r="H35" s="132">
        <v>39</v>
      </c>
      <c r="I35" s="133" t="s">
        <v>66</v>
      </c>
      <c r="J35" s="135" t="s">
        <v>81</v>
      </c>
      <c r="K35" s="132" t="s">
        <v>36</v>
      </c>
      <c r="L35" s="135" t="s">
        <v>80</v>
      </c>
      <c r="M35" s="132" t="s">
        <v>36</v>
      </c>
      <c r="N35" s="132" t="s">
        <v>79</v>
      </c>
      <c r="O35" s="138" t="s">
        <v>12</v>
      </c>
      <c r="P35" s="133" t="s">
        <v>218</v>
      </c>
      <c r="Q35" s="77" t="s">
        <v>250</v>
      </c>
    </row>
    <row r="36" spans="2:17" ht="36" customHeight="1" x14ac:dyDescent="0.25">
      <c r="B36" s="136" t="s">
        <v>15</v>
      </c>
      <c r="C36" s="133" t="s">
        <v>38</v>
      </c>
      <c r="D36" s="133" t="s">
        <v>111</v>
      </c>
      <c r="E36" s="133" t="s">
        <v>187</v>
      </c>
      <c r="F36" s="132" t="s">
        <v>21</v>
      </c>
      <c r="G36" s="132" t="s">
        <v>21</v>
      </c>
      <c r="H36" s="132">
        <v>39</v>
      </c>
      <c r="I36" s="133" t="s">
        <v>66</v>
      </c>
      <c r="J36" s="138" t="s">
        <v>9</v>
      </c>
      <c r="K36" s="133" t="s">
        <v>34</v>
      </c>
      <c r="L36" s="138" t="s">
        <v>67</v>
      </c>
      <c r="M36" s="133" t="s">
        <v>45</v>
      </c>
      <c r="N36" s="133" t="s">
        <v>2</v>
      </c>
      <c r="O36" s="138" t="s">
        <v>12</v>
      </c>
      <c r="P36" s="133" t="s">
        <v>219</v>
      </c>
      <c r="Q36" s="77" t="s">
        <v>250</v>
      </c>
    </row>
    <row r="37" spans="2:17" ht="36" customHeight="1" x14ac:dyDescent="0.25">
      <c r="B37" s="139" t="s">
        <v>6</v>
      </c>
      <c r="C37" s="140" t="s">
        <v>39</v>
      </c>
      <c r="D37" s="140" t="s">
        <v>115</v>
      </c>
      <c r="E37" s="141" t="s">
        <v>187</v>
      </c>
      <c r="F37" s="140" t="s">
        <v>21</v>
      </c>
      <c r="G37" s="140" t="s">
        <v>21</v>
      </c>
      <c r="H37" s="140">
        <v>47</v>
      </c>
      <c r="I37" s="141" t="s">
        <v>73</v>
      </c>
      <c r="J37" s="143" t="s">
        <v>50</v>
      </c>
      <c r="K37" s="140" t="s">
        <v>31</v>
      </c>
      <c r="L37" s="143" t="s">
        <v>70</v>
      </c>
      <c r="M37" s="140" t="s">
        <v>34</v>
      </c>
      <c r="N37" s="140" t="s">
        <v>72</v>
      </c>
      <c r="O37" s="143" t="s">
        <v>12</v>
      </c>
      <c r="P37" s="141" t="s">
        <v>220</v>
      </c>
      <c r="Q37" s="77" t="s">
        <v>250</v>
      </c>
    </row>
    <row r="38" spans="2:17" ht="36" customHeight="1" x14ac:dyDescent="0.25">
      <c r="B38" s="171" t="s">
        <v>1</v>
      </c>
      <c r="C38" s="172" t="s">
        <v>0</v>
      </c>
      <c r="D38" s="172" t="s">
        <v>116</v>
      </c>
      <c r="E38" s="172" t="s">
        <v>187</v>
      </c>
      <c r="F38" s="173" t="s">
        <v>21</v>
      </c>
      <c r="G38" s="173" t="s">
        <v>21</v>
      </c>
      <c r="H38" s="173">
        <v>48</v>
      </c>
      <c r="I38" s="172" t="s">
        <v>93</v>
      </c>
      <c r="J38" s="174" t="s">
        <v>68</v>
      </c>
      <c r="K38" s="172" t="s">
        <v>41</v>
      </c>
      <c r="L38" s="175" t="s">
        <v>69</v>
      </c>
      <c r="M38" s="172" t="s">
        <v>34</v>
      </c>
      <c r="N38" s="172" t="s">
        <v>37</v>
      </c>
      <c r="O38" s="175" t="s">
        <v>12</v>
      </c>
      <c r="P38" s="172" t="s">
        <v>221</v>
      </c>
      <c r="Q38" s="77" t="s">
        <v>250</v>
      </c>
    </row>
    <row r="39" spans="2:17" ht="36" customHeight="1" x14ac:dyDescent="0.25">
      <c r="B39" s="171" t="s">
        <v>1</v>
      </c>
      <c r="C39" s="172" t="s">
        <v>0</v>
      </c>
      <c r="D39" s="172" t="s">
        <v>116</v>
      </c>
      <c r="E39" s="172" t="s">
        <v>187</v>
      </c>
      <c r="F39" s="173" t="s">
        <v>21</v>
      </c>
      <c r="G39" s="173" t="s">
        <v>21</v>
      </c>
      <c r="H39" s="173">
        <v>48</v>
      </c>
      <c r="I39" s="172" t="s">
        <v>93</v>
      </c>
      <c r="J39" s="175" t="s">
        <v>98</v>
      </c>
      <c r="K39" s="172" t="s">
        <v>96</v>
      </c>
      <c r="L39" s="175" t="s">
        <v>99</v>
      </c>
      <c r="M39" s="172" t="s">
        <v>34</v>
      </c>
      <c r="N39" s="172" t="s">
        <v>40</v>
      </c>
      <c r="O39" s="175" t="s">
        <v>12</v>
      </c>
      <c r="P39" s="172" t="s">
        <v>258</v>
      </c>
      <c r="Q39" s="77" t="s">
        <v>250</v>
      </c>
    </row>
    <row r="40" spans="2:17" ht="36" customHeight="1" x14ac:dyDescent="0.25">
      <c r="B40" s="171" t="s">
        <v>1</v>
      </c>
      <c r="C40" s="172" t="s">
        <v>0</v>
      </c>
      <c r="D40" s="172" t="s">
        <v>116</v>
      </c>
      <c r="E40" s="172" t="s">
        <v>187</v>
      </c>
      <c r="F40" s="173" t="s">
        <v>21</v>
      </c>
      <c r="G40" s="173" t="s">
        <v>21</v>
      </c>
      <c r="H40" s="173">
        <v>48</v>
      </c>
      <c r="I40" s="172" t="s">
        <v>94</v>
      </c>
      <c r="J40" s="174" t="s">
        <v>68</v>
      </c>
      <c r="K40" s="172" t="s">
        <v>41</v>
      </c>
      <c r="L40" s="175" t="s">
        <v>69</v>
      </c>
      <c r="M40" s="172" t="s">
        <v>34</v>
      </c>
      <c r="N40" s="172" t="s">
        <v>37</v>
      </c>
      <c r="O40" s="175" t="s">
        <v>12</v>
      </c>
      <c r="P40" s="172" t="s">
        <v>222</v>
      </c>
      <c r="Q40" s="77" t="s">
        <v>250</v>
      </c>
    </row>
    <row r="41" spans="2:17" ht="36" customHeight="1" x14ac:dyDescent="0.25">
      <c r="B41" s="171" t="s">
        <v>1</v>
      </c>
      <c r="C41" s="172" t="s">
        <v>0</v>
      </c>
      <c r="D41" s="172" t="s">
        <v>116</v>
      </c>
      <c r="E41" s="172" t="s">
        <v>187</v>
      </c>
      <c r="F41" s="173" t="s">
        <v>21</v>
      </c>
      <c r="G41" s="173" t="s">
        <v>21</v>
      </c>
      <c r="H41" s="173">
        <v>48</v>
      </c>
      <c r="I41" s="172" t="s">
        <v>97</v>
      </c>
      <c r="J41" s="175" t="s">
        <v>98</v>
      </c>
      <c r="K41" s="172" t="s">
        <v>96</v>
      </c>
      <c r="L41" s="175" t="s">
        <v>99</v>
      </c>
      <c r="M41" s="172" t="s">
        <v>34</v>
      </c>
      <c r="N41" s="172" t="s">
        <v>40</v>
      </c>
      <c r="O41" s="175" t="s">
        <v>12</v>
      </c>
      <c r="P41" s="172" t="s">
        <v>223</v>
      </c>
      <c r="Q41" s="77" t="s">
        <v>250</v>
      </c>
    </row>
    <row r="42" spans="2:17" ht="36" customHeight="1" x14ac:dyDescent="0.25">
      <c r="B42" s="153" t="s">
        <v>7</v>
      </c>
      <c r="C42" s="151" t="s">
        <v>8</v>
      </c>
      <c r="D42" s="151" t="s">
        <v>117</v>
      </c>
      <c r="E42" s="145" t="s">
        <v>187</v>
      </c>
      <c r="F42" s="151" t="s">
        <v>21</v>
      </c>
      <c r="G42" s="151" t="s">
        <v>21</v>
      </c>
      <c r="H42" s="151">
        <v>59</v>
      </c>
      <c r="I42" s="145" t="s">
        <v>85</v>
      </c>
      <c r="J42" s="155" t="s">
        <v>89</v>
      </c>
      <c r="K42" s="151" t="s">
        <v>31</v>
      </c>
      <c r="L42" s="155" t="s">
        <v>42</v>
      </c>
      <c r="M42" s="151" t="s">
        <v>43</v>
      </c>
      <c r="N42" s="151" t="s">
        <v>25</v>
      </c>
      <c r="O42" s="156" t="s">
        <v>12</v>
      </c>
      <c r="P42" s="145" t="s">
        <v>224</v>
      </c>
      <c r="Q42" s="77" t="s">
        <v>250</v>
      </c>
    </row>
    <row r="43" spans="2:17" ht="36" customHeight="1" x14ac:dyDescent="0.25">
      <c r="B43" s="153" t="s">
        <v>7</v>
      </c>
      <c r="C43" s="151" t="s">
        <v>11</v>
      </c>
      <c r="D43" s="151" t="s">
        <v>118</v>
      </c>
      <c r="E43" s="145" t="s">
        <v>187</v>
      </c>
      <c r="F43" s="151" t="s">
        <v>21</v>
      </c>
      <c r="G43" s="151" t="s">
        <v>21</v>
      </c>
      <c r="H43" s="151">
        <v>68</v>
      </c>
      <c r="I43" s="145" t="s">
        <v>86</v>
      </c>
      <c r="J43" s="155" t="s">
        <v>89</v>
      </c>
      <c r="K43" s="151" t="s">
        <v>31</v>
      </c>
      <c r="L43" s="148" t="s">
        <v>88</v>
      </c>
      <c r="M43" s="151" t="s">
        <v>43</v>
      </c>
      <c r="N43" s="151" t="s">
        <v>87</v>
      </c>
      <c r="O43" s="156" t="s">
        <v>12</v>
      </c>
      <c r="P43" s="145" t="s">
        <v>225</v>
      </c>
      <c r="Q43" s="77" t="s">
        <v>250</v>
      </c>
    </row>
    <row r="44" spans="2:17" ht="36" customHeight="1" x14ac:dyDescent="0.25">
      <c r="B44" s="153" t="s">
        <v>7</v>
      </c>
      <c r="C44" s="151" t="s">
        <v>11</v>
      </c>
      <c r="D44" s="151" t="s">
        <v>118</v>
      </c>
      <c r="E44" s="145" t="s">
        <v>187</v>
      </c>
      <c r="F44" s="151" t="s">
        <v>21</v>
      </c>
      <c r="G44" s="151" t="s">
        <v>21</v>
      </c>
      <c r="H44" s="151">
        <v>65</v>
      </c>
      <c r="I44" s="145" t="s">
        <v>71</v>
      </c>
      <c r="J44" s="156" t="s">
        <v>9</v>
      </c>
      <c r="K44" s="151" t="s">
        <v>34</v>
      </c>
      <c r="L44" s="156" t="s">
        <v>44</v>
      </c>
      <c r="M44" s="151" t="s">
        <v>43</v>
      </c>
      <c r="N44" s="145" t="s">
        <v>2</v>
      </c>
      <c r="O44" s="156" t="s">
        <v>12</v>
      </c>
      <c r="P44" s="145" t="s">
        <v>226</v>
      </c>
      <c r="Q44" s="77" t="s">
        <v>250</v>
      </c>
    </row>
    <row r="45" spans="2:17" ht="36" customHeight="1" x14ac:dyDescent="0.25">
      <c r="B45" s="176" t="s">
        <v>22</v>
      </c>
      <c r="C45" s="163" t="s">
        <v>23</v>
      </c>
      <c r="D45" s="163" t="s">
        <v>119</v>
      </c>
      <c r="E45" s="163" t="s">
        <v>187</v>
      </c>
      <c r="F45" s="159" t="s">
        <v>21</v>
      </c>
      <c r="G45" s="159" t="s">
        <v>21</v>
      </c>
      <c r="H45" s="159">
        <v>69</v>
      </c>
      <c r="I45" s="163" t="s">
        <v>57</v>
      </c>
      <c r="J45" s="161" t="s">
        <v>9</v>
      </c>
      <c r="K45" s="163" t="s">
        <v>43</v>
      </c>
      <c r="L45" s="161" t="s">
        <v>44</v>
      </c>
      <c r="M45" s="163" t="s">
        <v>43</v>
      </c>
      <c r="N45" s="163" t="s">
        <v>2</v>
      </c>
      <c r="O45" s="161" t="s">
        <v>12</v>
      </c>
      <c r="P45" s="163" t="s">
        <v>227</v>
      </c>
      <c r="Q45" s="77" t="s">
        <v>250</v>
      </c>
    </row>
    <row r="46" spans="2:17" ht="36" customHeight="1" x14ac:dyDescent="0.25">
      <c r="B46" s="176" t="s">
        <v>22</v>
      </c>
      <c r="C46" s="159" t="s">
        <v>23</v>
      </c>
      <c r="D46" s="163" t="s">
        <v>119</v>
      </c>
      <c r="E46" s="163" t="s">
        <v>187</v>
      </c>
      <c r="F46" s="159" t="s">
        <v>21</v>
      </c>
      <c r="G46" s="159" t="s">
        <v>21</v>
      </c>
      <c r="H46" s="159">
        <v>71</v>
      </c>
      <c r="I46" s="163" t="s">
        <v>64</v>
      </c>
      <c r="J46" s="161" t="s">
        <v>63</v>
      </c>
      <c r="K46" s="163" t="s">
        <v>36</v>
      </c>
      <c r="L46" s="161" t="s">
        <v>65</v>
      </c>
      <c r="M46" s="163" t="s">
        <v>43</v>
      </c>
      <c r="N46" s="163" t="s">
        <v>5</v>
      </c>
      <c r="O46" s="161" t="s">
        <v>12</v>
      </c>
      <c r="P46" s="163" t="s">
        <v>228</v>
      </c>
      <c r="Q46" s="71" t="s">
        <v>249</v>
      </c>
    </row>
    <row r="47" spans="2:17" ht="36" customHeight="1" x14ac:dyDescent="0.25">
      <c r="B47" s="170" t="s">
        <v>49</v>
      </c>
      <c r="C47" s="165" t="s">
        <v>51</v>
      </c>
      <c r="D47" s="165" t="s">
        <v>114</v>
      </c>
      <c r="E47" s="166" t="s">
        <v>187</v>
      </c>
      <c r="F47" s="165" t="s">
        <v>21</v>
      </c>
      <c r="G47" s="165" t="s">
        <v>21</v>
      </c>
      <c r="H47" s="165">
        <v>82</v>
      </c>
      <c r="I47" s="166" t="s">
        <v>84</v>
      </c>
      <c r="J47" s="168" t="s">
        <v>81</v>
      </c>
      <c r="K47" s="165" t="s">
        <v>36</v>
      </c>
      <c r="L47" s="168" t="s">
        <v>80</v>
      </c>
      <c r="M47" s="165" t="s">
        <v>36</v>
      </c>
      <c r="N47" s="165" t="s">
        <v>79</v>
      </c>
      <c r="O47" s="177" t="s">
        <v>12</v>
      </c>
      <c r="P47" s="166" t="s">
        <v>696</v>
      </c>
      <c r="Q47" s="77" t="s">
        <v>250</v>
      </c>
    </row>
    <row r="48" spans="2:17" ht="36" customHeight="1" x14ac:dyDescent="0.25">
      <c r="B48" s="170" t="s">
        <v>49</v>
      </c>
      <c r="C48" s="165" t="s">
        <v>91</v>
      </c>
      <c r="D48" s="166" t="s">
        <v>120</v>
      </c>
      <c r="E48" s="166" t="s">
        <v>187</v>
      </c>
      <c r="F48" s="165" t="s">
        <v>21</v>
      </c>
      <c r="G48" s="165" t="s">
        <v>21</v>
      </c>
      <c r="H48" s="165">
        <v>84</v>
      </c>
      <c r="I48" s="166" t="s">
        <v>83</v>
      </c>
      <c r="J48" s="168" t="s">
        <v>81</v>
      </c>
      <c r="K48" s="165" t="s">
        <v>36</v>
      </c>
      <c r="L48" s="168" t="s">
        <v>80</v>
      </c>
      <c r="M48" s="165" t="s">
        <v>36</v>
      </c>
      <c r="N48" s="165" t="s">
        <v>79</v>
      </c>
      <c r="O48" s="177" t="s">
        <v>12</v>
      </c>
      <c r="P48" s="166" t="s">
        <v>229</v>
      </c>
      <c r="Q48" s="77" t="s">
        <v>250</v>
      </c>
    </row>
    <row r="50" spans="2:9" ht="36" customHeight="1" x14ac:dyDescent="0.25">
      <c r="D50" s="348" t="s">
        <v>816</v>
      </c>
      <c r="E50" s="348"/>
      <c r="F50" s="348"/>
      <c r="G50" s="348"/>
    </row>
    <row r="51" spans="2:9" ht="36" customHeight="1" x14ac:dyDescent="0.35">
      <c r="B51" s="91" t="s">
        <v>305</v>
      </c>
      <c r="C51" s="91" t="s">
        <v>306</v>
      </c>
      <c r="D51" s="344" t="s">
        <v>315</v>
      </c>
      <c r="E51" s="344" t="s">
        <v>307</v>
      </c>
    </row>
    <row r="52" spans="2:9" ht="36" customHeight="1" x14ac:dyDescent="0.35">
      <c r="B52" s="87" t="s">
        <v>16</v>
      </c>
      <c r="C52" s="88">
        <v>4</v>
      </c>
      <c r="D52" s="74">
        <v>0</v>
      </c>
      <c r="E52" s="88">
        <v>4</v>
      </c>
    </row>
    <row r="53" spans="2:9" ht="36" customHeight="1" x14ac:dyDescent="0.35">
      <c r="B53" s="87" t="s">
        <v>17</v>
      </c>
      <c r="C53" s="88">
        <v>1</v>
      </c>
      <c r="D53" s="74">
        <v>0</v>
      </c>
      <c r="E53" s="88">
        <v>1</v>
      </c>
    </row>
    <row r="54" spans="2:9" ht="36" customHeight="1" x14ac:dyDescent="0.35">
      <c r="B54" s="87" t="s">
        <v>18</v>
      </c>
      <c r="C54" s="88">
        <v>1</v>
      </c>
      <c r="D54" s="74">
        <v>0</v>
      </c>
      <c r="E54" s="88">
        <v>1</v>
      </c>
    </row>
    <row r="55" spans="2:9" ht="36" customHeight="1" x14ac:dyDescent="0.35">
      <c r="B55" s="87" t="s">
        <v>4</v>
      </c>
      <c r="C55" s="88">
        <v>9</v>
      </c>
      <c r="D55" s="74">
        <v>2</v>
      </c>
      <c r="E55" s="88">
        <v>12</v>
      </c>
      <c r="F55" s="342"/>
      <c r="G55" s="9"/>
      <c r="H55" s="9"/>
      <c r="I55" s="9"/>
    </row>
    <row r="56" spans="2:9" ht="36" customHeight="1" x14ac:dyDescent="0.35">
      <c r="B56" s="87" t="s">
        <v>15</v>
      </c>
      <c r="C56" s="88">
        <v>3</v>
      </c>
      <c r="D56" s="74">
        <v>1</v>
      </c>
      <c r="E56" s="88">
        <v>4</v>
      </c>
      <c r="F56" s="342"/>
      <c r="G56" s="9"/>
      <c r="H56" s="9"/>
      <c r="I56" s="9"/>
    </row>
    <row r="57" spans="2:9" ht="36" customHeight="1" x14ac:dyDescent="0.35">
      <c r="B57" s="87" t="s">
        <v>6</v>
      </c>
      <c r="C57" s="88">
        <v>2</v>
      </c>
      <c r="D57" s="74">
        <v>1</v>
      </c>
      <c r="E57" s="88">
        <v>4</v>
      </c>
      <c r="F57" s="9"/>
      <c r="G57" s="9"/>
      <c r="H57" s="9"/>
      <c r="I57" s="9"/>
    </row>
    <row r="58" spans="2:9" ht="36" customHeight="1" x14ac:dyDescent="0.35">
      <c r="B58" s="87" t="s">
        <v>1</v>
      </c>
      <c r="C58" s="88">
        <v>4</v>
      </c>
      <c r="D58" s="74">
        <v>0</v>
      </c>
      <c r="E58" s="88">
        <v>4</v>
      </c>
      <c r="F58" s="9"/>
      <c r="G58" s="9"/>
      <c r="H58" s="9"/>
      <c r="I58" s="9"/>
    </row>
    <row r="59" spans="2:9" ht="36" customHeight="1" x14ac:dyDescent="0.35">
      <c r="B59" s="87" t="s">
        <v>286</v>
      </c>
      <c r="C59" s="88">
        <v>5</v>
      </c>
      <c r="D59" s="74">
        <v>2</v>
      </c>
      <c r="E59" s="88">
        <v>7</v>
      </c>
    </row>
    <row r="60" spans="2:9" ht="36" customHeight="1" x14ac:dyDescent="0.35">
      <c r="B60" s="87" t="s">
        <v>22</v>
      </c>
      <c r="C60" s="88">
        <v>2</v>
      </c>
      <c r="D60" s="74">
        <v>1</v>
      </c>
      <c r="E60" s="88">
        <v>3</v>
      </c>
    </row>
    <row r="61" spans="2:9" ht="36" customHeight="1" x14ac:dyDescent="0.35">
      <c r="B61" s="87" t="s">
        <v>49</v>
      </c>
      <c r="C61" s="88">
        <v>4</v>
      </c>
      <c r="D61" s="74">
        <v>0</v>
      </c>
      <c r="E61" s="88">
        <v>4</v>
      </c>
    </row>
    <row r="62" spans="2:9" ht="36" customHeight="1" x14ac:dyDescent="0.35">
      <c r="B62" s="92"/>
      <c r="C62" s="93">
        <f>SUM(C52:C61)</f>
        <v>35</v>
      </c>
      <c r="D62" s="93">
        <f>SUM(D52:D61)</f>
        <v>7</v>
      </c>
      <c r="E62" s="93">
        <f>SUM(E52:E61)</f>
        <v>44</v>
      </c>
    </row>
    <row r="63" spans="2:9" ht="36" customHeight="1" x14ac:dyDescent="0.35">
      <c r="B63" s="92"/>
      <c r="C63" s="92"/>
      <c r="D63" s="92"/>
    </row>
    <row r="64" spans="2:9" ht="36" customHeight="1" x14ac:dyDescent="0.35">
      <c r="B64" s="91" t="s">
        <v>308</v>
      </c>
      <c r="C64" s="91" t="s">
        <v>306</v>
      </c>
      <c r="D64" s="92"/>
    </row>
    <row r="65" spans="2:4" ht="36" customHeight="1" x14ac:dyDescent="0.35">
      <c r="B65" s="87" t="s">
        <v>309</v>
      </c>
      <c r="C65" s="88">
        <v>5</v>
      </c>
      <c r="D65" s="92"/>
    </row>
    <row r="66" spans="2:4" ht="36" customHeight="1" x14ac:dyDescent="0.35">
      <c r="B66" s="87" t="s">
        <v>700</v>
      </c>
      <c r="C66" s="88">
        <v>4</v>
      </c>
      <c r="D66" s="92"/>
    </row>
    <row r="67" spans="2:4" ht="36" customHeight="1" x14ac:dyDescent="0.35">
      <c r="B67" s="87" t="s">
        <v>160</v>
      </c>
      <c r="C67" s="88">
        <v>2</v>
      </c>
      <c r="D67" s="92"/>
    </row>
    <row r="68" spans="2:4" ht="36" customHeight="1" x14ac:dyDescent="0.35">
      <c r="B68" s="87" t="s">
        <v>149</v>
      </c>
      <c r="C68" s="88">
        <v>0</v>
      </c>
      <c r="D68" s="92"/>
    </row>
    <row r="69" spans="2:4" ht="36" customHeight="1" x14ac:dyDescent="0.35">
      <c r="B69" s="87" t="s">
        <v>156</v>
      </c>
      <c r="C69" s="88">
        <v>0</v>
      </c>
      <c r="D69" s="92"/>
    </row>
    <row r="70" spans="2:4" ht="36" customHeight="1" x14ac:dyDescent="0.35">
      <c r="B70" s="87" t="s">
        <v>281</v>
      </c>
      <c r="C70" s="88">
        <v>0</v>
      </c>
      <c r="D70" s="92"/>
    </row>
    <row r="71" spans="2:4" ht="36" customHeight="1" x14ac:dyDescent="0.35">
      <c r="B71" s="87" t="s">
        <v>72</v>
      </c>
      <c r="C71" s="88">
        <v>2</v>
      </c>
      <c r="D71" s="92"/>
    </row>
    <row r="72" spans="2:4" ht="36" customHeight="1" x14ac:dyDescent="0.35">
      <c r="B72" s="87" t="s">
        <v>5</v>
      </c>
      <c r="C72" s="88">
        <v>0</v>
      </c>
      <c r="D72" s="92"/>
    </row>
    <row r="73" spans="2:4" ht="36" customHeight="1" x14ac:dyDescent="0.35">
      <c r="B73" s="87" t="s">
        <v>77</v>
      </c>
      <c r="C73" s="88">
        <v>5</v>
      </c>
      <c r="D73" s="92"/>
    </row>
    <row r="74" spans="2:4" ht="36" customHeight="1" x14ac:dyDescent="0.35">
      <c r="B74" s="87" t="s">
        <v>2</v>
      </c>
      <c r="C74" s="88">
        <v>6</v>
      </c>
      <c r="D74" s="92"/>
    </row>
    <row r="75" spans="2:4" ht="36" customHeight="1" x14ac:dyDescent="0.35">
      <c r="B75" s="87" t="s">
        <v>25</v>
      </c>
      <c r="C75" s="88">
        <v>1</v>
      </c>
      <c r="D75" s="92"/>
    </row>
    <row r="76" spans="2:4" ht="36" customHeight="1" x14ac:dyDescent="0.35">
      <c r="B76" s="87" t="s">
        <v>87</v>
      </c>
      <c r="C76" s="88">
        <v>1</v>
      </c>
      <c r="D76" s="92"/>
    </row>
    <row r="77" spans="2:4" ht="36" customHeight="1" x14ac:dyDescent="0.35">
      <c r="B77" s="87" t="s">
        <v>827</v>
      </c>
      <c r="C77" s="88">
        <v>1</v>
      </c>
      <c r="D77" s="92"/>
    </row>
    <row r="78" spans="2:4" ht="36" customHeight="1" x14ac:dyDescent="0.35">
      <c r="B78" s="87" t="s">
        <v>131</v>
      </c>
      <c r="C78" s="88">
        <v>1</v>
      </c>
      <c r="D78" s="92"/>
    </row>
    <row r="79" spans="2:4" ht="36" customHeight="1" x14ac:dyDescent="0.35">
      <c r="B79" s="87" t="s">
        <v>55</v>
      </c>
      <c r="C79" s="88">
        <v>1</v>
      </c>
      <c r="D79" s="92"/>
    </row>
    <row r="80" spans="2:4" ht="36" customHeight="1" x14ac:dyDescent="0.35">
      <c r="B80" s="90" t="s">
        <v>40</v>
      </c>
      <c r="C80" s="95">
        <v>2</v>
      </c>
      <c r="D80" s="92"/>
    </row>
    <row r="81" spans="2:4" ht="36" customHeight="1" x14ac:dyDescent="0.35">
      <c r="B81" s="90" t="s">
        <v>829</v>
      </c>
      <c r="C81" s="95">
        <v>2</v>
      </c>
      <c r="D81" s="92"/>
    </row>
    <row r="82" spans="2:4" ht="36" customHeight="1" x14ac:dyDescent="0.25">
      <c r="C82" s="93">
        <f>SUM(C65:C81)</f>
        <v>33</v>
      </c>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7"/>
  <sheetViews>
    <sheetView topLeftCell="B1" zoomScale="70" zoomScaleNormal="70" workbookViewId="0">
      <selection activeCell="I6" sqref="I6:I8"/>
    </sheetView>
  </sheetViews>
  <sheetFormatPr baseColWidth="10" defaultRowHeight="15" x14ac:dyDescent="0.25"/>
  <cols>
    <col min="2" max="2" width="44.85546875" customWidth="1"/>
    <col min="3" max="3" width="60.85546875" customWidth="1"/>
    <col min="4" max="4" width="39.85546875" customWidth="1"/>
    <col min="5" max="5" width="20.5703125" customWidth="1"/>
    <col min="6" max="6" width="54.2851562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569" t="s">
        <v>234</v>
      </c>
      <c r="C4" s="569"/>
    </row>
    <row r="5" spans="2:10" ht="22.5" customHeight="1" x14ac:dyDescent="0.25">
      <c r="B5" s="64" t="s">
        <v>815</v>
      </c>
      <c r="C5" s="64" t="s">
        <v>236</v>
      </c>
      <c r="D5" s="64" t="s">
        <v>749</v>
      </c>
      <c r="E5" s="64" t="s">
        <v>233</v>
      </c>
      <c r="F5" s="64" t="s">
        <v>1025</v>
      </c>
      <c r="G5" s="64" t="s">
        <v>242</v>
      </c>
      <c r="H5" s="64" t="s">
        <v>317</v>
      </c>
      <c r="I5" s="64" t="s">
        <v>301</v>
      </c>
      <c r="J5" s="64" t="s">
        <v>358</v>
      </c>
    </row>
    <row r="6" spans="2:10" ht="46.5" customHeight="1" x14ac:dyDescent="0.25">
      <c r="B6" s="197" t="s">
        <v>230</v>
      </c>
      <c r="C6" s="197">
        <v>2024</v>
      </c>
      <c r="D6" s="197" t="s">
        <v>750</v>
      </c>
      <c r="E6" s="198" t="s">
        <v>235</v>
      </c>
      <c r="F6" s="443"/>
      <c r="G6" s="198" t="s">
        <v>240</v>
      </c>
      <c r="H6" s="197" t="s">
        <v>318</v>
      </c>
      <c r="I6" s="570" t="s">
        <v>297</v>
      </c>
      <c r="J6" s="564" t="s">
        <v>624</v>
      </c>
    </row>
    <row r="7" spans="2:10" ht="31.5" customHeight="1" x14ac:dyDescent="0.25">
      <c r="B7" s="197" t="s">
        <v>237</v>
      </c>
      <c r="C7" s="197">
        <v>2024</v>
      </c>
      <c r="D7" s="197" t="s">
        <v>751</v>
      </c>
      <c r="E7" s="198" t="s">
        <v>235</v>
      </c>
      <c r="F7" s="443"/>
      <c r="G7" s="198" t="s">
        <v>240</v>
      </c>
      <c r="H7" s="197" t="s">
        <v>319</v>
      </c>
      <c r="I7" s="571"/>
      <c r="J7" s="564"/>
    </row>
    <row r="8" spans="2:10" ht="31.5" customHeight="1" x14ac:dyDescent="0.25">
      <c r="B8" s="197" t="s">
        <v>238</v>
      </c>
      <c r="C8" s="197">
        <v>2022</v>
      </c>
      <c r="D8" s="197" t="s">
        <v>752</v>
      </c>
      <c r="E8" s="198" t="s">
        <v>235</v>
      </c>
      <c r="F8" s="443"/>
      <c r="G8" s="198" t="s">
        <v>240</v>
      </c>
      <c r="H8" s="197" t="s">
        <v>355</v>
      </c>
      <c r="I8" s="572"/>
      <c r="J8" s="564"/>
    </row>
    <row r="9" spans="2:10" ht="36.75" customHeight="1" x14ac:dyDescent="0.25">
      <c r="B9" s="65" t="s">
        <v>231</v>
      </c>
      <c r="C9" s="65">
        <v>2022</v>
      </c>
      <c r="D9" s="65" t="s">
        <v>753</v>
      </c>
      <c r="E9" s="199" t="s">
        <v>235</v>
      </c>
      <c r="F9" s="443"/>
      <c r="G9" s="199" t="s">
        <v>241</v>
      </c>
      <c r="H9" s="65" t="s">
        <v>356</v>
      </c>
      <c r="I9" s="573" t="s">
        <v>298</v>
      </c>
      <c r="J9" s="564" t="s">
        <v>359</v>
      </c>
    </row>
    <row r="10" spans="2:10" ht="30" customHeight="1" x14ac:dyDescent="0.25">
      <c r="B10" s="65" t="s">
        <v>231</v>
      </c>
      <c r="C10" s="65">
        <v>2024</v>
      </c>
      <c r="D10" s="65" t="s">
        <v>753</v>
      </c>
      <c r="E10" s="199" t="s">
        <v>235</v>
      </c>
      <c r="F10" s="443"/>
      <c r="G10" s="199" t="s">
        <v>241</v>
      </c>
      <c r="H10" s="65" t="s">
        <v>320</v>
      </c>
      <c r="I10" s="574"/>
      <c r="J10" s="564"/>
    </row>
    <row r="11" spans="2:10" ht="63.75" customHeight="1" x14ac:dyDescent="0.25">
      <c r="B11" s="200" t="s">
        <v>232</v>
      </c>
      <c r="C11" s="200">
        <v>2024</v>
      </c>
      <c r="D11" s="200" t="s">
        <v>753</v>
      </c>
      <c r="E11" s="201" t="s">
        <v>235</v>
      </c>
      <c r="F11" s="443"/>
      <c r="G11" s="201" t="s">
        <v>241</v>
      </c>
      <c r="H11" s="200" t="s">
        <v>415</v>
      </c>
      <c r="I11" s="84" t="s">
        <v>299</v>
      </c>
      <c r="J11" s="72" t="s">
        <v>21</v>
      </c>
    </row>
    <row r="12" spans="2:10" ht="42.75" customHeight="1" x14ac:dyDescent="0.25">
      <c r="B12" s="20" t="s">
        <v>239</v>
      </c>
      <c r="C12" s="20" t="s">
        <v>262</v>
      </c>
      <c r="D12" s="20" t="s">
        <v>753</v>
      </c>
      <c r="E12" s="22" t="s">
        <v>235</v>
      </c>
      <c r="F12" s="443"/>
      <c r="G12" s="22" t="s">
        <v>243</v>
      </c>
      <c r="H12" s="20" t="s">
        <v>730</v>
      </c>
      <c r="I12" s="85" t="s">
        <v>300</v>
      </c>
      <c r="J12" s="72" t="s">
        <v>21</v>
      </c>
    </row>
    <row r="13" spans="2:10" ht="27" customHeight="1" x14ac:dyDescent="0.25">
      <c r="B13" s="332" t="s">
        <v>754</v>
      </c>
      <c r="C13" s="333">
        <v>45455</v>
      </c>
      <c r="D13" s="332" t="s">
        <v>757</v>
      </c>
      <c r="E13" s="332" t="s">
        <v>21</v>
      </c>
      <c r="F13" s="515"/>
      <c r="G13" s="332" t="s">
        <v>21</v>
      </c>
      <c r="H13" s="334" t="s">
        <v>730</v>
      </c>
      <c r="I13" s="565" t="s">
        <v>403</v>
      </c>
      <c r="J13" s="566" t="s">
        <v>21</v>
      </c>
    </row>
    <row r="14" spans="2:10" ht="40.5" customHeight="1" x14ac:dyDescent="0.25">
      <c r="B14" s="334" t="s">
        <v>755</v>
      </c>
      <c r="C14" s="333">
        <v>45455</v>
      </c>
      <c r="D14" s="332" t="s">
        <v>757</v>
      </c>
      <c r="E14" s="332" t="s">
        <v>21</v>
      </c>
      <c r="F14" s="515"/>
      <c r="G14" s="332" t="s">
        <v>21</v>
      </c>
      <c r="H14" s="334" t="s">
        <v>759</v>
      </c>
      <c r="I14" s="565"/>
      <c r="J14" s="567"/>
    </row>
    <row r="15" spans="2:10" ht="36" customHeight="1" x14ac:dyDescent="0.25">
      <c r="B15" s="334" t="s">
        <v>756</v>
      </c>
      <c r="C15" s="333">
        <v>45455</v>
      </c>
      <c r="D15" s="332" t="s">
        <v>757</v>
      </c>
      <c r="E15" s="332" t="s">
        <v>21</v>
      </c>
      <c r="F15" s="515"/>
      <c r="G15" s="331"/>
      <c r="H15" s="334" t="s">
        <v>758</v>
      </c>
      <c r="I15" s="565"/>
      <c r="J15" s="568"/>
    </row>
    <row r="16" spans="2:10" ht="47.25" customHeight="1" x14ac:dyDescent="0.25">
      <c r="B16" s="71" t="s">
        <v>811</v>
      </c>
      <c r="C16" s="71" t="s">
        <v>813</v>
      </c>
      <c r="D16" s="345" t="s">
        <v>818</v>
      </c>
      <c r="E16" s="345" t="s">
        <v>21</v>
      </c>
      <c r="F16" s="502"/>
      <c r="G16" s="349" t="s">
        <v>21</v>
      </c>
      <c r="H16" s="345" t="s">
        <v>758</v>
      </c>
      <c r="I16" s="563" t="s">
        <v>402</v>
      </c>
      <c r="J16" s="564" t="s">
        <v>21</v>
      </c>
    </row>
    <row r="17" spans="2:10" ht="45.75" customHeight="1" x14ac:dyDescent="0.25">
      <c r="B17" s="71" t="s">
        <v>812</v>
      </c>
      <c r="C17" s="71" t="s">
        <v>814</v>
      </c>
      <c r="D17" s="345" t="s">
        <v>818</v>
      </c>
      <c r="E17" s="345" t="s">
        <v>21</v>
      </c>
      <c r="F17" s="502"/>
      <c r="G17" s="349" t="s">
        <v>21</v>
      </c>
      <c r="H17" s="71" t="s">
        <v>730</v>
      </c>
      <c r="I17" s="563"/>
      <c r="J17" s="564"/>
    </row>
  </sheetData>
  <mergeCells count="9">
    <mergeCell ref="I16:I17"/>
    <mergeCell ref="J16:J17"/>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E158"/>
  <sheetViews>
    <sheetView tabSelected="1" topLeftCell="E94" zoomScale="60" zoomScaleNormal="60" workbookViewId="0">
      <selection activeCell="Q156" sqref="Q156"/>
    </sheetView>
  </sheetViews>
  <sheetFormatPr baseColWidth="10" defaultRowHeight="15" x14ac:dyDescent="0.25"/>
  <cols>
    <col min="2" max="2" width="92.5703125" customWidth="1"/>
    <col min="3" max="3" width="80.85546875" customWidth="1"/>
    <col min="4" max="4" width="35.85546875" customWidth="1"/>
    <col min="5" max="5" width="34.28515625" customWidth="1"/>
    <col min="6" max="6" width="23.7109375" customWidth="1"/>
    <col min="7" max="7" width="33.140625" customWidth="1"/>
    <col min="8" max="8" width="69.7109375" customWidth="1"/>
    <col min="9" max="9" width="69.42578125" customWidth="1"/>
    <col min="10" max="10" width="27.7109375" customWidth="1"/>
    <col min="11" max="11" width="22.5703125" customWidth="1"/>
    <col min="12" max="12" width="22.85546875" customWidth="1"/>
    <col min="13" max="13" width="21.28515625" customWidth="1"/>
    <col min="14" max="14" width="40.8554687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49.5703125" customWidth="1"/>
    <col min="28" max="28" width="42.7109375" customWidth="1"/>
    <col min="29" max="29" width="33.85546875" customWidth="1"/>
    <col min="30" max="30" width="41" customWidth="1"/>
  </cols>
  <sheetData>
    <row r="1" spans="2:31" ht="29.25" customHeight="1" x14ac:dyDescent="0.25">
      <c r="F1" s="446" t="s">
        <v>297</v>
      </c>
      <c r="G1" s="353"/>
      <c r="H1" s="353"/>
      <c r="I1" s="354"/>
      <c r="J1" s="355" t="s">
        <v>298</v>
      </c>
      <c r="K1" s="356"/>
      <c r="L1" s="356"/>
      <c r="M1" s="357"/>
      <c r="N1" s="447" t="s">
        <v>299</v>
      </c>
      <c r="O1" s="448"/>
      <c r="P1" s="448"/>
      <c r="Q1" s="449"/>
      <c r="R1" s="361" t="s">
        <v>300</v>
      </c>
      <c r="S1" s="362"/>
      <c r="T1" s="362"/>
      <c r="U1" s="363"/>
      <c r="V1" s="427" t="s">
        <v>727</v>
      </c>
      <c r="W1" s="427"/>
      <c r="X1" s="427"/>
      <c r="Y1" s="427"/>
      <c r="Z1" s="426" t="s">
        <v>726</v>
      </c>
      <c r="AA1" s="426"/>
      <c r="AB1" s="426"/>
      <c r="AC1" s="426"/>
      <c r="AD1" s="426"/>
      <c r="AE1" s="426"/>
    </row>
    <row r="2" spans="2:31" ht="61.5" customHeight="1" x14ac:dyDescent="0.25">
      <c r="B2" s="202" t="s">
        <v>95</v>
      </c>
      <c r="C2" s="202" t="s">
        <v>723</v>
      </c>
      <c r="D2" s="202" t="s">
        <v>974</v>
      </c>
      <c r="E2" s="203" t="s">
        <v>762</v>
      </c>
      <c r="F2" s="204" t="s">
        <v>728</v>
      </c>
      <c r="G2" s="204" t="s">
        <v>724</v>
      </c>
      <c r="H2" s="215" t="s">
        <v>725</v>
      </c>
      <c r="I2" s="215" t="s">
        <v>729</v>
      </c>
      <c r="J2" s="204" t="s">
        <v>728</v>
      </c>
      <c r="K2" s="204" t="s">
        <v>724</v>
      </c>
      <c r="L2" s="215" t="s">
        <v>725</v>
      </c>
      <c r="M2" s="215" t="s">
        <v>729</v>
      </c>
      <c r="N2" s="204" t="s">
        <v>728</v>
      </c>
      <c r="O2" s="204" t="s">
        <v>724</v>
      </c>
      <c r="P2" s="215" t="s">
        <v>725</v>
      </c>
      <c r="Q2" s="215" t="s">
        <v>729</v>
      </c>
      <c r="R2" s="204" t="s">
        <v>728</v>
      </c>
      <c r="S2" s="204" t="s">
        <v>724</v>
      </c>
      <c r="T2" s="215" t="s">
        <v>725</v>
      </c>
      <c r="U2" s="215" t="s">
        <v>729</v>
      </c>
      <c r="V2" s="204" t="s">
        <v>760</v>
      </c>
      <c r="W2" s="204" t="s">
        <v>761</v>
      </c>
      <c r="X2" s="215" t="s">
        <v>809</v>
      </c>
      <c r="Y2" s="215" t="s">
        <v>810</v>
      </c>
      <c r="Z2" s="215" t="s">
        <v>808</v>
      </c>
      <c r="AA2" s="215" t="s">
        <v>881</v>
      </c>
      <c r="AB2" s="221" t="s">
        <v>839</v>
      </c>
      <c r="AC2" s="221" t="s">
        <v>882</v>
      </c>
      <c r="AD2" s="215" t="s">
        <v>809</v>
      </c>
      <c r="AE2" s="215" t="s">
        <v>810</v>
      </c>
    </row>
    <row r="3" spans="2:31" ht="22.5" customHeight="1" x14ac:dyDescent="0.25">
      <c r="B3" s="223" t="s">
        <v>16</v>
      </c>
      <c r="C3" s="223" t="s">
        <v>473</v>
      </c>
      <c r="D3" s="255">
        <v>12</v>
      </c>
      <c r="E3" s="223">
        <v>67</v>
      </c>
      <c r="F3" s="223">
        <v>45</v>
      </c>
      <c r="G3" s="223">
        <v>70.3125</v>
      </c>
      <c r="H3" s="223">
        <v>18.399999999999999</v>
      </c>
      <c r="I3" s="223">
        <v>18.399999999999999</v>
      </c>
      <c r="J3" s="223">
        <v>8</v>
      </c>
      <c r="K3" s="223">
        <v>12.5</v>
      </c>
      <c r="L3" s="223">
        <v>4.76</v>
      </c>
      <c r="M3" s="223">
        <v>0</v>
      </c>
      <c r="N3" s="223">
        <v>8</v>
      </c>
      <c r="O3" s="223">
        <v>12.5</v>
      </c>
      <c r="P3" s="223">
        <v>13.46</v>
      </c>
      <c r="Q3" s="223">
        <v>11.53</v>
      </c>
      <c r="R3" s="223">
        <v>0</v>
      </c>
      <c r="S3" s="223">
        <v>0</v>
      </c>
      <c r="T3" s="223">
        <v>0</v>
      </c>
      <c r="U3" s="223">
        <v>0</v>
      </c>
      <c r="V3" s="223">
        <v>4</v>
      </c>
      <c r="W3" s="223">
        <v>44.444444444444443</v>
      </c>
      <c r="X3" s="223">
        <v>0</v>
      </c>
      <c r="Y3" s="223">
        <v>0</v>
      </c>
      <c r="Z3" s="223">
        <v>6</v>
      </c>
      <c r="AA3" s="223">
        <v>66.666666666666657</v>
      </c>
      <c r="AB3" s="255">
        <v>12</v>
      </c>
      <c r="AC3" s="373">
        <v>100</v>
      </c>
      <c r="AD3" s="223">
        <v>0</v>
      </c>
      <c r="AE3" s="223">
        <v>0</v>
      </c>
    </row>
    <row r="4" spans="2:31" ht="21" x14ac:dyDescent="0.25">
      <c r="B4" s="223" t="s">
        <v>16</v>
      </c>
      <c r="C4" s="223" t="s">
        <v>533</v>
      </c>
      <c r="D4" s="255">
        <v>2</v>
      </c>
      <c r="E4" s="223">
        <v>2</v>
      </c>
      <c r="F4" s="223">
        <v>1</v>
      </c>
      <c r="G4" s="223">
        <v>50</v>
      </c>
      <c r="H4" s="223">
        <v>98.666666666666671</v>
      </c>
      <c r="I4" s="223">
        <v>0</v>
      </c>
      <c r="J4" s="223">
        <v>2</v>
      </c>
      <c r="K4" s="223">
        <v>100</v>
      </c>
      <c r="L4" s="223">
        <v>0</v>
      </c>
      <c r="M4" s="223">
        <v>0</v>
      </c>
      <c r="N4" s="223">
        <v>2</v>
      </c>
      <c r="O4" s="223">
        <v>100</v>
      </c>
      <c r="P4" s="223">
        <v>44.444444444444443</v>
      </c>
      <c r="Q4" s="223">
        <v>44.44</v>
      </c>
      <c r="R4" s="223">
        <v>0</v>
      </c>
      <c r="S4" s="223">
        <v>0</v>
      </c>
      <c r="T4" s="223">
        <v>0</v>
      </c>
      <c r="U4" s="223">
        <v>0</v>
      </c>
      <c r="V4" s="223">
        <v>1</v>
      </c>
      <c r="W4" s="223">
        <v>50</v>
      </c>
      <c r="X4" s="223">
        <v>0</v>
      </c>
      <c r="Y4" s="223">
        <v>0</v>
      </c>
      <c r="Z4" s="223">
        <v>1</v>
      </c>
      <c r="AA4" s="223">
        <v>50</v>
      </c>
      <c r="AB4" s="255">
        <v>2</v>
      </c>
      <c r="AC4" s="373">
        <v>100</v>
      </c>
      <c r="AD4" s="223">
        <v>0</v>
      </c>
      <c r="AE4" s="223">
        <v>0</v>
      </c>
    </row>
    <row r="5" spans="2:31" ht="21" x14ac:dyDescent="0.25">
      <c r="B5" s="227" t="s">
        <v>16</v>
      </c>
      <c r="C5" s="227" t="s">
        <v>475</v>
      </c>
      <c r="D5" s="255">
        <v>6</v>
      </c>
      <c r="E5" s="227">
        <v>50</v>
      </c>
      <c r="F5" s="227">
        <v>50</v>
      </c>
      <c r="G5" s="227">
        <v>100</v>
      </c>
      <c r="H5" s="227">
        <v>1.8656716417910446</v>
      </c>
      <c r="I5" s="227">
        <v>1.8656716417910446</v>
      </c>
      <c r="J5" s="227">
        <v>22</v>
      </c>
      <c r="K5" s="227">
        <v>44</v>
      </c>
      <c r="L5" s="227">
        <v>0</v>
      </c>
      <c r="M5" s="227">
        <v>0</v>
      </c>
      <c r="N5" s="227">
        <v>22</v>
      </c>
      <c r="O5" s="227">
        <v>44</v>
      </c>
      <c r="P5" s="227">
        <v>11.428571428571429</v>
      </c>
      <c r="Q5" s="227">
        <v>11.428571428571429</v>
      </c>
      <c r="R5" s="227">
        <v>0</v>
      </c>
      <c r="S5" s="227">
        <v>0</v>
      </c>
      <c r="T5" s="227">
        <v>0</v>
      </c>
      <c r="U5" s="227">
        <v>0</v>
      </c>
      <c r="V5" s="227">
        <v>1</v>
      </c>
      <c r="W5" s="227">
        <v>16.666666666666664</v>
      </c>
      <c r="X5" s="227">
        <v>0</v>
      </c>
      <c r="Y5" s="227">
        <v>0</v>
      </c>
      <c r="Z5" s="227">
        <v>0</v>
      </c>
      <c r="AA5" s="227">
        <v>0</v>
      </c>
      <c r="AB5" s="255">
        <v>6</v>
      </c>
      <c r="AC5" s="373">
        <v>100</v>
      </c>
      <c r="AD5" s="227">
        <v>0</v>
      </c>
      <c r="AE5" s="227">
        <v>0</v>
      </c>
    </row>
    <row r="6" spans="2:31" ht="48" customHeight="1" x14ac:dyDescent="0.25">
      <c r="B6" s="227" t="s">
        <v>16</v>
      </c>
      <c r="C6" s="227" t="s">
        <v>528</v>
      </c>
      <c r="D6" s="260">
        <v>1</v>
      </c>
      <c r="E6" s="227">
        <v>217</v>
      </c>
      <c r="F6" s="227">
        <v>0</v>
      </c>
      <c r="G6" s="227">
        <v>0</v>
      </c>
      <c r="H6" s="227">
        <v>100</v>
      </c>
      <c r="I6" s="227">
        <v>100</v>
      </c>
      <c r="J6" s="227">
        <v>0</v>
      </c>
      <c r="K6" s="227">
        <v>0</v>
      </c>
      <c r="L6" s="227">
        <v>0</v>
      </c>
      <c r="M6" s="227">
        <v>0</v>
      </c>
      <c r="N6" s="227">
        <v>0</v>
      </c>
      <c r="O6" s="227">
        <v>0</v>
      </c>
      <c r="P6" s="227">
        <v>100</v>
      </c>
      <c r="Q6" s="227">
        <v>100</v>
      </c>
      <c r="R6" s="227">
        <v>217</v>
      </c>
      <c r="S6" s="227">
        <v>100</v>
      </c>
      <c r="T6" s="227">
        <v>0</v>
      </c>
      <c r="U6" s="227">
        <v>0</v>
      </c>
      <c r="V6" s="227">
        <v>1</v>
      </c>
      <c r="W6" s="227">
        <v>100</v>
      </c>
      <c r="X6" s="227">
        <v>0</v>
      </c>
      <c r="Y6" s="227">
        <v>0</v>
      </c>
      <c r="Z6" s="227">
        <v>0</v>
      </c>
      <c r="AA6" s="227">
        <v>0</v>
      </c>
      <c r="AB6" s="260">
        <v>1</v>
      </c>
      <c r="AC6" s="375">
        <v>100</v>
      </c>
      <c r="AD6" s="227">
        <v>0</v>
      </c>
      <c r="AE6" s="227">
        <v>0</v>
      </c>
    </row>
    <row r="7" spans="2:31" ht="21" x14ac:dyDescent="0.25">
      <c r="B7" s="231" t="s">
        <v>17</v>
      </c>
      <c r="C7" s="231" t="s">
        <v>477</v>
      </c>
      <c r="D7" s="261">
        <v>1</v>
      </c>
      <c r="E7" s="231">
        <v>6</v>
      </c>
      <c r="F7" s="231">
        <v>6</v>
      </c>
      <c r="G7" s="231">
        <v>100</v>
      </c>
      <c r="H7" s="231">
        <v>0</v>
      </c>
      <c r="I7" s="231">
        <v>0</v>
      </c>
      <c r="J7" s="231">
        <v>0</v>
      </c>
      <c r="K7" s="231">
        <v>0</v>
      </c>
      <c r="L7" s="231">
        <v>0</v>
      </c>
      <c r="M7" s="231">
        <v>0</v>
      </c>
      <c r="N7" s="231">
        <v>0</v>
      </c>
      <c r="O7" s="231">
        <v>0</v>
      </c>
      <c r="P7" s="231">
        <v>100</v>
      </c>
      <c r="Q7" s="231">
        <v>100</v>
      </c>
      <c r="R7" s="231">
        <v>0</v>
      </c>
      <c r="S7" s="231">
        <v>0</v>
      </c>
      <c r="T7" s="231">
        <v>0</v>
      </c>
      <c r="U7" s="231">
        <v>0</v>
      </c>
      <c r="V7" s="231">
        <v>0</v>
      </c>
      <c r="W7" s="231">
        <v>0</v>
      </c>
      <c r="X7" s="231">
        <v>0</v>
      </c>
      <c r="Y7" s="231">
        <v>0</v>
      </c>
      <c r="Z7" s="231">
        <v>1</v>
      </c>
      <c r="AA7" s="231">
        <v>100</v>
      </c>
      <c r="AB7" s="261">
        <v>1</v>
      </c>
      <c r="AC7" s="376">
        <v>100</v>
      </c>
      <c r="AD7" s="231">
        <v>0</v>
      </c>
      <c r="AE7" s="231">
        <v>0</v>
      </c>
    </row>
    <row r="8" spans="2:31" ht="21" x14ac:dyDescent="0.25">
      <c r="B8" s="235" t="s">
        <v>18</v>
      </c>
      <c r="C8" s="235" t="s">
        <v>520</v>
      </c>
      <c r="D8" s="263">
        <v>182</v>
      </c>
      <c r="E8" s="235">
        <v>365</v>
      </c>
      <c r="F8" s="235">
        <v>354</v>
      </c>
      <c r="G8" s="235">
        <v>96.986301369863014</v>
      </c>
      <c r="H8" s="235">
        <v>0.84745762711864403</v>
      </c>
      <c r="I8" s="235">
        <v>0.28000000000000003</v>
      </c>
      <c r="J8" s="235">
        <v>80</v>
      </c>
      <c r="K8" s="235">
        <v>7.397260273972603</v>
      </c>
      <c r="L8" s="235">
        <v>10</v>
      </c>
      <c r="M8" s="235">
        <v>0</v>
      </c>
      <c r="N8" s="235">
        <v>112</v>
      </c>
      <c r="O8" s="235">
        <v>7.397260273972603</v>
      </c>
      <c r="P8" s="235">
        <v>41.17647058823529</v>
      </c>
      <c r="Q8" s="235">
        <v>35.29</v>
      </c>
      <c r="R8" s="235">
        <v>0</v>
      </c>
      <c r="S8" s="235">
        <v>0</v>
      </c>
      <c r="T8" s="235">
        <v>0</v>
      </c>
      <c r="U8" s="235">
        <v>0</v>
      </c>
      <c r="V8" s="235">
        <v>1</v>
      </c>
      <c r="W8" s="235">
        <v>0.27472527472527475</v>
      </c>
      <c r="X8" s="235">
        <v>0</v>
      </c>
      <c r="Y8" s="235">
        <v>0</v>
      </c>
      <c r="Z8" s="235">
        <v>182</v>
      </c>
      <c r="AA8" s="235">
        <v>50</v>
      </c>
      <c r="AB8" s="263">
        <v>364</v>
      </c>
      <c r="AC8" s="374">
        <v>100</v>
      </c>
      <c r="AD8" s="235">
        <v>0</v>
      </c>
      <c r="AE8" s="235">
        <v>0</v>
      </c>
    </row>
    <row r="9" spans="2:31" ht="21" x14ac:dyDescent="0.25">
      <c r="B9" s="240" t="s">
        <v>4</v>
      </c>
      <c r="C9" s="240" t="s">
        <v>479</v>
      </c>
      <c r="D9" s="264">
        <v>1</v>
      </c>
      <c r="E9" s="240">
        <v>3</v>
      </c>
      <c r="F9" s="240">
        <v>0</v>
      </c>
      <c r="G9" s="240">
        <v>0</v>
      </c>
      <c r="H9" s="240" t="s">
        <v>21</v>
      </c>
      <c r="I9" s="240" t="s">
        <v>21</v>
      </c>
      <c r="J9" s="240">
        <v>0</v>
      </c>
      <c r="K9" s="240">
        <v>0</v>
      </c>
      <c r="L9" s="240">
        <v>100</v>
      </c>
      <c r="M9" s="240">
        <v>0</v>
      </c>
      <c r="N9" s="240">
        <v>0</v>
      </c>
      <c r="O9" s="240">
        <v>0</v>
      </c>
      <c r="P9" s="240">
        <v>100</v>
      </c>
      <c r="Q9" s="240">
        <v>88.8</v>
      </c>
      <c r="R9" s="240">
        <v>0</v>
      </c>
      <c r="S9" s="240">
        <v>0</v>
      </c>
      <c r="T9" s="240">
        <v>0</v>
      </c>
      <c r="U9" s="240">
        <v>0</v>
      </c>
      <c r="V9" s="240">
        <v>1</v>
      </c>
      <c r="W9" s="240">
        <v>100</v>
      </c>
      <c r="X9" s="240">
        <v>0</v>
      </c>
      <c r="Y9" s="240">
        <v>0</v>
      </c>
      <c r="Z9" s="240">
        <v>0</v>
      </c>
      <c r="AA9" s="240">
        <v>0</v>
      </c>
      <c r="AB9" s="264">
        <v>1</v>
      </c>
      <c r="AC9" s="382">
        <v>100</v>
      </c>
      <c r="AD9" s="240">
        <v>0</v>
      </c>
      <c r="AE9" s="240">
        <v>0</v>
      </c>
    </row>
    <row r="10" spans="2:31" ht="21" x14ac:dyDescent="0.25">
      <c r="B10" s="240" t="s">
        <v>4</v>
      </c>
      <c r="C10" s="240" t="s">
        <v>480</v>
      </c>
      <c r="D10" s="264">
        <v>2</v>
      </c>
      <c r="E10" s="240">
        <v>2</v>
      </c>
      <c r="F10" s="240">
        <v>1</v>
      </c>
      <c r="G10" s="240">
        <v>50</v>
      </c>
      <c r="H10" s="240">
        <v>0</v>
      </c>
      <c r="I10" s="240">
        <v>0</v>
      </c>
      <c r="J10" s="240">
        <v>0</v>
      </c>
      <c r="K10" s="240">
        <v>0</v>
      </c>
      <c r="L10" s="240">
        <v>0</v>
      </c>
      <c r="M10" s="240">
        <v>0</v>
      </c>
      <c r="N10" s="240">
        <v>0</v>
      </c>
      <c r="O10" s="240">
        <v>0</v>
      </c>
      <c r="P10" s="240">
        <v>100</v>
      </c>
      <c r="Q10" s="240">
        <v>100</v>
      </c>
      <c r="R10" s="240">
        <v>2</v>
      </c>
      <c r="S10" s="240">
        <v>100</v>
      </c>
      <c r="T10" s="240">
        <v>0</v>
      </c>
      <c r="U10" s="240">
        <v>0</v>
      </c>
      <c r="V10" s="240">
        <v>1</v>
      </c>
      <c r="W10" s="240">
        <v>50</v>
      </c>
      <c r="X10" s="240">
        <v>0</v>
      </c>
      <c r="Y10" s="240">
        <v>0</v>
      </c>
      <c r="Z10" s="240">
        <v>0</v>
      </c>
      <c r="AA10" s="240">
        <v>0</v>
      </c>
      <c r="AB10" s="264">
        <v>2</v>
      </c>
      <c r="AC10" s="382">
        <v>100</v>
      </c>
      <c r="AD10" s="240">
        <v>0</v>
      </c>
      <c r="AE10" s="240">
        <v>0</v>
      </c>
    </row>
    <row r="11" spans="2:31" ht="21" x14ac:dyDescent="0.25">
      <c r="B11" s="240" t="s">
        <v>4</v>
      </c>
      <c r="C11" s="240" t="s">
        <v>481</v>
      </c>
      <c r="D11" s="264">
        <v>1</v>
      </c>
      <c r="E11" s="240">
        <v>1</v>
      </c>
      <c r="F11" s="240">
        <v>1</v>
      </c>
      <c r="G11" s="240">
        <v>100</v>
      </c>
      <c r="H11" s="240">
        <v>0</v>
      </c>
      <c r="I11" s="240">
        <v>0</v>
      </c>
      <c r="J11" s="240">
        <v>0</v>
      </c>
      <c r="K11" s="240">
        <v>0</v>
      </c>
      <c r="L11" s="240">
        <v>0</v>
      </c>
      <c r="M11" s="240">
        <v>0</v>
      </c>
      <c r="N11" s="240">
        <v>0</v>
      </c>
      <c r="O11" s="240">
        <v>0</v>
      </c>
      <c r="P11" s="240">
        <v>100</v>
      </c>
      <c r="Q11" s="240">
        <v>100</v>
      </c>
      <c r="R11" s="240">
        <v>1</v>
      </c>
      <c r="S11" s="240">
        <v>100</v>
      </c>
      <c r="T11" s="240">
        <v>0</v>
      </c>
      <c r="U11" s="240">
        <v>0</v>
      </c>
      <c r="V11" s="240">
        <v>0</v>
      </c>
      <c r="W11" s="240">
        <v>0</v>
      </c>
      <c r="X11" s="240">
        <v>0</v>
      </c>
      <c r="Y11" s="240">
        <v>0</v>
      </c>
      <c r="Z11" s="240">
        <v>0</v>
      </c>
      <c r="AA11" s="240">
        <v>0</v>
      </c>
      <c r="AB11" s="264">
        <v>1</v>
      </c>
      <c r="AC11" s="382">
        <v>100</v>
      </c>
      <c r="AD11" s="240">
        <v>0</v>
      </c>
      <c r="AE11" s="240">
        <v>0</v>
      </c>
    </row>
    <row r="12" spans="2:31" ht="21" x14ac:dyDescent="0.25">
      <c r="B12" s="245" t="s">
        <v>4</v>
      </c>
      <c r="C12" s="245" t="s">
        <v>529</v>
      </c>
      <c r="D12" s="264">
        <v>20</v>
      </c>
      <c r="E12" s="245">
        <v>20</v>
      </c>
      <c r="F12" s="245">
        <v>20</v>
      </c>
      <c r="G12" s="245">
        <v>100</v>
      </c>
      <c r="H12" s="245">
        <v>0</v>
      </c>
      <c r="I12" s="245">
        <v>0</v>
      </c>
      <c r="J12" s="245">
        <v>0</v>
      </c>
      <c r="K12" s="245">
        <v>0</v>
      </c>
      <c r="L12" s="245">
        <v>0</v>
      </c>
      <c r="M12" s="245">
        <v>0</v>
      </c>
      <c r="N12" s="245">
        <v>0</v>
      </c>
      <c r="O12" s="245">
        <v>0</v>
      </c>
      <c r="P12" s="245">
        <v>100</v>
      </c>
      <c r="Q12" s="245">
        <v>100</v>
      </c>
      <c r="R12" s="245">
        <v>20</v>
      </c>
      <c r="S12" s="245">
        <v>100</v>
      </c>
      <c r="T12" s="245">
        <v>0</v>
      </c>
      <c r="U12" s="245">
        <v>0</v>
      </c>
      <c r="V12" s="245">
        <v>3</v>
      </c>
      <c r="W12" s="245">
        <v>15</v>
      </c>
      <c r="X12" s="245">
        <v>0</v>
      </c>
      <c r="Y12" s="245">
        <v>0</v>
      </c>
      <c r="Z12" s="245">
        <v>0</v>
      </c>
      <c r="AA12" s="245">
        <v>0</v>
      </c>
      <c r="AB12" s="264">
        <v>20</v>
      </c>
      <c r="AC12" s="382">
        <v>100</v>
      </c>
      <c r="AD12" s="245">
        <v>0</v>
      </c>
      <c r="AE12" s="245">
        <v>0</v>
      </c>
    </row>
    <row r="13" spans="2:31" ht="21" x14ac:dyDescent="0.25">
      <c r="B13" s="245" t="s">
        <v>4</v>
      </c>
      <c r="C13" s="245" t="s">
        <v>483</v>
      </c>
      <c r="D13" s="264">
        <v>1</v>
      </c>
      <c r="E13" s="245">
        <v>30</v>
      </c>
      <c r="F13" s="245">
        <v>0</v>
      </c>
      <c r="G13" s="245">
        <v>0</v>
      </c>
      <c r="H13" s="245">
        <v>100</v>
      </c>
      <c r="I13" s="245">
        <v>100</v>
      </c>
      <c r="J13" s="245">
        <v>0</v>
      </c>
      <c r="K13" s="245">
        <v>0</v>
      </c>
      <c r="L13" s="245">
        <v>0</v>
      </c>
      <c r="M13" s="245">
        <v>0</v>
      </c>
      <c r="N13" s="245">
        <v>0</v>
      </c>
      <c r="O13" s="245">
        <v>0</v>
      </c>
      <c r="P13" s="245">
        <v>100</v>
      </c>
      <c r="Q13" s="245">
        <v>100</v>
      </c>
      <c r="R13" s="245">
        <v>30</v>
      </c>
      <c r="S13" s="245">
        <v>100</v>
      </c>
      <c r="T13" s="245">
        <v>0</v>
      </c>
      <c r="U13" s="245">
        <v>0</v>
      </c>
      <c r="V13" s="245">
        <v>1</v>
      </c>
      <c r="W13" s="245">
        <v>100</v>
      </c>
      <c r="X13" s="245">
        <v>0</v>
      </c>
      <c r="Y13" s="245">
        <v>0</v>
      </c>
      <c r="Z13" s="245">
        <v>0</v>
      </c>
      <c r="AA13" s="245">
        <v>0</v>
      </c>
      <c r="AB13" s="264">
        <v>1</v>
      </c>
      <c r="AC13" s="382">
        <v>100</v>
      </c>
      <c r="AD13" s="245">
        <v>0</v>
      </c>
      <c r="AE13" s="245">
        <v>0</v>
      </c>
    </row>
    <row r="14" spans="2:31" ht="21" x14ac:dyDescent="0.25">
      <c r="B14" s="240" t="s">
        <v>4</v>
      </c>
      <c r="C14" s="240" t="s">
        <v>534</v>
      </c>
      <c r="D14" s="264">
        <v>1</v>
      </c>
      <c r="E14" s="240">
        <v>9</v>
      </c>
      <c r="F14" s="240">
        <v>0</v>
      </c>
      <c r="G14" s="240">
        <v>0</v>
      </c>
      <c r="H14" s="240">
        <v>0</v>
      </c>
      <c r="I14" s="240">
        <v>0</v>
      </c>
      <c r="J14" s="240">
        <v>0</v>
      </c>
      <c r="K14" s="240">
        <v>0</v>
      </c>
      <c r="L14" s="240">
        <v>100</v>
      </c>
      <c r="M14" s="240">
        <v>0</v>
      </c>
      <c r="N14" s="240">
        <v>0</v>
      </c>
      <c r="O14" s="240">
        <v>0</v>
      </c>
      <c r="P14" s="240">
        <v>100</v>
      </c>
      <c r="Q14" s="240">
        <v>100</v>
      </c>
      <c r="R14" s="240">
        <v>9</v>
      </c>
      <c r="S14" s="240">
        <v>100</v>
      </c>
      <c r="T14" s="240">
        <v>0</v>
      </c>
      <c r="U14" s="240">
        <v>0</v>
      </c>
      <c r="V14" s="240">
        <v>0</v>
      </c>
      <c r="W14" s="240">
        <v>0</v>
      </c>
      <c r="X14" s="240">
        <v>0</v>
      </c>
      <c r="Y14" s="240">
        <v>0</v>
      </c>
      <c r="Z14" s="240">
        <v>0</v>
      </c>
      <c r="AA14" s="240">
        <v>0</v>
      </c>
      <c r="AB14" s="264">
        <v>1</v>
      </c>
      <c r="AC14" s="382">
        <v>100</v>
      </c>
      <c r="AD14" s="240">
        <v>0</v>
      </c>
      <c r="AE14" s="240">
        <v>0</v>
      </c>
    </row>
    <row r="15" spans="2:31" ht="21" x14ac:dyDescent="0.25">
      <c r="B15" s="240" t="s">
        <v>4</v>
      </c>
      <c r="C15" s="240" t="s">
        <v>485</v>
      </c>
      <c r="D15" s="264">
        <v>29</v>
      </c>
      <c r="E15" s="240">
        <v>66</v>
      </c>
      <c r="F15" s="240">
        <v>0</v>
      </c>
      <c r="G15" s="240">
        <v>0</v>
      </c>
      <c r="H15" s="240">
        <v>68</v>
      </c>
      <c r="I15" s="240">
        <v>68</v>
      </c>
      <c r="J15" s="240">
        <v>0</v>
      </c>
      <c r="K15" s="240">
        <v>0</v>
      </c>
      <c r="L15" s="240">
        <v>100</v>
      </c>
      <c r="M15" s="240">
        <v>0</v>
      </c>
      <c r="N15" s="240">
        <v>1</v>
      </c>
      <c r="O15" s="240">
        <v>1.5151515151515151</v>
      </c>
      <c r="P15" s="240">
        <v>83.333333333333343</v>
      </c>
      <c r="Q15" s="240">
        <v>66.66</v>
      </c>
      <c r="R15" s="240">
        <v>0</v>
      </c>
      <c r="S15" s="240">
        <v>0</v>
      </c>
      <c r="T15" s="240">
        <v>0</v>
      </c>
      <c r="U15" s="240">
        <v>0</v>
      </c>
      <c r="V15" s="240">
        <v>6</v>
      </c>
      <c r="W15" s="240">
        <v>20.689655172413794</v>
      </c>
      <c r="X15" s="240">
        <v>0</v>
      </c>
      <c r="Y15" s="240">
        <v>0</v>
      </c>
      <c r="Z15" s="240">
        <v>3</v>
      </c>
      <c r="AA15" s="240">
        <v>10.344827586206897</v>
      </c>
      <c r="AB15" s="264">
        <v>29</v>
      </c>
      <c r="AC15" s="382">
        <v>100</v>
      </c>
      <c r="AD15" s="240">
        <v>0</v>
      </c>
      <c r="AE15" s="240">
        <v>0</v>
      </c>
    </row>
    <row r="16" spans="2:31" ht="21" x14ac:dyDescent="0.25">
      <c r="B16" s="240" t="s">
        <v>4</v>
      </c>
      <c r="C16" s="240" t="s">
        <v>535</v>
      </c>
      <c r="D16" s="264">
        <v>1</v>
      </c>
      <c r="E16" s="240">
        <v>3</v>
      </c>
      <c r="F16" s="240">
        <v>0</v>
      </c>
      <c r="G16" s="240">
        <v>0</v>
      </c>
      <c r="H16" s="240" t="s">
        <v>21</v>
      </c>
      <c r="I16" s="240">
        <v>0</v>
      </c>
      <c r="J16" s="240">
        <v>0</v>
      </c>
      <c r="K16" s="240">
        <v>0</v>
      </c>
      <c r="L16" s="240" t="s">
        <v>21</v>
      </c>
      <c r="M16" s="240">
        <v>0</v>
      </c>
      <c r="N16" s="240">
        <v>0</v>
      </c>
      <c r="O16" s="240">
        <v>0</v>
      </c>
      <c r="P16" s="240">
        <v>100</v>
      </c>
      <c r="Q16" s="240">
        <v>100</v>
      </c>
      <c r="R16" s="240">
        <v>0</v>
      </c>
      <c r="S16" s="240">
        <v>0</v>
      </c>
      <c r="T16" s="240">
        <v>0</v>
      </c>
      <c r="U16" s="240">
        <v>0</v>
      </c>
      <c r="V16" s="240">
        <v>0</v>
      </c>
      <c r="W16" s="240">
        <v>0</v>
      </c>
      <c r="X16" s="240">
        <v>0</v>
      </c>
      <c r="Y16" s="240">
        <v>0</v>
      </c>
      <c r="Z16" s="240">
        <v>0</v>
      </c>
      <c r="AA16" s="240">
        <v>0</v>
      </c>
      <c r="AB16" s="264">
        <v>1</v>
      </c>
      <c r="AC16" s="382">
        <v>100</v>
      </c>
      <c r="AD16" s="240">
        <v>0</v>
      </c>
      <c r="AE16" s="240">
        <v>0</v>
      </c>
    </row>
    <row r="17" spans="2:31" ht="21" x14ac:dyDescent="0.25">
      <c r="B17" s="240" t="s">
        <v>4</v>
      </c>
      <c r="C17" s="240" t="s">
        <v>487</v>
      </c>
      <c r="D17" s="264">
        <v>75</v>
      </c>
      <c r="E17" s="240">
        <v>139</v>
      </c>
      <c r="F17" s="240">
        <v>20</v>
      </c>
      <c r="G17" s="240">
        <v>14.388489208633093</v>
      </c>
      <c r="H17" s="240">
        <v>19.35483870967742</v>
      </c>
      <c r="I17" s="240">
        <v>6.45</v>
      </c>
      <c r="J17" s="240">
        <v>8</v>
      </c>
      <c r="K17" s="240">
        <v>5.755395683453238</v>
      </c>
      <c r="L17" s="240">
        <v>0</v>
      </c>
      <c r="M17" s="240">
        <v>0</v>
      </c>
      <c r="N17" s="240">
        <v>34</v>
      </c>
      <c r="O17" s="240">
        <v>24.46043165467626</v>
      </c>
      <c r="P17" s="240">
        <v>52.173913043478258</v>
      </c>
      <c r="Q17" s="240">
        <v>5.79</v>
      </c>
      <c r="R17" s="240">
        <v>0</v>
      </c>
      <c r="S17" s="240">
        <v>0</v>
      </c>
      <c r="T17" s="240">
        <v>0</v>
      </c>
      <c r="U17" s="240">
        <v>0</v>
      </c>
      <c r="V17" s="240">
        <v>6</v>
      </c>
      <c r="W17" s="240">
        <v>8</v>
      </c>
      <c r="X17" s="240">
        <v>0</v>
      </c>
      <c r="Y17" s="240">
        <v>0</v>
      </c>
      <c r="Z17" s="240">
        <v>5</v>
      </c>
      <c r="AA17" s="240">
        <v>6.666666666666667</v>
      </c>
      <c r="AB17" s="264">
        <v>32</v>
      </c>
      <c r="AC17" s="382">
        <v>42.666666666666671</v>
      </c>
      <c r="AD17" s="240">
        <v>0</v>
      </c>
      <c r="AE17" s="240">
        <v>0</v>
      </c>
    </row>
    <row r="18" spans="2:31" ht="21" x14ac:dyDescent="0.25">
      <c r="B18" s="245" t="s">
        <v>4</v>
      </c>
      <c r="C18" s="245" t="s">
        <v>488</v>
      </c>
      <c r="D18" s="264">
        <v>6</v>
      </c>
      <c r="E18" s="245">
        <v>39</v>
      </c>
      <c r="F18" s="245">
        <v>0</v>
      </c>
      <c r="G18" s="245">
        <v>0</v>
      </c>
      <c r="H18" s="245" t="s">
        <v>21</v>
      </c>
      <c r="I18" s="245" t="s">
        <v>21</v>
      </c>
      <c r="J18" s="245">
        <v>0</v>
      </c>
      <c r="K18" s="245">
        <v>0</v>
      </c>
      <c r="L18" s="245" t="s">
        <v>21</v>
      </c>
      <c r="M18" s="245">
        <v>0</v>
      </c>
      <c r="N18" s="245">
        <v>0</v>
      </c>
      <c r="O18" s="245">
        <v>0</v>
      </c>
      <c r="P18" s="245">
        <v>100</v>
      </c>
      <c r="Q18" s="245">
        <v>100</v>
      </c>
      <c r="R18" s="245">
        <v>0</v>
      </c>
      <c r="S18" s="245">
        <v>0</v>
      </c>
      <c r="T18" s="245">
        <v>0</v>
      </c>
      <c r="U18" s="245">
        <v>0</v>
      </c>
      <c r="V18" s="245">
        <v>0</v>
      </c>
      <c r="W18" s="245">
        <v>0</v>
      </c>
      <c r="X18" s="245">
        <v>0</v>
      </c>
      <c r="Y18" s="245">
        <v>0</v>
      </c>
      <c r="Z18" s="245">
        <v>0</v>
      </c>
      <c r="AA18" s="245">
        <v>0</v>
      </c>
      <c r="AB18" s="264">
        <v>6</v>
      </c>
      <c r="AC18" s="382">
        <v>100</v>
      </c>
      <c r="AD18" s="245">
        <v>0</v>
      </c>
      <c r="AE18" s="245">
        <v>0</v>
      </c>
    </row>
    <row r="19" spans="2:31" ht="21" x14ac:dyDescent="0.25">
      <c r="B19" s="240" t="s">
        <v>4</v>
      </c>
      <c r="C19" s="240" t="s">
        <v>489</v>
      </c>
      <c r="D19" s="242">
        <v>1</v>
      </c>
      <c r="E19" s="240">
        <v>1</v>
      </c>
      <c r="F19" s="240">
        <v>0</v>
      </c>
      <c r="G19" s="240">
        <v>0</v>
      </c>
      <c r="H19" s="240" t="s">
        <v>21</v>
      </c>
      <c r="I19" s="240" t="s">
        <v>21</v>
      </c>
      <c r="J19" s="240">
        <v>0</v>
      </c>
      <c r="K19" s="240">
        <v>0</v>
      </c>
      <c r="L19" s="240" t="s">
        <v>21</v>
      </c>
      <c r="M19" s="240">
        <v>0</v>
      </c>
      <c r="N19" s="240">
        <v>0</v>
      </c>
      <c r="O19" s="240">
        <v>0</v>
      </c>
      <c r="P19" s="240" t="s">
        <v>21</v>
      </c>
      <c r="Q19" s="240" t="s">
        <v>21</v>
      </c>
      <c r="R19" s="240">
        <v>0</v>
      </c>
      <c r="S19" s="240">
        <v>0</v>
      </c>
      <c r="T19" s="240">
        <v>0</v>
      </c>
      <c r="U19" s="240">
        <v>0</v>
      </c>
      <c r="V19" s="240">
        <v>0</v>
      </c>
      <c r="W19" s="240">
        <v>0</v>
      </c>
      <c r="X19" s="240">
        <v>0</v>
      </c>
      <c r="Y19" s="240">
        <v>0</v>
      </c>
      <c r="Z19" s="240">
        <v>0</v>
      </c>
      <c r="AA19" s="240">
        <v>0</v>
      </c>
      <c r="AB19" s="242">
        <v>1</v>
      </c>
      <c r="AC19" s="240">
        <v>100</v>
      </c>
      <c r="AD19" s="240">
        <v>0</v>
      </c>
      <c r="AE19" s="240">
        <v>0</v>
      </c>
    </row>
    <row r="20" spans="2:31" ht="21" x14ac:dyDescent="0.25">
      <c r="B20" s="240" t="s">
        <v>4</v>
      </c>
      <c r="C20" s="240" t="s">
        <v>490</v>
      </c>
      <c r="D20" s="264">
        <v>2</v>
      </c>
      <c r="E20" s="240">
        <v>3</v>
      </c>
      <c r="F20" s="240">
        <v>0</v>
      </c>
      <c r="G20" s="240">
        <v>0</v>
      </c>
      <c r="H20" s="240" t="s">
        <v>21</v>
      </c>
      <c r="I20" s="240">
        <v>0</v>
      </c>
      <c r="J20" s="240">
        <v>0</v>
      </c>
      <c r="K20" s="240">
        <v>0</v>
      </c>
      <c r="L20" s="240">
        <v>0</v>
      </c>
      <c r="M20" s="240">
        <v>0</v>
      </c>
      <c r="N20" s="240">
        <v>0</v>
      </c>
      <c r="O20" s="240">
        <v>0</v>
      </c>
      <c r="P20" s="240" t="s">
        <v>21</v>
      </c>
      <c r="Q20" s="240">
        <v>0</v>
      </c>
      <c r="R20" s="240">
        <v>2</v>
      </c>
      <c r="S20" s="240">
        <v>66.666666666666657</v>
      </c>
      <c r="T20" s="240">
        <v>0</v>
      </c>
      <c r="U20" s="240">
        <v>0</v>
      </c>
      <c r="V20" s="240">
        <v>0</v>
      </c>
      <c r="W20" s="240">
        <v>0</v>
      </c>
      <c r="X20" s="240">
        <v>0</v>
      </c>
      <c r="Y20" s="240">
        <v>0</v>
      </c>
      <c r="Z20" s="240">
        <v>0</v>
      </c>
      <c r="AA20" s="240">
        <v>0</v>
      </c>
      <c r="AB20" s="264">
        <v>2</v>
      </c>
      <c r="AC20" s="382">
        <v>100</v>
      </c>
      <c r="AD20" s="240">
        <v>0</v>
      </c>
      <c r="AE20" s="240">
        <v>0</v>
      </c>
    </row>
    <row r="21" spans="2:31" ht="21" x14ac:dyDescent="0.25">
      <c r="B21" s="273" t="s">
        <v>15</v>
      </c>
      <c r="C21" s="273" t="s">
        <v>491</v>
      </c>
      <c r="D21" s="276">
        <v>1</v>
      </c>
      <c r="E21" s="273">
        <v>3508</v>
      </c>
      <c r="F21" s="273">
        <v>1448</v>
      </c>
      <c r="G21" s="273">
        <v>41.277080957810718</v>
      </c>
      <c r="H21" s="273">
        <v>0.28525583883045108</v>
      </c>
      <c r="I21" s="273">
        <v>0.28525583883045108</v>
      </c>
      <c r="J21" s="273">
        <v>5</v>
      </c>
      <c r="K21" s="273">
        <v>0.14253135689851767</v>
      </c>
      <c r="L21" s="273">
        <v>0</v>
      </c>
      <c r="M21" s="273">
        <v>0</v>
      </c>
      <c r="N21" s="273">
        <v>5</v>
      </c>
      <c r="O21" s="273">
        <v>0.14253135689851767</v>
      </c>
      <c r="P21" s="273">
        <v>33.333333333333329</v>
      </c>
      <c r="Q21" s="273">
        <v>33.333333333333329</v>
      </c>
      <c r="R21" s="273">
        <v>0</v>
      </c>
      <c r="S21" s="273">
        <v>0</v>
      </c>
      <c r="T21" s="273">
        <v>0</v>
      </c>
      <c r="U21" s="273">
        <v>0</v>
      </c>
      <c r="V21" s="273">
        <v>1</v>
      </c>
      <c r="W21" s="273">
        <v>100</v>
      </c>
      <c r="X21" s="273">
        <v>0</v>
      </c>
      <c r="Y21" s="273">
        <v>0</v>
      </c>
      <c r="Z21" s="273">
        <v>0</v>
      </c>
      <c r="AA21" s="273">
        <v>0</v>
      </c>
      <c r="AB21" s="276">
        <v>1</v>
      </c>
      <c r="AC21" s="383">
        <v>100</v>
      </c>
      <c r="AD21" s="273">
        <v>0</v>
      </c>
      <c r="AE21" s="273">
        <v>0</v>
      </c>
    </row>
    <row r="22" spans="2:31" ht="21" x14ac:dyDescent="0.25">
      <c r="B22" s="279" t="s">
        <v>15</v>
      </c>
      <c r="C22" s="279" t="s">
        <v>492</v>
      </c>
      <c r="D22" s="276">
        <v>400</v>
      </c>
      <c r="E22" s="279">
        <v>401</v>
      </c>
      <c r="F22" s="279">
        <v>0</v>
      </c>
      <c r="G22" s="279">
        <v>0</v>
      </c>
      <c r="H22" s="279" t="s">
        <v>21</v>
      </c>
      <c r="I22" s="279"/>
      <c r="J22" s="279">
        <v>0</v>
      </c>
      <c r="K22" s="279">
        <v>0</v>
      </c>
      <c r="L22" s="279" t="s">
        <v>21</v>
      </c>
      <c r="M22" s="279">
        <v>0</v>
      </c>
      <c r="N22" s="279">
        <v>0</v>
      </c>
      <c r="O22" s="279">
        <v>0</v>
      </c>
      <c r="P22" s="279">
        <v>100</v>
      </c>
      <c r="Q22" s="279">
        <v>100</v>
      </c>
      <c r="R22" s="279">
        <v>0</v>
      </c>
      <c r="S22" s="279">
        <v>0</v>
      </c>
      <c r="T22" s="279">
        <v>0</v>
      </c>
      <c r="U22" s="279">
        <v>0</v>
      </c>
      <c r="V22" s="279">
        <v>0</v>
      </c>
      <c r="W22" s="279">
        <v>0</v>
      </c>
      <c r="X22" s="279">
        <v>0</v>
      </c>
      <c r="Y22" s="279">
        <v>0</v>
      </c>
      <c r="Z22" s="279">
        <v>0</v>
      </c>
      <c r="AA22" s="279">
        <v>0</v>
      </c>
      <c r="AB22" s="276">
        <v>400</v>
      </c>
      <c r="AC22" s="383">
        <v>100</v>
      </c>
      <c r="AD22" s="279">
        <v>0</v>
      </c>
      <c r="AE22" s="279">
        <v>0</v>
      </c>
    </row>
    <row r="23" spans="2:31" ht="21" x14ac:dyDescent="0.25">
      <c r="B23" s="273" t="s">
        <v>15</v>
      </c>
      <c r="C23" s="273" t="s">
        <v>532</v>
      </c>
      <c r="D23" s="277">
        <v>2</v>
      </c>
      <c r="E23" s="273">
        <v>171</v>
      </c>
      <c r="F23" s="273">
        <v>0</v>
      </c>
      <c r="G23" s="273">
        <v>0</v>
      </c>
      <c r="H23" s="273">
        <v>100</v>
      </c>
      <c r="I23" s="273">
        <v>100</v>
      </c>
      <c r="J23" s="273">
        <v>0</v>
      </c>
      <c r="K23" s="273">
        <v>0</v>
      </c>
      <c r="L23" s="273">
        <v>0</v>
      </c>
      <c r="M23" s="273">
        <v>0</v>
      </c>
      <c r="N23" s="273">
        <v>0</v>
      </c>
      <c r="O23" s="273">
        <v>0</v>
      </c>
      <c r="P23" s="273">
        <v>100</v>
      </c>
      <c r="Q23" s="273">
        <v>100</v>
      </c>
      <c r="R23" s="273">
        <v>165</v>
      </c>
      <c r="S23" s="273">
        <v>96.491228070175438</v>
      </c>
      <c r="T23" s="273">
        <v>0</v>
      </c>
      <c r="U23" s="273">
        <v>0</v>
      </c>
      <c r="V23" s="273">
        <v>2</v>
      </c>
      <c r="W23" s="273">
        <v>100</v>
      </c>
      <c r="X23" s="273">
        <v>0</v>
      </c>
      <c r="Y23" s="273">
        <v>0</v>
      </c>
      <c r="Z23" s="273">
        <v>0</v>
      </c>
      <c r="AA23" s="273">
        <v>0</v>
      </c>
      <c r="AB23" s="277">
        <v>2</v>
      </c>
      <c r="AC23" s="384">
        <v>100</v>
      </c>
      <c r="AD23" s="273">
        <v>0</v>
      </c>
      <c r="AE23" s="273">
        <v>0</v>
      </c>
    </row>
    <row r="24" spans="2:31" ht="42" x14ac:dyDescent="0.25">
      <c r="B24" s="279" t="s">
        <v>15</v>
      </c>
      <c r="C24" s="279" t="s">
        <v>494</v>
      </c>
      <c r="D24" s="276">
        <v>4</v>
      </c>
      <c r="E24" s="279">
        <v>4</v>
      </c>
      <c r="F24" s="279">
        <v>4</v>
      </c>
      <c r="G24" s="279">
        <v>100</v>
      </c>
      <c r="H24" s="279">
        <v>0</v>
      </c>
      <c r="I24" s="279">
        <v>0</v>
      </c>
      <c r="J24" s="279">
        <v>0</v>
      </c>
      <c r="K24" s="279">
        <v>0</v>
      </c>
      <c r="L24" s="279">
        <v>0</v>
      </c>
      <c r="M24" s="279">
        <v>0</v>
      </c>
      <c r="N24" s="279">
        <v>0</v>
      </c>
      <c r="O24" s="279">
        <v>0</v>
      </c>
      <c r="P24" s="279">
        <v>100</v>
      </c>
      <c r="Q24" s="279">
        <v>100</v>
      </c>
      <c r="R24" s="279">
        <v>4</v>
      </c>
      <c r="S24" s="279">
        <v>100</v>
      </c>
      <c r="T24" s="279">
        <v>0</v>
      </c>
      <c r="U24" s="279">
        <v>0</v>
      </c>
      <c r="V24" s="279">
        <v>3</v>
      </c>
      <c r="W24" s="279">
        <v>75</v>
      </c>
      <c r="X24" s="279">
        <v>0</v>
      </c>
      <c r="Y24" s="279">
        <v>0</v>
      </c>
      <c r="Z24" s="279">
        <v>0</v>
      </c>
      <c r="AA24" s="279">
        <v>0</v>
      </c>
      <c r="AB24" s="276">
        <v>4</v>
      </c>
      <c r="AC24" s="383">
        <v>100</v>
      </c>
      <c r="AD24" s="279">
        <v>0</v>
      </c>
      <c r="AE24" s="279">
        <v>0</v>
      </c>
    </row>
    <row r="25" spans="2:31" ht="21" x14ac:dyDescent="0.25">
      <c r="B25" s="283" t="s">
        <v>6</v>
      </c>
      <c r="C25" s="283" t="s">
        <v>495</v>
      </c>
      <c r="D25" s="289">
        <v>2</v>
      </c>
      <c r="E25" s="283">
        <v>114</v>
      </c>
      <c r="F25" s="283">
        <v>0</v>
      </c>
      <c r="G25" s="283">
        <v>0</v>
      </c>
      <c r="H25" s="283">
        <v>100</v>
      </c>
      <c r="I25" s="283"/>
      <c r="J25" s="283">
        <v>0</v>
      </c>
      <c r="K25" s="283">
        <v>0</v>
      </c>
      <c r="L25" s="283" t="s">
        <v>21</v>
      </c>
      <c r="M25" s="283">
        <v>0</v>
      </c>
      <c r="N25" s="283">
        <v>0</v>
      </c>
      <c r="O25" s="283">
        <v>0</v>
      </c>
      <c r="P25" s="283">
        <v>100</v>
      </c>
      <c r="Q25" s="283">
        <v>100</v>
      </c>
      <c r="R25" s="283">
        <v>0</v>
      </c>
      <c r="S25" s="283">
        <v>0</v>
      </c>
      <c r="T25" s="283">
        <v>0</v>
      </c>
      <c r="U25" s="283">
        <v>0</v>
      </c>
      <c r="V25" s="283">
        <v>0</v>
      </c>
      <c r="W25" s="283">
        <v>0</v>
      </c>
      <c r="X25" s="283">
        <v>0</v>
      </c>
      <c r="Y25" s="283">
        <v>0</v>
      </c>
      <c r="Z25" s="283">
        <v>0</v>
      </c>
      <c r="AA25" s="283">
        <v>0</v>
      </c>
      <c r="AB25" s="289">
        <v>2</v>
      </c>
      <c r="AC25" s="388">
        <v>100</v>
      </c>
      <c r="AD25" s="283">
        <v>0</v>
      </c>
      <c r="AE25" s="283">
        <v>0</v>
      </c>
    </row>
    <row r="26" spans="2:31" ht="21" x14ac:dyDescent="0.25">
      <c r="B26" s="283" t="s">
        <v>6</v>
      </c>
      <c r="C26" s="283" t="s">
        <v>615</v>
      </c>
      <c r="D26" s="289">
        <v>1</v>
      </c>
      <c r="E26" s="283">
        <v>6892</v>
      </c>
      <c r="F26" s="283">
        <v>0</v>
      </c>
      <c r="G26" s="283">
        <v>0</v>
      </c>
      <c r="H26" s="283">
        <v>100</v>
      </c>
      <c r="I26" s="283">
        <v>61.76</v>
      </c>
      <c r="J26" s="283">
        <v>0</v>
      </c>
      <c r="K26" s="283">
        <v>0</v>
      </c>
      <c r="L26" s="283">
        <v>0</v>
      </c>
      <c r="M26" s="283">
        <v>0</v>
      </c>
      <c r="N26" s="283">
        <v>0</v>
      </c>
      <c r="O26" s="283">
        <v>0</v>
      </c>
      <c r="P26" s="283">
        <v>100</v>
      </c>
      <c r="Q26" s="283">
        <v>100</v>
      </c>
      <c r="R26" s="283">
        <v>3</v>
      </c>
      <c r="S26" s="283">
        <v>4.3528728961114337E-2</v>
      </c>
      <c r="T26" s="283">
        <v>0</v>
      </c>
      <c r="U26" s="283">
        <v>0</v>
      </c>
      <c r="V26" s="283">
        <v>0</v>
      </c>
      <c r="W26" s="283">
        <v>0</v>
      </c>
      <c r="X26" s="283">
        <v>0</v>
      </c>
      <c r="Y26" s="283">
        <v>0</v>
      </c>
      <c r="Z26" s="283">
        <v>0</v>
      </c>
      <c r="AA26" s="283">
        <v>0</v>
      </c>
      <c r="AB26" s="289">
        <v>1</v>
      </c>
      <c r="AC26" s="388">
        <v>100</v>
      </c>
      <c r="AD26" s="283">
        <v>0</v>
      </c>
      <c r="AE26" s="283">
        <v>0</v>
      </c>
    </row>
    <row r="27" spans="2:31" ht="21" x14ac:dyDescent="0.25">
      <c r="B27" s="283" t="s">
        <v>6</v>
      </c>
      <c r="C27" s="283" t="s">
        <v>497</v>
      </c>
      <c r="D27" s="290">
        <v>1</v>
      </c>
      <c r="E27" s="283">
        <v>45</v>
      </c>
      <c r="F27" s="283">
        <v>45</v>
      </c>
      <c r="G27" s="283">
        <v>100</v>
      </c>
      <c r="H27" s="283">
        <v>0</v>
      </c>
      <c r="I27" s="283">
        <v>0</v>
      </c>
      <c r="J27" s="283">
        <v>45</v>
      </c>
      <c r="K27" s="283">
        <v>100</v>
      </c>
      <c r="L27" s="283">
        <v>0</v>
      </c>
      <c r="M27" s="283">
        <v>0</v>
      </c>
      <c r="N27" s="283">
        <v>45</v>
      </c>
      <c r="O27" s="283">
        <v>100</v>
      </c>
      <c r="P27" s="283">
        <v>4.2553191489361701</v>
      </c>
      <c r="Q27" s="283">
        <v>4.2553191489361701</v>
      </c>
      <c r="R27" s="283">
        <v>0</v>
      </c>
      <c r="S27" s="283">
        <v>0</v>
      </c>
      <c r="T27" s="283">
        <v>0</v>
      </c>
      <c r="U27" s="283">
        <v>0</v>
      </c>
      <c r="V27" s="283">
        <v>0</v>
      </c>
      <c r="W27" s="283">
        <v>0</v>
      </c>
      <c r="X27" s="283">
        <v>0</v>
      </c>
      <c r="Y27" s="283">
        <v>0</v>
      </c>
      <c r="Z27" s="283">
        <v>0</v>
      </c>
      <c r="AA27" s="283">
        <v>0</v>
      </c>
      <c r="AB27" s="290">
        <v>1</v>
      </c>
      <c r="AC27" s="389">
        <v>100</v>
      </c>
      <c r="AD27" s="283">
        <v>0</v>
      </c>
      <c r="AE27" s="283">
        <v>0</v>
      </c>
    </row>
    <row r="28" spans="2:31" ht="24.75" customHeight="1" x14ac:dyDescent="0.25">
      <c r="B28" s="291" t="s">
        <v>7</v>
      </c>
      <c r="C28" s="291" t="s">
        <v>498</v>
      </c>
      <c r="D28" s="296">
        <v>1</v>
      </c>
      <c r="E28" s="291">
        <v>93</v>
      </c>
      <c r="F28" s="291">
        <v>27</v>
      </c>
      <c r="G28" s="291">
        <v>29.032258064516132</v>
      </c>
      <c r="H28" s="291">
        <v>25</v>
      </c>
      <c r="I28" s="291">
        <v>0</v>
      </c>
      <c r="J28" s="291">
        <v>0</v>
      </c>
      <c r="K28" s="291">
        <v>0</v>
      </c>
      <c r="L28" s="291">
        <v>0</v>
      </c>
      <c r="M28" s="291">
        <v>0</v>
      </c>
      <c r="N28" s="291">
        <v>0</v>
      </c>
      <c r="O28" s="291">
        <v>0</v>
      </c>
      <c r="P28" s="291" t="s">
        <v>21</v>
      </c>
      <c r="Q28" s="291">
        <v>0</v>
      </c>
      <c r="R28" s="291">
        <v>3</v>
      </c>
      <c r="S28" s="291">
        <v>3.225806451612903</v>
      </c>
      <c r="T28" s="291">
        <v>0</v>
      </c>
      <c r="U28" s="291">
        <v>0</v>
      </c>
      <c r="V28" s="291">
        <v>0</v>
      </c>
      <c r="W28" s="291">
        <v>0</v>
      </c>
      <c r="X28" s="291">
        <v>0</v>
      </c>
      <c r="Y28" s="291">
        <v>0</v>
      </c>
      <c r="Z28" s="291">
        <v>1</v>
      </c>
      <c r="AA28" s="291">
        <v>100</v>
      </c>
      <c r="AB28" s="296">
        <v>1</v>
      </c>
      <c r="AC28" s="385">
        <v>100</v>
      </c>
      <c r="AD28" s="291">
        <v>0</v>
      </c>
      <c r="AE28" s="291">
        <v>0</v>
      </c>
    </row>
    <row r="29" spans="2:31" ht="22.5" customHeight="1" x14ac:dyDescent="0.25">
      <c r="B29" s="291" t="s">
        <v>7</v>
      </c>
      <c r="C29" s="291" t="s">
        <v>521</v>
      </c>
      <c r="D29" s="293">
        <v>1</v>
      </c>
      <c r="E29" s="291">
        <v>463</v>
      </c>
      <c r="F29" s="291">
        <v>0</v>
      </c>
      <c r="G29" s="291">
        <v>0</v>
      </c>
      <c r="H29" s="291" t="s">
        <v>21</v>
      </c>
      <c r="I29" s="291"/>
      <c r="J29" s="291">
        <v>0</v>
      </c>
      <c r="K29" s="291">
        <v>0</v>
      </c>
      <c r="L29" s="291" t="s">
        <v>21</v>
      </c>
      <c r="M29" s="291">
        <v>0</v>
      </c>
      <c r="N29" s="291">
        <v>0</v>
      </c>
      <c r="O29" s="291">
        <v>0</v>
      </c>
      <c r="P29" s="291">
        <v>100</v>
      </c>
      <c r="Q29" s="291">
        <v>100</v>
      </c>
      <c r="R29" s="291">
        <v>0</v>
      </c>
      <c r="S29" s="291">
        <v>0</v>
      </c>
      <c r="T29" s="291">
        <v>0</v>
      </c>
      <c r="U29" s="291">
        <v>0</v>
      </c>
      <c r="V29" s="291">
        <v>0</v>
      </c>
      <c r="W29" s="291">
        <v>0</v>
      </c>
      <c r="X29" s="291">
        <v>0</v>
      </c>
      <c r="Y29" s="291">
        <v>0</v>
      </c>
      <c r="Z29" s="291">
        <v>0</v>
      </c>
      <c r="AA29" s="291">
        <v>0</v>
      </c>
      <c r="AB29" s="293">
        <v>1</v>
      </c>
      <c r="AC29" s="386">
        <v>100</v>
      </c>
      <c r="AD29" s="291">
        <v>0</v>
      </c>
      <c r="AE29" s="291">
        <v>0</v>
      </c>
    </row>
    <row r="30" spans="2:31" ht="22.5" customHeight="1" x14ac:dyDescent="0.25">
      <c r="B30" s="291" t="s">
        <v>7</v>
      </c>
      <c r="C30" s="291" t="s">
        <v>500</v>
      </c>
      <c r="D30" s="293">
        <v>1</v>
      </c>
      <c r="E30" s="291">
        <v>1</v>
      </c>
      <c r="F30" s="291">
        <v>1</v>
      </c>
      <c r="G30" s="291">
        <v>100</v>
      </c>
      <c r="H30" s="291">
        <v>77.777777777777786</v>
      </c>
      <c r="I30" s="291">
        <v>0</v>
      </c>
      <c r="J30" s="291">
        <v>0</v>
      </c>
      <c r="K30" s="291">
        <v>0</v>
      </c>
      <c r="L30" s="291">
        <v>0</v>
      </c>
      <c r="M30" s="291">
        <v>0</v>
      </c>
      <c r="N30" s="291">
        <v>1</v>
      </c>
      <c r="O30" s="291">
        <v>100</v>
      </c>
      <c r="P30" s="291">
        <v>88.888888888888886</v>
      </c>
      <c r="Q30" s="291">
        <v>22.22</v>
      </c>
      <c r="R30" s="291">
        <v>0</v>
      </c>
      <c r="S30" s="291">
        <v>0</v>
      </c>
      <c r="T30" s="291">
        <v>0</v>
      </c>
      <c r="U30" s="291">
        <v>0</v>
      </c>
      <c r="V30" s="291">
        <v>0</v>
      </c>
      <c r="W30" s="291">
        <v>0</v>
      </c>
      <c r="X30" s="291">
        <v>0</v>
      </c>
      <c r="Y30" s="291">
        <v>0</v>
      </c>
      <c r="Z30" s="291">
        <v>1</v>
      </c>
      <c r="AA30" s="291">
        <v>100</v>
      </c>
      <c r="AB30" s="293">
        <v>1</v>
      </c>
      <c r="AC30" s="386">
        <v>100</v>
      </c>
      <c r="AD30" s="291">
        <v>0</v>
      </c>
      <c r="AE30" s="291">
        <v>0</v>
      </c>
    </row>
    <row r="31" spans="2:31" ht="24" customHeight="1" x14ac:dyDescent="0.25">
      <c r="B31" s="298" t="s">
        <v>7</v>
      </c>
      <c r="C31" s="298" t="s">
        <v>501</v>
      </c>
      <c r="D31" s="293">
        <v>1</v>
      </c>
      <c r="E31" s="298">
        <v>1</v>
      </c>
      <c r="F31" s="298">
        <v>0</v>
      </c>
      <c r="G31" s="298">
        <v>0</v>
      </c>
      <c r="H31" s="298">
        <v>0</v>
      </c>
      <c r="I31" s="298">
        <v>0</v>
      </c>
      <c r="J31" s="298">
        <v>0</v>
      </c>
      <c r="K31" s="298">
        <v>0</v>
      </c>
      <c r="L31" s="298">
        <v>0</v>
      </c>
      <c r="M31" s="298">
        <v>0</v>
      </c>
      <c r="N31" s="298">
        <v>0</v>
      </c>
      <c r="O31" s="298">
        <v>0</v>
      </c>
      <c r="P31" s="298">
        <v>100</v>
      </c>
      <c r="Q31" s="298">
        <v>100</v>
      </c>
      <c r="R31" s="298">
        <v>0</v>
      </c>
      <c r="S31" s="298">
        <v>0</v>
      </c>
      <c r="T31" s="298">
        <v>0</v>
      </c>
      <c r="U31" s="298">
        <v>0</v>
      </c>
      <c r="V31" s="298">
        <v>0</v>
      </c>
      <c r="W31" s="298">
        <v>0</v>
      </c>
      <c r="X31" s="298">
        <v>0</v>
      </c>
      <c r="Y31" s="298">
        <v>0</v>
      </c>
      <c r="Z31" s="298">
        <v>1</v>
      </c>
      <c r="AA31" s="298">
        <v>100</v>
      </c>
      <c r="AB31" s="293">
        <v>1</v>
      </c>
      <c r="AC31" s="386">
        <v>100</v>
      </c>
      <c r="AD31" s="298">
        <v>0</v>
      </c>
      <c r="AE31" s="298">
        <v>0</v>
      </c>
    </row>
    <row r="32" spans="2:31" ht="26.25" customHeight="1" x14ac:dyDescent="0.25">
      <c r="B32" s="298" t="s">
        <v>7</v>
      </c>
      <c r="C32" s="298" t="s">
        <v>502</v>
      </c>
      <c r="D32" s="301">
        <v>1</v>
      </c>
      <c r="E32" s="298">
        <v>1</v>
      </c>
      <c r="F32" s="298">
        <v>0</v>
      </c>
      <c r="G32" s="298">
        <v>0</v>
      </c>
      <c r="H32" s="298">
        <v>100</v>
      </c>
      <c r="I32" s="298"/>
      <c r="J32" s="298">
        <v>1</v>
      </c>
      <c r="K32" s="298">
        <v>100</v>
      </c>
      <c r="L32" s="298">
        <v>0</v>
      </c>
      <c r="M32" s="298">
        <v>0</v>
      </c>
      <c r="N32" s="298">
        <v>1</v>
      </c>
      <c r="O32" s="298">
        <v>100</v>
      </c>
      <c r="P32" s="298">
        <v>96.969696969696969</v>
      </c>
      <c r="Q32" s="298">
        <v>24.24</v>
      </c>
      <c r="R32" s="298">
        <v>0</v>
      </c>
      <c r="S32" s="298">
        <v>0</v>
      </c>
      <c r="T32" s="298">
        <v>0</v>
      </c>
      <c r="U32" s="298">
        <v>0</v>
      </c>
      <c r="V32" s="298">
        <v>0</v>
      </c>
      <c r="W32" s="298">
        <v>0</v>
      </c>
      <c r="X32" s="298">
        <v>0</v>
      </c>
      <c r="Y32" s="298">
        <v>0</v>
      </c>
      <c r="Z32" s="298">
        <v>0</v>
      </c>
      <c r="AA32" s="298">
        <v>0</v>
      </c>
      <c r="AB32" s="301">
        <v>1</v>
      </c>
      <c r="AC32" s="387">
        <v>100</v>
      </c>
      <c r="AD32" s="298">
        <v>0</v>
      </c>
      <c r="AE32" s="298">
        <v>0</v>
      </c>
    </row>
    <row r="33" spans="2:31" ht="26.25" customHeight="1" x14ac:dyDescent="0.25">
      <c r="B33" s="298" t="s">
        <v>7</v>
      </c>
      <c r="C33" s="298" t="s">
        <v>503</v>
      </c>
      <c r="D33" s="301">
        <v>1</v>
      </c>
      <c r="E33" s="298">
        <v>1</v>
      </c>
      <c r="F33" s="298">
        <v>1</v>
      </c>
      <c r="G33" s="298">
        <v>100</v>
      </c>
      <c r="H33" s="298">
        <v>92.307692307692307</v>
      </c>
      <c r="I33" s="298">
        <v>0</v>
      </c>
      <c r="J33" s="298">
        <v>0</v>
      </c>
      <c r="K33" s="298">
        <v>0</v>
      </c>
      <c r="L33" s="298">
        <v>0</v>
      </c>
      <c r="M33" s="298">
        <v>0</v>
      </c>
      <c r="N33" s="298">
        <v>0</v>
      </c>
      <c r="O33" s="298">
        <v>0</v>
      </c>
      <c r="P33" s="298">
        <v>100</v>
      </c>
      <c r="Q33" s="298" t="s">
        <v>731</v>
      </c>
      <c r="R33" s="298">
        <v>0</v>
      </c>
      <c r="S33" s="298">
        <v>0</v>
      </c>
      <c r="T33" s="298">
        <v>0</v>
      </c>
      <c r="U33" s="298">
        <v>0</v>
      </c>
      <c r="V33" s="298">
        <v>1</v>
      </c>
      <c r="W33" s="298">
        <v>100</v>
      </c>
      <c r="X33" s="298">
        <v>0</v>
      </c>
      <c r="Y33" s="298">
        <v>0</v>
      </c>
      <c r="Z33" s="298">
        <v>0</v>
      </c>
      <c r="AA33" s="298">
        <v>0</v>
      </c>
      <c r="AB33" s="301">
        <v>1</v>
      </c>
      <c r="AC33" s="387">
        <v>100</v>
      </c>
      <c r="AD33" s="298">
        <v>0</v>
      </c>
      <c r="AE33" s="298">
        <v>0</v>
      </c>
    </row>
    <row r="34" spans="2:31" ht="27.75" customHeight="1" x14ac:dyDescent="0.25">
      <c r="B34" s="298" t="s">
        <v>7</v>
      </c>
      <c r="C34" s="298" t="s">
        <v>504</v>
      </c>
      <c r="D34" s="301">
        <v>1</v>
      </c>
      <c r="E34" s="298">
        <v>1</v>
      </c>
      <c r="F34" s="298">
        <v>1</v>
      </c>
      <c r="G34" s="298">
        <v>100</v>
      </c>
      <c r="H34" s="298">
        <v>0</v>
      </c>
      <c r="I34" s="298">
        <v>0</v>
      </c>
      <c r="J34" s="298">
        <v>0</v>
      </c>
      <c r="K34" s="298">
        <v>0</v>
      </c>
      <c r="L34" s="298">
        <v>0</v>
      </c>
      <c r="M34" s="298">
        <v>0</v>
      </c>
      <c r="N34" s="298">
        <v>0</v>
      </c>
      <c r="O34" s="298">
        <v>0</v>
      </c>
      <c r="P34" s="298">
        <v>100</v>
      </c>
      <c r="Q34" s="298">
        <v>100</v>
      </c>
      <c r="R34" s="298">
        <v>1</v>
      </c>
      <c r="S34" s="298">
        <v>100</v>
      </c>
      <c r="T34" s="298">
        <v>0</v>
      </c>
      <c r="U34" s="298">
        <v>0</v>
      </c>
      <c r="V34" s="298">
        <v>1</v>
      </c>
      <c r="W34" s="298">
        <v>100</v>
      </c>
      <c r="X34" s="298">
        <v>0</v>
      </c>
      <c r="Y34" s="298">
        <v>0</v>
      </c>
      <c r="Z34" s="298">
        <v>0</v>
      </c>
      <c r="AA34" s="298">
        <v>0</v>
      </c>
      <c r="AB34" s="301">
        <v>1</v>
      </c>
      <c r="AC34" s="387">
        <v>100</v>
      </c>
      <c r="AD34" s="298">
        <v>0</v>
      </c>
      <c r="AE34" s="298">
        <v>0</v>
      </c>
    </row>
    <row r="35" spans="2:31" ht="27.75" customHeight="1" x14ac:dyDescent="0.25">
      <c r="B35" s="302" t="s">
        <v>22</v>
      </c>
      <c r="C35" s="302" t="s">
        <v>505</v>
      </c>
      <c r="D35" s="310">
        <v>10</v>
      </c>
      <c r="E35" s="302">
        <v>4</v>
      </c>
      <c r="F35" s="302">
        <v>3</v>
      </c>
      <c r="G35" s="302">
        <v>75</v>
      </c>
      <c r="H35" s="302">
        <v>0</v>
      </c>
      <c r="I35" s="302">
        <v>0</v>
      </c>
      <c r="J35" s="302">
        <v>0</v>
      </c>
      <c r="K35" s="302">
        <v>0</v>
      </c>
      <c r="L35" s="302">
        <v>0</v>
      </c>
      <c r="M35" s="302">
        <v>0</v>
      </c>
      <c r="N35" s="302">
        <v>0</v>
      </c>
      <c r="O35" s="302">
        <v>0</v>
      </c>
      <c r="P35" s="302">
        <v>100</v>
      </c>
      <c r="Q35" s="302">
        <v>100</v>
      </c>
      <c r="R35" s="302">
        <v>0</v>
      </c>
      <c r="S35" s="302">
        <v>0</v>
      </c>
      <c r="T35" s="302">
        <v>0</v>
      </c>
      <c r="U35" s="302">
        <v>0</v>
      </c>
      <c r="V35" s="302">
        <v>0</v>
      </c>
      <c r="W35" s="302">
        <v>0</v>
      </c>
      <c r="X35" s="302">
        <v>0</v>
      </c>
      <c r="Y35" s="302">
        <v>0</v>
      </c>
      <c r="Z35" s="302">
        <v>0</v>
      </c>
      <c r="AA35" s="302">
        <v>0</v>
      </c>
      <c r="AB35" s="310">
        <v>10</v>
      </c>
      <c r="AC35" s="381">
        <v>100</v>
      </c>
      <c r="AD35" s="302">
        <v>0</v>
      </c>
      <c r="AE35" s="302">
        <v>0</v>
      </c>
    </row>
    <row r="36" spans="2:31" ht="26.25" customHeight="1" x14ac:dyDescent="0.25">
      <c r="B36" s="311" t="s">
        <v>22</v>
      </c>
      <c r="C36" s="311" t="s">
        <v>506</v>
      </c>
      <c r="D36" s="310">
        <v>1</v>
      </c>
      <c r="E36" s="311">
        <v>1</v>
      </c>
      <c r="F36" s="311">
        <v>1</v>
      </c>
      <c r="G36" s="311">
        <v>100</v>
      </c>
      <c r="H36" s="311">
        <v>0</v>
      </c>
      <c r="I36" s="311">
        <v>0</v>
      </c>
      <c r="J36" s="311">
        <v>0</v>
      </c>
      <c r="K36" s="311">
        <v>0</v>
      </c>
      <c r="L36" s="311">
        <v>0</v>
      </c>
      <c r="M36" s="311">
        <v>0</v>
      </c>
      <c r="N36" s="311">
        <v>0</v>
      </c>
      <c r="O36" s="311">
        <v>0</v>
      </c>
      <c r="P36" s="311">
        <v>100</v>
      </c>
      <c r="Q36" s="311">
        <v>100</v>
      </c>
      <c r="R36" s="311">
        <v>1</v>
      </c>
      <c r="S36" s="311">
        <v>100</v>
      </c>
      <c r="T36" s="311">
        <v>0</v>
      </c>
      <c r="U36" s="311">
        <v>0</v>
      </c>
      <c r="V36" s="311">
        <v>1</v>
      </c>
      <c r="W36" s="311">
        <v>100</v>
      </c>
      <c r="X36" s="311">
        <v>0</v>
      </c>
      <c r="Y36" s="311">
        <v>0</v>
      </c>
      <c r="Z36" s="311">
        <v>0</v>
      </c>
      <c r="AA36" s="311">
        <v>0</v>
      </c>
      <c r="AB36" s="310">
        <v>1</v>
      </c>
      <c r="AC36" s="381">
        <v>100</v>
      </c>
      <c r="AD36" s="311">
        <v>0</v>
      </c>
      <c r="AE36" s="311">
        <v>0</v>
      </c>
    </row>
    <row r="37" spans="2:31" ht="30" customHeight="1" x14ac:dyDescent="0.25">
      <c r="B37" s="311" t="s">
        <v>22</v>
      </c>
      <c r="C37" s="311" t="s">
        <v>507</v>
      </c>
      <c r="D37" s="310">
        <v>2</v>
      </c>
      <c r="E37" s="311">
        <v>3</v>
      </c>
      <c r="F37" s="311">
        <v>0</v>
      </c>
      <c r="G37" s="311">
        <v>0</v>
      </c>
      <c r="H37" s="311" t="s">
        <v>21</v>
      </c>
      <c r="I37" s="311" t="s">
        <v>21</v>
      </c>
      <c r="J37" s="311">
        <v>0</v>
      </c>
      <c r="K37" s="311">
        <v>0</v>
      </c>
      <c r="L37" s="311" t="s">
        <v>21</v>
      </c>
      <c r="M37" s="311">
        <v>0</v>
      </c>
      <c r="N37" s="311">
        <v>0</v>
      </c>
      <c r="O37" s="311">
        <v>0</v>
      </c>
      <c r="P37" s="311">
        <v>100</v>
      </c>
      <c r="Q37" s="311">
        <v>85.71</v>
      </c>
      <c r="R37" s="311">
        <v>0</v>
      </c>
      <c r="S37" s="311">
        <v>0</v>
      </c>
      <c r="T37" s="311">
        <v>0</v>
      </c>
      <c r="U37" s="311">
        <v>0</v>
      </c>
      <c r="V37" s="311">
        <v>1</v>
      </c>
      <c r="W37" s="311">
        <v>50</v>
      </c>
      <c r="X37" s="311">
        <v>0</v>
      </c>
      <c r="Y37" s="311">
        <v>0</v>
      </c>
      <c r="Z37" s="311">
        <v>0</v>
      </c>
      <c r="AA37" s="311">
        <v>0</v>
      </c>
      <c r="AB37" s="310">
        <v>2</v>
      </c>
      <c r="AC37" s="381">
        <v>100</v>
      </c>
      <c r="AD37" s="311">
        <v>0</v>
      </c>
      <c r="AE37" s="311">
        <v>0</v>
      </c>
    </row>
    <row r="38" spans="2:31" ht="44.25" customHeight="1" x14ac:dyDescent="0.25">
      <c r="B38" s="257" t="s">
        <v>1</v>
      </c>
      <c r="C38" s="257" t="s">
        <v>508</v>
      </c>
      <c r="D38" s="317">
        <v>6</v>
      </c>
      <c r="E38" s="257">
        <v>9</v>
      </c>
      <c r="F38" s="257">
        <v>2</v>
      </c>
      <c r="G38" s="257">
        <v>22.222222222222221</v>
      </c>
      <c r="H38" s="257">
        <v>75</v>
      </c>
      <c r="I38" s="257">
        <v>46.6</v>
      </c>
      <c r="J38" s="257">
        <v>2</v>
      </c>
      <c r="K38" s="257">
        <v>22.222222222222221</v>
      </c>
      <c r="L38" s="257">
        <v>0</v>
      </c>
      <c r="M38" s="257">
        <v>0</v>
      </c>
      <c r="N38" s="257">
        <v>2</v>
      </c>
      <c r="O38" s="257">
        <v>22.222222222222221</v>
      </c>
      <c r="P38" s="257">
        <v>73.68421052631578</v>
      </c>
      <c r="Q38" s="257">
        <v>73.68421052631578</v>
      </c>
      <c r="R38" s="257">
        <v>3</v>
      </c>
      <c r="S38" s="257">
        <v>33.333333333333329</v>
      </c>
      <c r="T38" s="257">
        <v>0</v>
      </c>
      <c r="U38" s="257">
        <v>0</v>
      </c>
      <c r="V38" s="257">
        <v>0</v>
      </c>
      <c r="W38" s="257">
        <v>0</v>
      </c>
      <c r="X38" s="257">
        <v>0</v>
      </c>
      <c r="Y38" s="257">
        <v>0</v>
      </c>
      <c r="Z38" s="257">
        <v>0</v>
      </c>
      <c r="AA38" s="257">
        <v>0</v>
      </c>
      <c r="AB38" s="317">
        <v>6</v>
      </c>
      <c r="AC38" s="377">
        <v>100</v>
      </c>
      <c r="AD38" s="257">
        <v>0</v>
      </c>
      <c r="AE38" s="257">
        <v>0</v>
      </c>
    </row>
    <row r="39" spans="2:31" ht="21.75" customHeight="1" x14ac:dyDescent="0.25">
      <c r="B39" s="257" t="s">
        <v>1</v>
      </c>
      <c r="C39" s="257" t="s">
        <v>509</v>
      </c>
      <c r="D39" s="317">
        <v>4</v>
      </c>
      <c r="E39" s="257">
        <v>5</v>
      </c>
      <c r="F39" s="257">
        <v>4</v>
      </c>
      <c r="G39" s="257">
        <v>80</v>
      </c>
      <c r="H39" s="257">
        <v>76.19047619047619</v>
      </c>
      <c r="I39" s="257">
        <v>19.04</v>
      </c>
      <c r="J39" s="257">
        <v>2</v>
      </c>
      <c r="K39" s="257">
        <v>40</v>
      </c>
      <c r="L39" s="257">
        <v>0</v>
      </c>
      <c r="M39" s="257">
        <v>0</v>
      </c>
      <c r="N39" s="257">
        <v>4</v>
      </c>
      <c r="O39" s="257">
        <v>80</v>
      </c>
      <c r="P39" s="257">
        <v>46.666666666666664</v>
      </c>
      <c r="Q39" s="257">
        <v>40</v>
      </c>
      <c r="R39" s="257">
        <v>1</v>
      </c>
      <c r="S39" s="257">
        <v>20</v>
      </c>
      <c r="T39" s="257">
        <v>0</v>
      </c>
      <c r="U39" s="257">
        <v>0</v>
      </c>
      <c r="V39" s="257">
        <v>2</v>
      </c>
      <c r="W39" s="257">
        <v>50</v>
      </c>
      <c r="X39" s="257">
        <v>0</v>
      </c>
      <c r="Y39" s="257">
        <v>0</v>
      </c>
      <c r="Z39" s="257">
        <v>0</v>
      </c>
      <c r="AA39" s="257">
        <v>0</v>
      </c>
      <c r="AB39" s="317">
        <v>2</v>
      </c>
      <c r="AC39" s="377">
        <v>50</v>
      </c>
      <c r="AD39" s="257">
        <v>0</v>
      </c>
      <c r="AE39" s="257">
        <v>0</v>
      </c>
    </row>
    <row r="40" spans="2:31" ht="24.75" customHeight="1" x14ac:dyDescent="0.25">
      <c r="B40" s="257" t="s">
        <v>1</v>
      </c>
      <c r="C40" s="257" t="s">
        <v>510</v>
      </c>
      <c r="D40" s="317">
        <v>2</v>
      </c>
      <c r="E40" s="257">
        <v>3</v>
      </c>
      <c r="F40" s="257">
        <v>2</v>
      </c>
      <c r="G40" s="257">
        <v>66.666666666666657</v>
      </c>
      <c r="H40" s="257">
        <v>0</v>
      </c>
      <c r="I40" s="257">
        <v>0</v>
      </c>
      <c r="J40" s="257">
        <v>2</v>
      </c>
      <c r="K40" s="257">
        <v>66.666666666666657</v>
      </c>
      <c r="L40" s="257">
        <v>0</v>
      </c>
      <c r="M40" s="257">
        <v>0</v>
      </c>
      <c r="N40" s="257">
        <v>2</v>
      </c>
      <c r="O40" s="257">
        <v>66.666666666666657</v>
      </c>
      <c r="P40" s="257">
        <v>60</v>
      </c>
      <c r="Q40" s="257">
        <v>60</v>
      </c>
      <c r="R40" s="257">
        <v>1</v>
      </c>
      <c r="S40" s="257">
        <v>33.333333333333329</v>
      </c>
      <c r="T40" s="257">
        <v>0</v>
      </c>
      <c r="U40" s="257">
        <v>0</v>
      </c>
      <c r="V40" s="257">
        <v>0</v>
      </c>
      <c r="W40" s="257">
        <v>0</v>
      </c>
      <c r="X40" s="257">
        <v>0</v>
      </c>
      <c r="Y40" s="257">
        <v>0</v>
      </c>
      <c r="Z40" s="257">
        <v>0</v>
      </c>
      <c r="AA40" s="257">
        <v>0</v>
      </c>
      <c r="AB40" s="317">
        <v>2</v>
      </c>
      <c r="AC40" s="377">
        <v>100</v>
      </c>
      <c r="AD40" s="257">
        <v>0</v>
      </c>
      <c r="AE40" s="257">
        <v>0</v>
      </c>
    </row>
    <row r="41" spans="2:31" ht="23.25" customHeight="1" x14ac:dyDescent="0.25">
      <c r="B41" s="257" t="s">
        <v>1</v>
      </c>
      <c r="C41" s="257" t="s">
        <v>511</v>
      </c>
      <c r="D41" s="317">
        <v>4</v>
      </c>
      <c r="E41" s="257">
        <v>5</v>
      </c>
      <c r="F41" s="257">
        <v>4</v>
      </c>
      <c r="G41" s="257">
        <v>80</v>
      </c>
      <c r="H41" s="257">
        <v>0</v>
      </c>
      <c r="I41" s="257">
        <v>0</v>
      </c>
      <c r="J41" s="257">
        <v>2</v>
      </c>
      <c r="K41" s="257">
        <v>40</v>
      </c>
      <c r="L41" s="257">
        <v>0</v>
      </c>
      <c r="M41" s="257">
        <v>0</v>
      </c>
      <c r="N41" s="257">
        <v>4</v>
      </c>
      <c r="O41" s="257">
        <v>80</v>
      </c>
      <c r="P41" s="257">
        <v>42.857142857142854</v>
      </c>
      <c r="Q41" s="257">
        <v>42.857142857142854</v>
      </c>
      <c r="R41" s="257">
        <v>0</v>
      </c>
      <c r="S41" s="257">
        <v>0</v>
      </c>
      <c r="T41" s="257">
        <v>0</v>
      </c>
      <c r="U41" s="257">
        <v>0</v>
      </c>
      <c r="V41" s="257">
        <v>2</v>
      </c>
      <c r="W41" s="257">
        <v>50</v>
      </c>
      <c r="X41" s="257">
        <v>0</v>
      </c>
      <c r="Y41" s="257">
        <v>0</v>
      </c>
      <c r="Z41" s="257">
        <v>0</v>
      </c>
      <c r="AA41" s="257">
        <v>0</v>
      </c>
      <c r="AB41" s="317">
        <v>2</v>
      </c>
      <c r="AC41" s="377">
        <v>50</v>
      </c>
      <c r="AD41" s="257">
        <v>0</v>
      </c>
      <c r="AE41" s="257">
        <v>0</v>
      </c>
    </row>
    <row r="42" spans="2:31" ht="27" customHeight="1" x14ac:dyDescent="0.25">
      <c r="B42" s="318" t="s">
        <v>49</v>
      </c>
      <c r="C42" s="318" t="s">
        <v>512</v>
      </c>
      <c r="D42" s="324">
        <v>1</v>
      </c>
      <c r="E42" s="318">
        <v>16</v>
      </c>
      <c r="F42" s="318">
        <v>16</v>
      </c>
      <c r="G42" s="318">
        <v>100</v>
      </c>
      <c r="H42" s="318">
        <v>20</v>
      </c>
      <c r="I42" s="318">
        <v>20</v>
      </c>
      <c r="J42" s="318">
        <v>7</v>
      </c>
      <c r="K42" s="318">
        <v>43.75</v>
      </c>
      <c r="L42" s="318">
        <v>7.6923076923076925</v>
      </c>
      <c r="M42" s="318">
        <v>0</v>
      </c>
      <c r="N42" s="318">
        <v>7</v>
      </c>
      <c r="O42" s="318">
        <v>43.75</v>
      </c>
      <c r="P42" s="318">
        <v>29.411764705882355</v>
      </c>
      <c r="Q42" s="318">
        <v>23.52</v>
      </c>
      <c r="R42" s="318">
        <v>0</v>
      </c>
      <c r="S42" s="318">
        <v>0</v>
      </c>
      <c r="T42" s="318">
        <v>0</v>
      </c>
      <c r="U42" s="318">
        <v>0</v>
      </c>
      <c r="V42" s="318">
        <v>1</v>
      </c>
      <c r="W42" s="318">
        <v>100</v>
      </c>
      <c r="X42" s="318">
        <v>0</v>
      </c>
      <c r="Y42" s="318">
        <v>0</v>
      </c>
      <c r="Z42" s="318">
        <v>0</v>
      </c>
      <c r="AA42" s="318">
        <v>0</v>
      </c>
      <c r="AB42" s="324">
        <v>1</v>
      </c>
      <c r="AC42" s="378">
        <v>100</v>
      </c>
      <c r="AD42" s="318">
        <v>0</v>
      </c>
      <c r="AE42" s="318">
        <v>0</v>
      </c>
    </row>
    <row r="43" spans="2:31" ht="21" x14ac:dyDescent="0.25">
      <c r="B43" s="325" t="s">
        <v>49</v>
      </c>
      <c r="C43" s="325" t="s">
        <v>513</v>
      </c>
      <c r="D43" s="327">
        <v>1</v>
      </c>
      <c r="E43" s="325">
        <v>10</v>
      </c>
      <c r="F43" s="325">
        <v>10</v>
      </c>
      <c r="G43" s="325">
        <v>100</v>
      </c>
      <c r="H43" s="325">
        <v>0</v>
      </c>
      <c r="I43" s="325">
        <v>0</v>
      </c>
      <c r="J43" s="325">
        <v>4</v>
      </c>
      <c r="K43" s="325">
        <v>40</v>
      </c>
      <c r="L43" s="325">
        <v>14.285714285714285</v>
      </c>
      <c r="M43" s="325">
        <v>0</v>
      </c>
      <c r="N43" s="325">
        <v>4</v>
      </c>
      <c r="O43" s="325">
        <v>40</v>
      </c>
      <c r="P43" s="325">
        <v>45.454545454545453</v>
      </c>
      <c r="Q43" s="325">
        <v>36.36</v>
      </c>
      <c r="R43" s="325">
        <v>0</v>
      </c>
      <c r="S43" s="325">
        <v>0</v>
      </c>
      <c r="T43" s="325">
        <v>0</v>
      </c>
      <c r="U43" s="325">
        <v>0</v>
      </c>
      <c r="V43" s="325">
        <v>1</v>
      </c>
      <c r="W43" s="325">
        <v>100</v>
      </c>
      <c r="X43" s="325">
        <v>0</v>
      </c>
      <c r="Y43" s="325">
        <v>0</v>
      </c>
      <c r="Z43" s="325">
        <v>0</v>
      </c>
      <c r="AA43" s="325">
        <v>0</v>
      </c>
      <c r="AB43" s="327">
        <v>1</v>
      </c>
      <c r="AC43" s="379">
        <v>100</v>
      </c>
      <c r="AD43" s="325">
        <v>0</v>
      </c>
      <c r="AE43" s="325">
        <v>0</v>
      </c>
    </row>
    <row r="44" spans="2:31" ht="21" x14ac:dyDescent="0.25">
      <c r="B44" s="325" t="s">
        <v>49</v>
      </c>
      <c r="C44" s="325" t="s">
        <v>536</v>
      </c>
      <c r="D44" s="322">
        <v>1</v>
      </c>
      <c r="E44" s="325">
        <v>2</v>
      </c>
      <c r="F44" s="325">
        <v>0</v>
      </c>
      <c r="G44" s="325">
        <v>0</v>
      </c>
      <c r="H44" s="325">
        <v>100</v>
      </c>
      <c r="I44" s="325">
        <v>100</v>
      </c>
      <c r="J44" s="325">
        <v>0</v>
      </c>
      <c r="K44" s="325">
        <v>0</v>
      </c>
      <c r="L44" s="325">
        <v>0</v>
      </c>
      <c r="M44" s="325">
        <v>0</v>
      </c>
      <c r="N44" s="325">
        <v>0</v>
      </c>
      <c r="O44" s="325">
        <v>0</v>
      </c>
      <c r="P44" s="325">
        <v>100</v>
      </c>
      <c r="Q44" s="325">
        <v>100</v>
      </c>
      <c r="R44" s="325">
        <v>2</v>
      </c>
      <c r="S44" s="325">
        <v>100</v>
      </c>
      <c r="T44" s="325">
        <v>0</v>
      </c>
      <c r="U44" s="325">
        <v>0</v>
      </c>
      <c r="V44" s="325">
        <v>1</v>
      </c>
      <c r="W44" s="325">
        <v>100</v>
      </c>
      <c r="X44" s="325">
        <v>0</v>
      </c>
      <c r="Y44" s="325">
        <v>0</v>
      </c>
      <c r="Z44" s="325">
        <v>0</v>
      </c>
      <c r="AA44" s="325">
        <v>0</v>
      </c>
      <c r="AB44" s="322">
        <v>1</v>
      </c>
      <c r="AC44" s="380">
        <v>100</v>
      </c>
      <c r="AD44" s="325">
        <v>0</v>
      </c>
      <c r="AE44" s="325">
        <v>0</v>
      </c>
    </row>
    <row r="45" spans="2:31" ht="30.75" customHeight="1" x14ac:dyDescent="0.25">
      <c r="B45" s="325" t="s">
        <v>49</v>
      </c>
      <c r="C45" s="325" t="s">
        <v>531</v>
      </c>
      <c r="D45" s="322">
        <v>1</v>
      </c>
      <c r="E45" s="325">
        <v>3</v>
      </c>
      <c r="F45" s="325">
        <v>0</v>
      </c>
      <c r="G45" s="325">
        <v>0</v>
      </c>
      <c r="H45" s="325">
        <v>100</v>
      </c>
      <c r="I45" s="325">
        <v>100</v>
      </c>
      <c r="J45" s="325">
        <v>0</v>
      </c>
      <c r="K45" s="325">
        <v>0</v>
      </c>
      <c r="L45" s="325">
        <v>0</v>
      </c>
      <c r="M45" s="325">
        <v>0</v>
      </c>
      <c r="N45" s="325">
        <v>0</v>
      </c>
      <c r="O45" s="325">
        <v>0</v>
      </c>
      <c r="P45" s="325">
        <v>100</v>
      </c>
      <c r="Q45" s="325">
        <v>100</v>
      </c>
      <c r="R45" s="325">
        <v>3</v>
      </c>
      <c r="S45" s="325">
        <v>100</v>
      </c>
      <c r="T45" s="325">
        <v>0</v>
      </c>
      <c r="U45" s="325">
        <v>0</v>
      </c>
      <c r="V45" s="325">
        <v>1</v>
      </c>
      <c r="W45" s="325">
        <v>100</v>
      </c>
      <c r="X45" s="325">
        <v>0</v>
      </c>
      <c r="Y45" s="325">
        <v>0</v>
      </c>
      <c r="Z45" s="325">
        <v>0</v>
      </c>
      <c r="AA45" s="325">
        <v>0</v>
      </c>
      <c r="AB45" s="322">
        <v>1</v>
      </c>
      <c r="AC45" s="380">
        <v>100</v>
      </c>
      <c r="AD45" s="325">
        <v>0</v>
      </c>
      <c r="AE45" s="325">
        <v>0</v>
      </c>
    </row>
    <row r="46" spans="2:31" x14ac:dyDescent="0.25">
      <c r="D46" s="514">
        <f>SUM(D3:D45)</f>
        <v>795</v>
      </c>
    </row>
    <row r="49" spans="2:12" ht="15.75" thickBot="1" x14ac:dyDescent="0.3"/>
    <row r="50" spans="2:12" ht="41.25" customHeight="1" thickBot="1" x14ac:dyDescent="0.3">
      <c r="B50" s="559" t="s">
        <v>973</v>
      </c>
      <c r="C50" s="560" t="s">
        <v>732</v>
      </c>
      <c r="D50" s="560" t="s">
        <v>733</v>
      </c>
      <c r="E50" s="560" t="s">
        <v>734</v>
      </c>
      <c r="F50" s="560" t="s">
        <v>735</v>
      </c>
      <c r="G50" s="562" t="s">
        <v>1036</v>
      </c>
      <c r="H50" s="560" t="s">
        <v>726</v>
      </c>
      <c r="I50" s="561" t="s">
        <v>727</v>
      </c>
    </row>
    <row r="51" spans="2:12" ht="54" customHeight="1" x14ac:dyDescent="0.25">
      <c r="B51" s="556" t="s">
        <v>975</v>
      </c>
      <c r="C51" s="556">
        <f>SUM('Detección_Ataques-&gt;SIDs '!BB4:BB46)</f>
        <v>256</v>
      </c>
      <c r="D51" s="556">
        <f>SUM('Detección_Ataques-&gt;SIDs '!CO4:CO46)</f>
        <v>35</v>
      </c>
      <c r="E51" s="556">
        <f>SUM('Detección_Ataques-&gt;SIDs '!EB4:EB46)</f>
        <v>44</v>
      </c>
      <c r="F51" s="556">
        <f>SUM('Detección_Ataques-&gt;SIDs '!FO4:FO46)</f>
        <v>45</v>
      </c>
      <c r="G51" s="556">
        <f>SUM('Detección_Ataques-&gt;SIDs '!GM4:GM46)</f>
        <v>275</v>
      </c>
      <c r="H51" s="557">
        <f>SUM('Detección_Ataques-&gt;SIDs '!HO4:HO46)</f>
        <v>752</v>
      </c>
      <c r="I51" s="557">
        <v>667</v>
      </c>
    </row>
    <row r="52" spans="2:12" ht="51" customHeight="1" x14ac:dyDescent="0.25">
      <c r="B52" s="556" t="s">
        <v>976</v>
      </c>
      <c r="C52" s="558">
        <f>C51/795</f>
        <v>0.32201257861635219</v>
      </c>
      <c r="D52" s="558">
        <f t="shared" ref="D52:F52" si="0">D51/795</f>
        <v>4.40251572327044E-2</v>
      </c>
      <c r="E52" s="558">
        <f t="shared" si="0"/>
        <v>5.5345911949685536E-2</v>
      </c>
      <c r="F52" s="558">
        <f t="shared" si="0"/>
        <v>5.6603773584905662E-2</v>
      </c>
      <c r="G52" s="558">
        <f>275/795</f>
        <v>0.34591194968553457</v>
      </c>
      <c r="H52" s="558">
        <f>H51/D46</f>
        <v>0.9459119496855346</v>
      </c>
      <c r="I52" s="558">
        <f>I51/D46</f>
        <v>0.83899371069182394</v>
      </c>
    </row>
    <row r="53" spans="2:12" ht="39.75" customHeight="1" x14ac:dyDescent="0.25">
      <c r="B53" s="556" t="s">
        <v>977</v>
      </c>
      <c r="C53" s="558">
        <v>0.46939999999999998</v>
      </c>
      <c r="D53" s="558">
        <v>0.21809999999999999</v>
      </c>
      <c r="E53" s="558">
        <v>0.25540000000000002</v>
      </c>
      <c r="F53" s="558">
        <v>0.37790000000000001</v>
      </c>
      <c r="G53" s="558">
        <f>SUM('Detección_Ataques-&gt;SIDs '!GN4:GN46)/43</f>
        <v>0.72312750601443476</v>
      </c>
      <c r="H53" s="558">
        <v>0.96340000000000003</v>
      </c>
      <c r="I53" s="556">
        <f>(SUM('Detección_Ataques-&gt;SIDs '!HB4:HB46))/43</f>
        <v>75.248596631916598</v>
      </c>
    </row>
    <row r="54" spans="2:12" ht="37.5" customHeight="1" x14ac:dyDescent="0.25">
      <c r="B54" s="556" t="s">
        <v>764</v>
      </c>
      <c r="C54" s="558">
        <v>0.43630000000000002</v>
      </c>
      <c r="D54" s="558">
        <v>0.14480000000000001</v>
      </c>
      <c r="E54" s="558">
        <v>0.1913</v>
      </c>
      <c r="F54" s="558">
        <v>0.31469999999999998</v>
      </c>
      <c r="G54" s="558" t="s">
        <v>21</v>
      </c>
      <c r="H54" s="558" t="s">
        <v>21</v>
      </c>
      <c r="I54" s="555" t="s">
        <v>21</v>
      </c>
    </row>
    <row r="55" spans="2:12" ht="51" customHeight="1" x14ac:dyDescent="0.25">
      <c r="B55" s="556" t="s">
        <v>971</v>
      </c>
      <c r="C55" s="558">
        <v>0.31950000000000001</v>
      </c>
      <c r="D55" s="558">
        <v>7.8299999999999995E-2</v>
      </c>
      <c r="E55" s="558">
        <v>0.71340000000000003</v>
      </c>
      <c r="F55" s="558">
        <v>0</v>
      </c>
      <c r="G55" s="558" t="s">
        <v>21</v>
      </c>
      <c r="H55" s="558" t="s">
        <v>21</v>
      </c>
      <c r="I55" s="555" t="s">
        <v>21</v>
      </c>
    </row>
    <row r="56" spans="2:12" ht="26.25" x14ac:dyDescent="0.25">
      <c r="B56" s="450"/>
      <c r="C56" s="451"/>
      <c r="D56" s="451"/>
      <c r="E56" s="451"/>
      <c r="F56" s="451"/>
      <c r="G56" s="451"/>
    </row>
    <row r="57" spans="2:12" ht="35.25" customHeight="1" x14ac:dyDescent="0.25"/>
    <row r="58" spans="2:12" ht="21" x14ac:dyDescent="0.35">
      <c r="G58" s="445" t="s">
        <v>972</v>
      </c>
    </row>
    <row r="59" spans="2:12" x14ac:dyDescent="0.25">
      <c r="G59" s="343"/>
      <c r="H59" s="578" t="s">
        <v>970</v>
      </c>
      <c r="I59" s="579"/>
      <c r="J59" s="579"/>
      <c r="K59" s="579"/>
      <c r="L59" s="580"/>
    </row>
    <row r="60" spans="2:12" x14ac:dyDescent="0.25">
      <c r="G60" s="438" t="s">
        <v>947</v>
      </c>
      <c r="H60" s="439" t="s">
        <v>297</v>
      </c>
      <c r="I60" s="439" t="s">
        <v>298</v>
      </c>
      <c r="J60" s="439" t="s">
        <v>299</v>
      </c>
      <c r="K60" s="439" t="s">
        <v>300</v>
      </c>
      <c r="L60" s="439" t="s">
        <v>942</v>
      </c>
    </row>
    <row r="61" spans="2:12" x14ac:dyDescent="0.25">
      <c r="G61" s="428" t="s">
        <v>16</v>
      </c>
      <c r="H61">
        <v>517</v>
      </c>
      <c r="I61">
        <v>54</v>
      </c>
      <c r="J61">
        <v>100</v>
      </c>
      <c r="K61">
        <v>641</v>
      </c>
      <c r="L61">
        <v>1312</v>
      </c>
    </row>
    <row r="62" spans="2:12" x14ac:dyDescent="0.25">
      <c r="G62" s="429" t="s">
        <v>17</v>
      </c>
      <c r="H62">
        <v>6</v>
      </c>
      <c r="I62">
        <v>0</v>
      </c>
      <c r="J62">
        <v>2</v>
      </c>
      <c r="K62">
        <v>0</v>
      </c>
      <c r="L62">
        <v>8</v>
      </c>
    </row>
    <row r="63" spans="2:12" x14ac:dyDescent="0.25">
      <c r="G63" s="430" t="s">
        <v>18</v>
      </c>
      <c r="H63">
        <v>708</v>
      </c>
      <c r="I63">
        <v>10</v>
      </c>
      <c r="J63">
        <v>17</v>
      </c>
      <c r="K63">
        <v>0</v>
      </c>
      <c r="L63">
        <v>735</v>
      </c>
    </row>
    <row r="64" spans="2:12" x14ac:dyDescent="0.25">
      <c r="G64" s="431" t="s">
        <v>4</v>
      </c>
      <c r="H64">
        <v>118</v>
      </c>
      <c r="I64">
        <v>11</v>
      </c>
      <c r="J64">
        <v>121</v>
      </c>
      <c r="K64">
        <v>131</v>
      </c>
      <c r="L64">
        <v>381</v>
      </c>
    </row>
    <row r="65" spans="7:17" x14ac:dyDescent="0.25">
      <c r="G65" s="432" t="s">
        <v>15</v>
      </c>
      <c r="H65">
        <v>5632</v>
      </c>
      <c r="I65">
        <v>8</v>
      </c>
      <c r="J65">
        <v>30</v>
      </c>
      <c r="K65">
        <v>1129</v>
      </c>
      <c r="L65">
        <v>6799</v>
      </c>
    </row>
    <row r="66" spans="7:17" x14ac:dyDescent="0.25">
      <c r="G66" s="433" t="s">
        <v>6</v>
      </c>
      <c r="H66">
        <v>166</v>
      </c>
      <c r="I66">
        <v>45</v>
      </c>
      <c r="J66">
        <v>133</v>
      </c>
      <c r="K66">
        <v>6</v>
      </c>
      <c r="L66">
        <v>350</v>
      </c>
    </row>
    <row r="67" spans="7:17" x14ac:dyDescent="0.25">
      <c r="G67" s="434" t="s">
        <v>7</v>
      </c>
      <c r="H67">
        <v>71</v>
      </c>
      <c r="I67">
        <v>1</v>
      </c>
      <c r="J67">
        <v>93</v>
      </c>
      <c r="K67">
        <v>7</v>
      </c>
      <c r="L67">
        <v>172</v>
      </c>
    </row>
    <row r="68" spans="7:17" x14ac:dyDescent="0.25">
      <c r="G68" s="435" t="s">
        <v>22</v>
      </c>
      <c r="H68">
        <v>4</v>
      </c>
      <c r="I68">
        <v>0</v>
      </c>
      <c r="J68">
        <v>17</v>
      </c>
      <c r="K68">
        <v>1</v>
      </c>
      <c r="L68">
        <v>22</v>
      </c>
    </row>
    <row r="69" spans="7:17" x14ac:dyDescent="0.25">
      <c r="G69" s="436" t="s">
        <v>1</v>
      </c>
      <c r="H69">
        <v>53</v>
      </c>
      <c r="I69">
        <v>14</v>
      </c>
      <c r="J69">
        <v>58</v>
      </c>
      <c r="K69">
        <v>1030</v>
      </c>
      <c r="L69">
        <v>1155</v>
      </c>
    </row>
    <row r="70" spans="7:17" x14ac:dyDescent="0.25">
      <c r="G70" s="437" t="s">
        <v>49</v>
      </c>
      <c r="H70">
        <v>159</v>
      </c>
      <c r="I70">
        <v>20</v>
      </c>
      <c r="J70">
        <v>36</v>
      </c>
      <c r="K70">
        <v>500</v>
      </c>
      <c r="L70">
        <v>715</v>
      </c>
    </row>
    <row r="71" spans="7:17" x14ac:dyDescent="0.25">
      <c r="G71" s="440" t="s">
        <v>951</v>
      </c>
      <c r="H71">
        <f>SUM(H61:H70)</f>
        <v>7434</v>
      </c>
      <c r="I71">
        <f t="shared" ref="I71:L71" si="1">SUM(I61:I70)</f>
        <v>163</v>
      </c>
      <c r="J71">
        <f t="shared" si="1"/>
        <v>607</v>
      </c>
      <c r="K71">
        <f t="shared" si="1"/>
        <v>3445</v>
      </c>
      <c r="L71">
        <f t="shared" si="1"/>
        <v>11649</v>
      </c>
    </row>
    <row r="73" spans="7:17" x14ac:dyDescent="0.25">
      <c r="G73" s="343"/>
      <c r="H73" s="578" t="s">
        <v>948</v>
      </c>
      <c r="I73" s="579"/>
      <c r="J73" s="579"/>
      <c r="K73" s="579"/>
      <c r="L73" s="580"/>
      <c r="M73" s="578" t="s">
        <v>956</v>
      </c>
      <c r="N73" s="579"/>
      <c r="O73" s="579"/>
      <c r="P73" s="579"/>
      <c r="Q73" s="580"/>
    </row>
    <row r="74" spans="7:17" x14ac:dyDescent="0.25">
      <c r="G74" s="438" t="s">
        <v>947</v>
      </c>
      <c r="H74" s="439" t="s">
        <v>297</v>
      </c>
      <c r="I74" s="439" t="s">
        <v>298</v>
      </c>
      <c r="J74" s="439" t="s">
        <v>299</v>
      </c>
      <c r="K74" s="439" t="s">
        <v>300</v>
      </c>
      <c r="L74" s="439" t="s">
        <v>942</v>
      </c>
      <c r="M74" s="441" t="s">
        <v>952</v>
      </c>
      <c r="N74" s="441" t="s">
        <v>953</v>
      </c>
      <c r="O74" s="441" t="s">
        <v>954</v>
      </c>
      <c r="P74" s="441" t="s">
        <v>955</v>
      </c>
      <c r="Q74" s="441" t="s">
        <v>957</v>
      </c>
    </row>
    <row r="75" spans="7:17" x14ac:dyDescent="0.25">
      <c r="G75" s="428" t="s">
        <v>16</v>
      </c>
      <c r="H75">
        <v>181</v>
      </c>
      <c r="I75">
        <v>1</v>
      </c>
      <c r="J75">
        <v>19</v>
      </c>
      <c r="K75">
        <v>0</v>
      </c>
      <c r="L75">
        <v>201</v>
      </c>
      <c r="M75">
        <f>H75/H61</f>
        <v>0.35009671179883944</v>
      </c>
      <c r="N75">
        <f t="shared" ref="N75:Q85" si="2">I75/I61</f>
        <v>1.8518518518518517E-2</v>
      </c>
      <c r="O75">
        <f t="shared" si="2"/>
        <v>0.19</v>
      </c>
      <c r="P75">
        <f t="shared" si="2"/>
        <v>0</v>
      </c>
      <c r="Q75">
        <f t="shared" si="2"/>
        <v>0.15320121951219512</v>
      </c>
    </row>
    <row r="76" spans="7:17" x14ac:dyDescent="0.25">
      <c r="G76" s="429" t="s">
        <v>17</v>
      </c>
      <c r="H76">
        <v>0</v>
      </c>
      <c r="I76">
        <v>0</v>
      </c>
      <c r="J76">
        <v>2</v>
      </c>
      <c r="K76">
        <v>0</v>
      </c>
      <c r="L76">
        <v>2</v>
      </c>
      <c r="M76">
        <f t="shared" ref="M76:M85" si="3">H76/H62</f>
        <v>0</v>
      </c>
      <c r="N76">
        <v>0</v>
      </c>
      <c r="O76">
        <f t="shared" si="2"/>
        <v>1</v>
      </c>
      <c r="P76">
        <v>0</v>
      </c>
      <c r="Q76">
        <v>0</v>
      </c>
    </row>
    <row r="77" spans="7:17" x14ac:dyDescent="0.25">
      <c r="G77" s="430" t="s">
        <v>18</v>
      </c>
      <c r="H77">
        <v>6</v>
      </c>
      <c r="I77">
        <v>1</v>
      </c>
      <c r="J77">
        <v>7</v>
      </c>
      <c r="K77">
        <v>0</v>
      </c>
      <c r="L77">
        <v>14</v>
      </c>
      <c r="M77">
        <f t="shared" si="3"/>
        <v>8.4745762711864406E-3</v>
      </c>
      <c r="N77">
        <f t="shared" si="2"/>
        <v>0.1</v>
      </c>
      <c r="O77">
        <f t="shared" si="2"/>
        <v>0.41176470588235292</v>
      </c>
      <c r="P77">
        <v>0</v>
      </c>
      <c r="Q77">
        <v>0</v>
      </c>
    </row>
    <row r="78" spans="7:17" x14ac:dyDescent="0.25">
      <c r="G78" s="431" t="s">
        <v>4</v>
      </c>
      <c r="H78">
        <v>33</v>
      </c>
      <c r="I78">
        <v>3</v>
      </c>
      <c r="J78">
        <v>87</v>
      </c>
      <c r="K78">
        <v>0</v>
      </c>
      <c r="L78">
        <v>123</v>
      </c>
      <c r="M78">
        <f t="shared" si="3"/>
        <v>0.27966101694915252</v>
      </c>
      <c r="N78">
        <f t="shared" si="2"/>
        <v>0.27272727272727271</v>
      </c>
      <c r="O78">
        <f t="shared" si="2"/>
        <v>0.71900826446280997</v>
      </c>
      <c r="P78">
        <f t="shared" si="2"/>
        <v>0</v>
      </c>
      <c r="Q78">
        <f t="shared" si="2"/>
        <v>0.32283464566929132</v>
      </c>
    </row>
    <row r="79" spans="7:17" x14ac:dyDescent="0.25">
      <c r="G79" s="432" t="s">
        <v>15</v>
      </c>
      <c r="H79">
        <v>35</v>
      </c>
      <c r="I79">
        <v>0</v>
      </c>
      <c r="J79">
        <v>22</v>
      </c>
      <c r="K79">
        <v>0</v>
      </c>
      <c r="L79">
        <v>57</v>
      </c>
      <c r="M79">
        <f t="shared" si="3"/>
        <v>6.214488636363636E-3</v>
      </c>
      <c r="N79">
        <f t="shared" si="2"/>
        <v>0</v>
      </c>
      <c r="O79">
        <f t="shared" si="2"/>
        <v>0.73333333333333328</v>
      </c>
      <c r="P79">
        <f t="shared" si="2"/>
        <v>0</v>
      </c>
      <c r="Q79">
        <f t="shared" si="2"/>
        <v>8.3835858214443299E-3</v>
      </c>
    </row>
    <row r="80" spans="7:17" x14ac:dyDescent="0.25">
      <c r="G80" s="433" t="s">
        <v>6</v>
      </c>
      <c r="H80">
        <v>76</v>
      </c>
      <c r="I80">
        <v>0</v>
      </c>
      <c r="J80">
        <v>43</v>
      </c>
      <c r="K80">
        <v>0</v>
      </c>
      <c r="L80">
        <v>119</v>
      </c>
      <c r="M80">
        <f t="shared" si="3"/>
        <v>0.45783132530120479</v>
      </c>
      <c r="N80">
        <f t="shared" si="2"/>
        <v>0</v>
      </c>
      <c r="O80">
        <f t="shared" si="2"/>
        <v>0.32330827067669171</v>
      </c>
      <c r="P80">
        <f t="shared" si="2"/>
        <v>0</v>
      </c>
      <c r="Q80">
        <f t="shared" si="2"/>
        <v>0.34</v>
      </c>
    </row>
    <row r="81" spans="7:17" x14ac:dyDescent="0.25">
      <c r="G81" s="434" t="s">
        <v>7</v>
      </c>
      <c r="H81">
        <v>37</v>
      </c>
      <c r="I81">
        <v>0</v>
      </c>
      <c r="J81">
        <v>91</v>
      </c>
      <c r="K81">
        <v>0</v>
      </c>
      <c r="L81">
        <v>128</v>
      </c>
      <c r="M81">
        <f t="shared" si="3"/>
        <v>0.52112676056338025</v>
      </c>
      <c r="N81">
        <f t="shared" si="2"/>
        <v>0</v>
      </c>
      <c r="O81">
        <f t="shared" si="2"/>
        <v>0.978494623655914</v>
      </c>
      <c r="P81">
        <f t="shared" si="2"/>
        <v>0</v>
      </c>
      <c r="Q81">
        <f t="shared" si="2"/>
        <v>0.7441860465116279</v>
      </c>
    </row>
    <row r="82" spans="7:17" x14ac:dyDescent="0.25">
      <c r="G82" s="435" t="s">
        <v>22</v>
      </c>
      <c r="H82">
        <v>0</v>
      </c>
      <c r="I82">
        <v>1</v>
      </c>
      <c r="J82">
        <v>17</v>
      </c>
      <c r="K82">
        <v>0</v>
      </c>
      <c r="L82">
        <v>18</v>
      </c>
      <c r="M82">
        <f t="shared" si="3"/>
        <v>0</v>
      </c>
      <c r="N82">
        <v>0</v>
      </c>
      <c r="O82">
        <f t="shared" si="2"/>
        <v>1</v>
      </c>
      <c r="P82">
        <f t="shared" si="2"/>
        <v>0</v>
      </c>
      <c r="Q82">
        <f t="shared" si="2"/>
        <v>0.81818181818181823</v>
      </c>
    </row>
    <row r="83" spans="7:17" x14ac:dyDescent="0.25">
      <c r="G83" s="436" t="s">
        <v>1</v>
      </c>
      <c r="H83">
        <v>34</v>
      </c>
      <c r="I83">
        <v>0</v>
      </c>
      <c r="J83">
        <v>33</v>
      </c>
      <c r="K83">
        <v>0</v>
      </c>
      <c r="L83">
        <v>67</v>
      </c>
      <c r="M83">
        <f t="shared" si="3"/>
        <v>0.64150943396226412</v>
      </c>
      <c r="N83">
        <f t="shared" si="2"/>
        <v>0</v>
      </c>
      <c r="O83">
        <f t="shared" si="2"/>
        <v>0.56896551724137934</v>
      </c>
      <c r="P83">
        <f t="shared" si="2"/>
        <v>0</v>
      </c>
      <c r="Q83">
        <f t="shared" si="2"/>
        <v>5.8008658008658009E-2</v>
      </c>
    </row>
    <row r="84" spans="7:17" x14ac:dyDescent="0.25">
      <c r="G84" s="437" t="s">
        <v>49</v>
      </c>
      <c r="H84">
        <v>35</v>
      </c>
      <c r="I84">
        <v>2</v>
      </c>
      <c r="J84">
        <v>18</v>
      </c>
      <c r="K84">
        <v>0</v>
      </c>
      <c r="L84">
        <v>55</v>
      </c>
      <c r="M84">
        <f t="shared" si="3"/>
        <v>0.22012578616352202</v>
      </c>
      <c r="N84">
        <f t="shared" si="2"/>
        <v>0.1</v>
      </c>
      <c r="O84">
        <f t="shared" si="2"/>
        <v>0.5</v>
      </c>
      <c r="P84">
        <f t="shared" si="2"/>
        <v>0</v>
      </c>
      <c r="Q84">
        <f t="shared" si="2"/>
        <v>7.6923076923076927E-2</v>
      </c>
    </row>
    <row r="85" spans="7:17" x14ac:dyDescent="0.25">
      <c r="G85" s="440" t="s">
        <v>951</v>
      </c>
      <c r="H85">
        <f>SUM(H75:H84)</f>
        <v>437</v>
      </c>
      <c r="I85">
        <f t="shared" ref="I85:L85" si="4">SUM(I75:I84)</f>
        <v>8</v>
      </c>
      <c r="J85">
        <f t="shared" si="4"/>
        <v>339</v>
      </c>
      <c r="K85">
        <f t="shared" si="4"/>
        <v>0</v>
      </c>
      <c r="L85">
        <f t="shared" si="4"/>
        <v>784</v>
      </c>
      <c r="M85">
        <f t="shared" si="3"/>
        <v>5.8783965563626583E-2</v>
      </c>
      <c r="N85">
        <f t="shared" si="2"/>
        <v>4.9079754601226995E-2</v>
      </c>
      <c r="O85">
        <f t="shared" si="2"/>
        <v>0.55848434925864909</v>
      </c>
      <c r="P85">
        <f t="shared" si="2"/>
        <v>0</v>
      </c>
      <c r="Q85">
        <f t="shared" si="2"/>
        <v>6.7301914327410076E-2</v>
      </c>
    </row>
    <row r="88" spans="7:17" x14ac:dyDescent="0.25">
      <c r="G88" s="343"/>
      <c r="H88" s="578" t="s">
        <v>949</v>
      </c>
      <c r="I88" s="579"/>
      <c r="J88" s="579"/>
      <c r="K88" s="579"/>
      <c r="L88" s="580"/>
      <c r="M88" s="578" t="s">
        <v>958</v>
      </c>
      <c r="N88" s="579"/>
      <c r="O88" s="579"/>
      <c r="P88" s="579"/>
      <c r="Q88" s="580"/>
    </row>
    <row r="89" spans="7:17" x14ac:dyDescent="0.25">
      <c r="G89" s="438" t="s">
        <v>947</v>
      </c>
      <c r="H89" s="439" t="s">
        <v>297</v>
      </c>
      <c r="I89" s="439" t="s">
        <v>298</v>
      </c>
      <c r="J89" s="439" t="s">
        <v>299</v>
      </c>
      <c r="K89" s="439" t="s">
        <v>300</v>
      </c>
      <c r="L89" s="442" t="s">
        <v>950</v>
      </c>
      <c r="M89" s="441" t="s">
        <v>959</v>
      </c>
      <c r="N89" s="441" t="s">
        <v>960</v>
      </c>
      <c r="O89" s="441" t="s">
        <v>961</v>
      </c>
      <c r="P89" s="441" t="s">
        <v>962</v>
      </c>
      <c r="Q89" s="438" t="s">
        <v>963</v>
      </c>
    </row>
    <row r="90" spans="7:17" x14ac:dyDescent="0.25">
      <c r="G90" s="428" t="s">
        <v>16</v>
      </c>
      <c r="H90">
        <f>H61-H75</f>
        <v>336</v>
      </c>
      <c r="I90">
        <f>I61-I75</f>
        <v>53</v>
      </c>
      <c r="J90">
        <f t="shared" ref="J90:K90" si="5">J61-J75</f>
        <v>81</v>
      </c>
      <c r="K90">
        <f t="shared" si="5"/>
        <v>641</v>
      </c>
      <c r="L90">
        <f>SUM(H90:K90)</f>
        <v>1111</v>
      </c>
      <c r="M90">
        <f>H90/H61</f>
        <v>0.6499032882011605</v>
      </c>
      <c r="N90">
        <f t="shared" ref="N90:Q100" si="6">I90/I61</f>
        <v>0.98148148148148151</v>
      </c>
      <c r="O90">
        <f t="shared" si="6"/>
        <v>0.81</v>
      </c>
      <c r="P90">
        <f t="shared" si="6"/>
        <v>1</v>
      </c>
      <c r="Q90">
        <f t="shared" si="6"/>
        <v>0.84679878048780488</v>
      </c>
    </row>
    <row r="91" spans="7:17" x14ac:dyDescent="0.25">
      <c r="G91" s="429" t="s">
        <v>17</v>
      </c>
      <c r="H91">
        <f t="shared" ref="H91:K99" si="7">H62-H76</f>
        <v>6</v>
      </c>
      <c r="I91">
        <f t="shared" si="7"/>
        <v>0</v>
      </c>
      <c r="J91">
        <f t="shared" si="7"/>
        <v>0</v>
      </c>
      <c r="K91">
        <f t="shared" si="7"/>
        <v>0</v>
      </c>
      <c r="L91">
        <f t="shared" ref="L91:L99" si="8">SUM(H91:K91)</f>
        <v>6</v>
      </c>
      <c r="M91">
        <f t="shared" ref="M91:N100" si="9">H91/H62</f>
        <v>1</v>
      </c>
      <c r="N91">
        <v>0</v>
      </c>
      <c r="O91">
        <f t="shared" si="6"/>
        <v>0</v>
      </c>
      <c r="P91">
        <v>0</v>
      </c>
      <c r="Q91">
        <f t="shared" si="6"/>
        <v>0.75</v>
      </c>
    </row>
    <row r="92" spans="7:17" x14ac:dyDescent="0.25">
      <c r="G92" s="430" t="s">
        <v>18</v>
      </c>
      <c r="H92">
        <f t="shared" si="7"/>
        <v>702</v>
      </c>
      <c r="I92">
        <f t="shared" si="7"/>
        <v>9</v>
      </c>
      <c r="J92">
        <f t="shared" si="7"/>
        <v>10</v>
      </c>
      <c r="K92">
        <f t="shared" si="7"/>
        <v>0</v>
      </c>
      <c r="L92">
        <f t="shared" si="8"/>
        <v>721</v>
      </c>
      <c r="M92">
        <f t="shared" si="9"/>
        <v>0.99152542372881358</v>
      </c>
      <c r="N92">
        <f t="shared" si="9"/>
        <v>0.9</v>
      </c>
      <c r="O92">
        <f t="shared" si="6"/>
        <v>0.58823529411764708</v>
      </c>
      <c r="P92">
        <v>0</v>
      </c>
      <c r="Q92">
        <f t="shared" si="6"/>
        <v>0.98095238095238091</v>
      </c>
    </row>
    <row r="93" spans="7:17" x14ac:dyDescent="0.25">
      <c r="G93" s="431" t="s">
        <v>4</v>
      </c>
      <c r="H93">
        <f t="shared" si="7"/>
        <v>85</v>
      </c>
      <c r="I93">
        <f t="shared" si="7"/>
        <v>8</v>
      </c>
      <c r="J93">
        <f t="shared" si="7"/>
        <v>34</v>
      </c>
      <c r="K93">
        <f t="shared" si="7"/>
        <v>131</v>
      </c>
      <c r="L93">
        <f t="shared" si="8"/>
        <v>258</v>
      </c>
      <c r="M93">
        <f t="shared" si="9"/>
        <v>0.72033898305084743</v>
      </c>
      <c r="N93">
        <f t="shared" si="9"/>
        <v>0.72727272727272729</v>
      </c>
      <c r="O93">
        <f t="shared" si="6"/>
        <v>0.28099173553719009</v>
      </c>
      <c r="P93">
        <f t="shared" si="6"/>
        <v>1</v>
      </c>
      <c r="Q93">
        <f t="shared" si="6"/>
        <v>0.67716535433070868</v>
      </c>
    </row>
    <row r="94" spans="7:17" x14ac:dyDescent="0.25">
      <c r="G94" s="432" t="s">
        <v>15</v>
      </c>
      <c r="H94">
        <f t="shared" si="7"/>
        <v>5597</v>
      </c>
      <c r="I94">
        <f t="shared" si="7"/>
        <v>8</v>
      </c>
      <c r="J94">
        <f t="shared" si="7"/>
        <v>8</v>
      </c>
      <c r="K94">
        <f t="shared" si="7"/>
        <v>1129</v>
      </c>
      <c r="L94">
        <f t="shared" si="8"/>
        <v>6742</v>
      </c>
      <c r="M94">
        <f t="shared" si="9"/>
        <v>0.99378551136363635</v>
      </c>
      <c r="N94">
        <f t="shared" si="9"/>
        <v>1</v>
      </c>
      <c r="O94">
        <f t="shared" si="6"/>
        <v>0.26666666666666666</v>
      </c>
      <c r="P94">
        <f t="shared" si="6"/>
        <v>1</v>
      </c>
      <c r="Q94">
        <f t="shared" si="6"/>
        <v>0.99161641417855562</v>
      </c>
    </row>
    <row r="95" spans="7:17" x14ac:dyDescent="0.25">
      <c r="G95" s="433" t="s">
        <v>6</v>
      </c>
      <c r="H95">
        <f t="shared" si="7"/>
        <v>90</v>
      </c>
      <c r="I95">
        <f t="shared" si="7"/>
        <v>45</v>
      </c>
      <c r="J95">
        <f t="shared" si="7"/>
        <v>90</v>
      </c>
      <c r="K95">
        <f t="shared" si="7"/>
        <v>6</v>
      </c>
      <c r="L95">
        <f t="shared" si="8"/>
        <v>231</v>
      </c>
      <c r="M95">
        <f t="shared" si="9"/>
        <v>0.54216867469879515</v>
      </c>
      <c r="N95">
        <f t="shared" si="9"/>
        <v>1</v>
      </c>
      <c r="O95">
        <f t="shared" si="6"/>
        <v>0.67669172932330823</v>
      </c>
      <c r="P95">
        <f t="shared" si="6"/>
        <v>1</v>
      </c>
      <c r="Q95">
        <f t="shared" si="6"/>
        <v>0.66</v>
      </c>
    </row>
    <row r="96" spans="7:17" x14ac:dyDescent="0.25">
      <c r="G96" s="434" t="s">
        <v>7</v>
      </c>
      <c r="H96">
        <f t="shared" si="7"/>
        <v>34</v>
      </c>
      <c r="I96">
        <f t="shared" si="7"/>
        <v>1</v>
      </c>
      <c r="J96">
        <f t="shared" si="7"/>
        <v>2</v>
      </c>
      <c r="K96">
        <f t="shared" si="7"/>
        <v>7</v>
      </c>
      <c r="L96">
        <f t="shared" si="8"/>
        <v>44</v>
      </c>
      <c r="M96">
        <f t="shared" si="9"/>
        <v>0.47887323943661969</v>
      </c>
      <c r="N96">
        <f t="shared" si="9"/>
        <v>1</v>
      </c>
      <c r="O96">
        <f t="shared" si="6"/>
        <v>2.1505376344086023E-2</v>
      </c>
      <c r="P96">
        <f t="shared" si="6"/>
        <v>1</v>
      </c>
      <c r="Q96">
        <f t="shared" si="6"/>
        <v>0.2558139534883721</v>
      </c>
    </row>
    <row r="97" spans="7:17" x14ac:dyDescent="0.25">
      <c r="G97" s="435" t="s">
        <v>22</v>
      </c>
      <c r="H97">
        <f t="shared" si="7"/>
        <v>4</v>
      </c>
      <c r="I97">
        <v>0</v>
      </c>
      <c r="J97">
        <f t="shared" si="7"/>
        <v>0</v>
      </c>
      <c r="K97">
        <f t="shared" si="7"/>
        <v>1</v>
      </c>
      <c r="L97">
        <f t="shared" si="8"/>
        <v>5</v>
      </c>
      <c r="M97">
        <f t="shared" si="9"/>
        <v>1</v>
      </c>
      <c r="N97">
        <v>0</v>
      </c>
      <c r="O97">
        <f t="shared" si="6"/>
        <v>0</v>
      </c>
      <c r="P97">
        <f t="shared" si="6"/>
        <v>1</v>
      </c>
      <c r="Q97">
        <f t="shared" si="6"/>
        <v>0.22727272727272727</v>
      </c>
    </row>
    <row r="98" spans="7:17" x14ac:dyDescent="0.25">
      <c r="G98" s="436" t="s">
        <v>1</v>
      </c>
      <c r="H98">
        <f t="shared" si="7"/>
        <v>19</v>
      </c>
      <c r="I98">
        <f t="shared" si="7"/>
        <v>14</v>
      </c>
      <c r="J98">
        <f t="shared" si="7"/>
        <v>25</v>
      </c>
      <c r="K98">
        <f t="shared" si="7"/>
        <v>1030</v>
      </c>
      <c r="L98">
        <f t="shared" si="8"/>
        <v>1088</v>
      </c>
      <c r="M98">
        <f t="shared" si="9"/>
        <v>0.35849056603773582</v>
      </c>
      <c r="N98">
        <f t="shared" si="9"/>
        <v>1</v>
      </c>
      <c r="O98">
        <f t="shared" si="6"/>
        <v>0.43103448275862066</v>
      </c>
      <c r="P98">
        <f t="shared" si="6"/>
        <v>1</v>
      </c>
      <c r="Q98">
        <f t="shared" si="6"/>
        <v>0.94199134199134205</v>
      </c>
    </row>
    <row r="99" spans="7:17" x14ac:dyDescent="0.25">
      <c r="G99" s="437" t="s">
        <v>49</v>
      </c>
      <c r="H99">
        <f t="shared" si="7"/>
        <v>124</v>
      </c>
      <c r="I99">
        <f>I70-I84</f>
        <v>18</v>
      </c>
      <c r="J99">
        <f>J70-J84</f>
        <v>18</v>
      </c>
      <c r="K99">
        <f t="shared" si="7"/>
        <v>500</v>
      </c>
      <c r="L99">
        <f t="shared" si="8"/>
        <v>660</v>
      </c>
      <c r="M99">
        <f t="shared" si="9"/>
        <v>0.77987421383647804</v>
      </c>
      <c r="N99">
        <f t="shared" si="9"/>
        <v>0.9</v>
      </c>
      <c r="O99">
        <f t="shared" si="6"/>
        <v>0.5</v>
      </c>
      <c r="P99">
        <f t="shared" si="6"/>
        <v>1</v>
      </c>
      <c r="Q99">
        <f t="shared" si="6"/>
        <v>0.92307692307692313</v>
      </c>
    </row>
    <row r="100" spans="7:17" x14ac:dyDescent="0.25">
      <c r="G100" s="440" t="s">
        <v>951</v>
      </c>
      <c r="H100">
        <f>SUM(H90:H99)</f>
        <v>6997</v>
      </c>
      <c r="I100">
        <f t="shared" ref="I100:L100" si="10">SUM(I90:I99)</f>
        <v>156</v>
      </c>
      <c r="J100">
        <f t="shared" si="10"/>
        <v>268</v>
      </c>
      <c r="K100">
        <f t="shared" si="10"/>
        <v>3445</v>
      </c>
      <c r="L100">
        <f t="shared" si="10"/>
        <v>10866</v>
      </c>
      <c r="M100">
        <f t="shared" si="9"/>
        <v>0.94121603443637347</v>
      </c>
      <c r="N100">
        <f t="shared" si="9"/>
        <v>0.95705521472392641</v>
      </c>
      <c r="O100">
        <f t="shared" si="6"/>
        <v>0.44151565074135091</v>
      </c>
      <c r="P100">
        <f t="shared" si="6"/>
        <v>1</v>
      </c>
      <c r="Q100">
        <f t="shared" si="6"/>
        <v>0.93278392995106874</v>
      </c>
    </row>
    <row r="103" spans="7:17" x14ac:dyDescent="0.25">
      <c r="G103" s="443"/>
      <c r="H103" s="443" t="s">
        <v>964</v>
      </c>
      <c r="I103" s="443" t="s">
        <v>965</v>
      </c>
      <c r="J103" s="443" t="s">
        <v>966</v>
      </c>
      <c r="K103" s="443" t="s">
        <v>967</v>
      </c>
    </row>
    <row r="104" spans="7:17" x14ac:dyDescent="0.25">
      <c r="G104" s="443" t="s">
        <v>968</v>
      </c>
      <c r="H104" s="444">
        <v>0.94121603443637347</v>
      </c>
      <c r="I104" s="444">
        <v>0.95705521472392641</v>
      </c>
      <c r="J104" s="444">
        <v>0.44151565074135091</v>
      </c>
      <c r="K104" s="444">
        <v>1</v>
      </c>
    </row>
    <row r="105" spans="7:17" x14ac:dyDescent="0.25">
      <c r="G105" s="443" t="s">
        <v>969</v>
      </c>
      <c r="H105" s="444">
        <v>5.8783965563626583E-2</v>
      </c>
      <c r="I105" s="444">
        <v>4.9079754601226995E-2</v>
      </c>
      <c r="J105" s="444">
        <v>0.55848434925864909</v>
      </c>
      <c r="K105" s="444">
        <v>0</v>
      </c>
    </row>
    <row r="146" spans="2:15" ht="18.75" x14ac:dyDescent="0.3">
      <c r="B146" s="455"/>
      <c r="C146" s="575" t="s">
        <v>984</v>
      </c>
      <c r="D146" s="576"/>
      <c r="E146" s="576"/>
      <c r="F146" s="576"/>
      <c r="G146" s="577"/>
    </row>
    <row r="147" spans="2:15" ht="18.75" x14ac:dyDescent="0.3">
      <c r="B147" s="456" t="s">
        <v>947</v>
      </c>
      <c r="C147" s="457" t="s">
        <v>732</v>
      </c>
      <c r="D147" s="457" t="s">
        <v>733</v>
      </c>
      <c r="E147" s="457" t="s">
        <v>985</v>
      </c>
      <c r="F147" s="457" t="s">
        <v>735</v>
      </c>
      <c r="G147" s="458" t="s">
        <v>402</v>
      </c>
    </row>
    <row r="148" spans="2:15" ht="18.75" x14ac:dyDescent="0.3">
      <c r="B148" s="459" t="s">
        <v>16</v>
      </c>
      <c r="C148" s="469">
        <v>62.5</v>
      </c>
      <c r="D148" s="469">
        <v>50</v>
      </c>
      <c r="E148" s="469">
        <v>62.5</v>
      </c>
      <c r="F148" s="469">
        <v>25</v>
      </c>
      <c r="G148" s="469">
        <v>100</v>
      </c>
    </row>
    <row r="149" spans="2:15" ht="23.25" x14ac:dyDescent="0.35">
      <c r="B149" s="460" t="s">
        <v>17</v>
      </c>
      <c r="C149" s="469">
        <v>100</v>
      </c>
      <c r="D149" s="469">
        <v>0</v>
      </c>
      <c r="E149" s="469">
        <v>0</v>
      </c>
      <c r="F149" s="469">
        <v>0</v>
      </c>
      <c r="G149" s="469">
        <v>100</v>
      </c>
      <c r="I149" s="470" t="s">
        <v>986</v>
      </c>
      <c r="J149" s="216" t="s">
        <v>732</v>
      </c>
      <c r="K149" s="217" t="s">
        <v>733</v>
      </c>
      <c r="L149" s="218" t="s">
        <v>734</v>
      </c>
      <c r="M149" s="219" t="s">
        <v>735</v>
      </c>
      <c r="N149" s="265"/>
      <c r="O149" s="220"/>
    </row>
    <row r="150" spans="2:15" ht="26.25" x14ac:dyDescent="0.3">
      <c r="B150" s="461" t="s">
        <v>18</v>
      </c>
      <c r="C150" s="469">
        <v>50</v>
      </c>
      <c r="D150" s="469">
        <v>1.9230769230769231</v>
      </c>
      <c r="E150" s="469">
        <v>2.197802197802198</v>
      </c>
      <c r="F150" s="469">
        <v>0</v>
      </c>
      <c r="G150" s="469">
        <v>100</v>
      </c>
      <c r="I150" s="471" t="s">
        <v>976</v>
      </c>
      <c r="J150" s="472">
        <v>0.32201257861635219</v>
      </c>
      <c r="K150" s="472">
        <v>4.40251572327044E-2</v>
      </c>
      <c r="L150" s="472">
        <v>5.5345911949685536E-2</v>
      </c>
      <c r="M150" s="472">
        <v>5.6603773584905662E-2</v>
      </c>
      <c r="N150" s="472"/>
      <c r="O150" s="473"/>
    </row>
    <row r="151" spans="2:15" ht="26.25" x14ac:dyDescent="0.3">
      <c r="B151" s="462" t="s">
        <v>4</v>
      </c>
      <c r="C151" s="469">
        <v>21.277777777777779</v>
      </c>
      <c r="D151" s="469">
        <v>0.22222222222222224</v>
      </c>
      <c r="E151" s="469">
        <v>1.0651340996168583</v>
      </c>
      <c r="F151" s="469">
        <v>50</v>
      </c>
      <c r="G151" s="469">
        <v>95.222222222222214</v>
      </c>
      <c r="I151" s="471" t="s">
        <v>977</v>
      </c>
      <c r="J151" s="472">
        <v>0.46939999999999998</v>
      </c>
      <c r="K151" s="472">
        <v>0.21809999999999999</v>
      </c>
      <c r="L151" s="472">
        <v>0.25540000000000002</v>
      </c>
      <c r="M151" s="472">
        <v>0.37790000000000001</v>
      </c>
      <c r="N151" s="472"/>
      <c r="O151" s="473"/>
    </row>
    <row r="152" spans="2:15" ht="26.25" x14ac:dyDescent="0.3">
      <c r="B152" s="463" t="s">
        <v>15</v>
      </c>
      <c r="C152" s="469">
        <v>50</v>
      </c>
      <c r="D152" s="469">
        <v>25</v>
      </c>
      <c r="E152" s="469">
        <v>25</v>
      </c>
      <c r="F152" s="469">
        <v>50</v>
      </c>
      <c r="G152" s="469">
        <v>100</v>
      </c>
      <c r="I152" s="471" t="s">
        <v>982</v>
      </c>
      <c r="J152" s="472">
        <v>0.15151515151515152</v>
      </c>
      <c r="K152" s="472">
        <v>0.12903225806451613</v>
      </c>
      <c r="L152" s="472">
        <v>0.57754010695187163</v>
      </c>
      <c r="M152" s="472">
        <v>0</v>
      </c>
      <c r="N152" s="472"/>
      <c r="O152" s="473"/>
    </row>
    <row r="153" spans="2:15" ht="26.25" x14ac:dyDescent="0.3">
      <c r="B153" s="464" t="s">
        <v>6</v>
      </c>
      <c r="C153" s="469">
        <v>33.333333333333336</v>
      </c>
      <c r="D153" s="469">
        <v>33.333333333333336</v>
      </c>
      <c r="E153" s="469">
        <v>33.333333333333336</v>
      </c>
      <c r="F153" s="469">
        <v>33.333333333333336</v>
      </c>
      <c r="G153" s="469">
        <v>100</v>
      </c>
      <c r="I153" s="471" t="s">
        <v>971</v>
      </c>
      <c r="J153" s="472">
        <v>0.31950000000000001</v>
      </c>
      <c r="K153" s="472">
        <v>7.8299999999999995E-2</v>
      </c>
      <c r="L153" s="472">
        <v>0.71340000000000003</v>
      </c>
      <c r="M153" s="472">
        <v>0</v>
      </c>
      <c r="N153" s="472"/>
      <c r="O153" s="473"/>
    </row>
    <row r="154" spans="2:15" ht="26.25" x14ac:dyDescent="0.3">
      <c r="B154" s="465" t="s">
        <v>7</v>
      </c>
      <c r="C154" s="469">
        <v>57.142857142857146</v>
      </c>
      <c r="D154" s="469">
        <v>14.285714285714286</v>
      </c>
      <c r="E154" s="469">
        <v>28.571428571428573</v>
      </c>
      <c r="F154" s="469">
        <v>28.571428571428573</v>
      </c>
      <c r="G154" s="469">
        <v>100</v>
      </c>
      <c r="I154" s="471" t="s">
        <v>987</v>
      </c>
      <c r="J154" s="472">
        <f>SQRT(J150*(1-J152))</f>
        <v>0.52270717804284172</v>
      </c>
      <c r="K154" s="472">
        <f>SQRT(K150*(1-K152))</f>
        <v>0.19581749611136179</v>
      </c>
      <c r="L154" s="472">
        <f>SQRT(L150*(1-L152))</f>
        <v>0.15290986901738973</v>
      </c>
      <c r="M154" s="472">
        <f>SQRT(M150*(1-M152))</f>
        <v>0.23791547571544325</v>
      </c>
      <c r="N154" s="472"/>
      <c r="O154" s="473"/>
    </row>
    <row r="155" spans="2:15" ht="26.25" x14ac:dyDescent="0.3">
      <c r="B155" s="466" t="s">
        <v>22</v>
      </c>
      <c r="C155" s="469">
        <v>43.333333333333336</v>
      </c>
      <c r="D155" s="469">
        <v>0</v>
      </c>
      <c r="E155" s="469">
        <v>0</v>
      </c>
      <c r="F155" s="469">
        <v>33.333333333333336</v>
      </c>
      <c r="G155" s="469">
        <v>100</v>
      </c>
      <c r="I155" s="471" t="s">
        <v>988</v>
      </c>
      <c r="J155" s="472">
        <f>SQRT(J151*(1-J153))</f>
        <v>0.5651784673888417</v>
      </c>
      <c r="K155" s="472">
        <f t="shared" ref="K155:L155" si="11">SQRT(K151*(1-K153))</f>
        <v>0.44835562893756559</v>
      </c>
      <c r="L155" s="472">
        <f t="shared" si="11"/>
        <v>0.27055062372872102</v>
      </c>
      <c r="M155" s="472">
        <f>SQRT(M151*(1-M153))</f>
        <v>0.61473571557214735</v>
      </c>
      <c r="N155" s="472"/>
      <c r="O155" s="473"/>
    </row>
    <row r="156" spans="2:15" ht="27.75" customHeight="1" x14ac:dyDescent="0.3">
      <c r="B156" s="467" t="s">
        <v>1</v>
      </c>
      <c r="C156" s="469">
        <v>83.333333333333329</v>
      </c>
      <c r="D156" s="469">
        <v>58.333333333333329</v>
      </c>
      <c r="E156" s="469">
        <v>58.333333333333329</v>
      </c>
      <c r="F156" s="469">
        <v>31.25</v>
      </c>
      <c r="G156" s="469">
        <v>75</v>
      </c>
    </row>
    <row r="157" spans="2:15" ht="17.25" customHeight="1" x14ac:dyDescent="0.3">
      <c r="B157" s="468" t="s">
        <v>49</v>
      </c>
      <c r="C157" s="469">
        <v>50</v>
      </c>
      <c r="D157" s="469">
        <v>50</v>
      </c>
      <c r="E157" s="469">
        <v>50</v>
      </c>
      <c r="F157" s="469">
        <v>50</v>
      </c>
      <c r="G157" s="469">
        <v>100</v>
      </c>
    </row>
    <row r="158" spans="2:15" x14ac:dyDescent="0.25">
      <c r="B158" s="479" t="s">
        <v>989</v>
      </c>
      <c r="C158" s="479" cm="1">
        <f t="array" ref="C158">SUM(C148:C157/10)</f>
        <v>55.092063492063488</v>
      </c>
      <c r="D158" s="479" cm="1">
        <f t="array" ref="D158">SUM(D148:D157/10)</f>
        <v>23.30976800976801</v>
      </c>
      <c r="E158" s="479" cm="1">
        <f t="array" ref="E158">SUM(E148:E157/10)</f>
        <v>26.10010315355143</v>
      </c>
      <c r="F158" s="479" cm="1">
        <f t="array" ref="F158">SUM(F148:F157/10)</f>
        <v>30.148809523809522</v>
      </c>
      <c r="G158" s="479" cm="1">
        <f t="array" ref="G158">SUM(G148:G157/10)</f>
        <v>97.022222222222226</v>
      </c>
    </row>
  </sheetData>
  <mergeCells count="6">
    <mergeCell ref="C146:G146"/>
    <mergeCell ref="H59:L59"/>
    <mergeCell ref="H73:L73"/>
    <mergeCell ref="M73:Q73"/>
    <mergeCell ref="H88:L88"/>
    <mergeCell ref="M88:Q8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N49"/>
  <sheetViews>
    <sheetView topLeftCell="HB28" zoomScale="40" zoomScaleNormal="40" zoomScaleSheetLayoutView="10" workbookViewId="0">
      <selection activeCell="HL38" sqref="HL38"/>
    </sheetView>
  </sheetViews>
  <sheetFormatPr baseColWidth="10" defaultColWidth="29.7109375" defaultRowHeight="66.75" customHeight="1" x14ac:dyDescent="0.25"/>
  <cols>
    <col min="2" max="2" width="68.140625" customWidth="1"/>
    <col min="3" max="3" width="48.42578125" customWidth="1"/>
    <col min="4" max="4" width="65.28515625" customWidth="1"/>
    <col min="5" max="5" width="22" customWidth="1"/>
    <col min="6" max="6" width="34.140625" customWidth="1"/>
    <col min="7" max="7" width="28.140625" customWidth="1"/>
    <col min="8" max="8" width="33.140625" customWidth="1"/>
    <col min="9" max="9" width="45.140625" customWidth="1"/>
    <col min="10" max="10" width="55.2851562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57.140625" customWidth="1"/>
    <col min="27" max="27" width="29.140625" customWidth="1"/>
    <col min="28" max="28" width="66.7109375" customWidth="1"/>
    <col min="29" max="29" width="34.28515625" customWidth="1"/>
    <col min="30" max="30" width="34.85546875" customWidth="1"/>
    <col min="31" max="31" width="37.140625" customWidth="1"/>
    <col min="32" max="32" width="29.7109375" customWidth="1"/>
    <col min="33" max="33" width="32.140625" customWidth="1"/>
    <col min="34" max="34" width="57.7109375" customWidth="1"/>
    <col min="35" max="35" width="58.85546875" customWidth="1"/>
    <col min="36" max="36" width="47.140625" customWidth="1"/>
    <col min="37" max="37" width="70.7109375" customWidth="1"/>
    <col min="38" max="38" width="65.85546875" customWidth="1"/>
    <col min="39" max="39" width="36.42578125" customWidth="1"/>
    <col min="40" max="40" width="19.85546875" customWidth="1"/>
    <col min="41" max="41" width="33.5703125" customWidth="1"/>
    <col min="42" max="42" width="46.85546875" customWidth="1"/>
    <col min="43" max="43" width="21" customWidth="1"/>
    <col min="44" max="44" width="29.28515625" customWidth="1"/>
    <col min="45" max="45" width="30.42578125" customWidth="1"/>
    <col min="46" max="46" width="46.5703125" customWidth="1"/>
    <col min="47" max="47" width="60.85546875" customWidth="1"/>
    <col min="48" max="48" width="43.285156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34.85546875" customWidth="1"/>
    <col min="60" max="60" width="20.42578125" customWidth="1"/>
    <col min="61" max="61" width="36" customWidth="1"/>
    <col min="62" max="62" width="3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67.28515625" customWidth="1"/>
    <col min="73" max="73" width="63.42578125" customWidth="1"/>
    <col min="74" max="74" width="58.7109375" customWidth="1"/>
    <col min="75" max="75" width="52"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84.28515625" customWidth="1"/>
    <col min="112" max="112" width="36" customWidth="1"/>
    <col min="113" max="113" width="49.5703125" customWidth="1"/>
    <col min="114" max="114" width="66.28515625" customWidth="1"/>
    <col min="115" max="118" width="19.85546875" customWidth="1"/>
    <col min="119" max="119" width="34.140625" customWidth="1"/>
    <col min="120" max="121" width="19.85546875" customWidth="1"/>
    <col min="122" max="122" width="27.7109375" customWidth="1"/>
    <col min="123" max="135" width="42" customWidth="1"/>
    <col min="136" max="136" width="34.5703125" customWidth="1"/>
    <col min="137" max="137" width="47.7109375" customWidth="1"/>
    <col min="138" max="138" width="29.85546875" customWidth="1"/>
    <col min="139" max="139" width="31.7109375" customWidth="1"/>
    <col min="140" max="140" width="30.28515625" customWidth="1"/>
    <col min="141" max="141" width="26.2851562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37" customWidth="1"/>
    <col min="151" max="151" width="60.5703125" customWidth="1"/>
    <col min="152" max="152" width="60.28515625" customWidth="1"/>
    <col min="153" max="153" width="46.7109375" customWidth="1"/>
    <col min="154"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54.85546875" customWidth="1"/>
    <col min="193" max="193" width="55.42578125" customWidth="1"/>
    <col min="194" max="194" width="60.85546875" customWidth="1"/>
    <col min="195" max="195" width="62" customWidth="1"/>
    <col min="196" max="196" width="61.140625" customWidth="1"/>
    <col min="197" max="197" width="69.7109375" customWidth="1"/>
    <col min="198" max="198" width="56.85546875" customWidth="1"/>
    <col min="199" max="199" width="60.5703125" customWidth="1"/>
    <col min="200" max="200" width="58.5703125" customWidth="1"/>
    <col min="201" max="201" width="63" customWidth="1"/>
    <col min="202" max="202" width="55.42578125" customWidth="1"/>
    <col min="203" max="203" width="49.42578125" customWidth="1"/>
    <col min="204" max="204" width="60.5703125" customWidth="1"/>
    <col min="205" max="205" width="47.5703125" customWidth="1"/>
    <col min="206" max="206" width="47.28515625" customWidth="1"/>
    <col min="207" max="207" width="45.1406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 min="216" max="216" width="37.85546875" customWidth="1"/>
    <col min="217" max="217" width="54.7109375" customWidth="1"/>
    <col min="218" max="218" width="43.7109375" customWidth="1"/>
    <col min="219" max="219" width="38.28515625" customWidth="1"/>
  </cols>
  <sheetData>
    <row r="1" spans="2:248" ht="66.75" customHeight="1" x14ac:dyDescent="0.25">
      <c r="Y1" s="180"/>
      <c r="Z1" s="180"/>
      <c r="AA1" s="180"/>
      <c r="AB1" s="180"/>
      <c r="AC1" s="180"/>
      <c r="AD1" s="180"/>
      <c r="AE1" s="180"/>
    </row>
    <row r="2" spans="2:248" ht="66.75" customHeight="1" x14ac:dyDescent="0.4">
      <c r="S2" s="329" t="s">
        <v>539</v>
      </c>
      <c r="T2" s="329"/>
      <c r="U2" s="330"/>
      <c r="V2" s="213"/>
      <c r="W2" s="213"/>
      <c r="X2" s="213"/>
      <c r="Y2" s="213"/>
      <c r="Z2" s="213"/>
      <c r="AA2" s="213"/>
      <c r="AB2" s="213"/>
      <c r="AC2" s="213"/>
      <c r="AD2" s="213"/>
      <c r="AE2" s="213"/>
      <c r="AF2" s="213"/>
      <c r="AG2" s="213"/>
      <c r="AJ2" s="353" t="s">
        <v>297</v>
      </c>
      <c r="AK2" s="353"/>
      <c r="AL2" s="353"/>
      <c r="AM2" s="353"/>
      <c r="AN2" s="353"/>
      <c r="AO2" s="353"/>
      <c r="AP2" s="353"/>
      <c r="AQ2" s="353"/>
      <c r="AR2" s="353"/>
      <c r="AS2" s="353"/>
      <c r="AT2" s="353"/>
      <c r="AU2" s="353"/>
      <c r="AV2" s="353"/>
      <c r="AW2" s="353"/>
      <c r="AX2" s="353"/>
      <c r="AY2" s="353"/>
      <c r="AZ2" s="353"/>
      <c r="BA2" s="353"/>
      <c r="BB2" s="353"/>
      <c r="BC2" s="353"/>
      <c r="BD2" s="353"/>
      <c r="BE2" s="353"/>
      <c r="BF2" s="353"/>
      <c r="BG2" s="353"/>
      <c r="BH2" s="353"/>
      <c r="BI2" s="353"/>
      <c r="BJ2" s="353"/>
      <c r="BK2" s="353"/>
      <c r="BL2" s="353"/>
      <c r="BM2" s="353"/>
      <c r="BN2" s="353"/>
      <c r="BO2" s="353"/>
      <c r="BP2" s="353"/>
      <c r="BQ2" s="353"/>
      <c r="BR2" s="353"/>
      <c r="BS2" s="353"/>
      <c r="BT2" s="353"/>
      <c r="BU2" s="353"/>
      <c r="BV2" s="354"/>
      <c r="BW2" s="355" t="s">
        <v>298</v>
      </c>
      <c r="BX2" s="356"/>
      <c r="BY2" s="356"/>
      <c r="BZ2" s="356"/>
      <c r="CA2" s="356"/>
      <c r="CB2" s="356"/>
      <c r="CC2" s="356"/>
      <c r="CD2" s="356"/>
      <c r="CE2" s="356"/>
      <c r="CF2" s="356"/>
      <c r="CG2" s="356"/>
      <c r="CH2" s="356"/>
      <c r="CI2" s="356"/>
      <c r="CJ2" s="356"/>
      <c r="CK2" s="356"/>
      <c r="CL2" s="356"/>
      <c r="CM2" s="356"/>
      <c r="CN2" s="356"/>
      <c r="CO2" s="356"/>
      <c r="CP2" s="356"/>
      <c r="CQ2" s="356"/>
      <c r="CR2" s="356"/>
      <c r="CS2" s="356"/>
      <c r="CT2" s="356"/>
      <c r="CU2" s="356"/>
      <c r="CV2" s="356"/>
      <c r="CW2" s="356"/>
      <c r="CX2" s="356"/>
      <c r="CY2" s="356"/>
      <c r="CZ2" s="356"/>
      <c r="DA2" s="356"/>
      <c r="DB2" s="356"/>
      <c r="DC2" s="356"/>
      <c r="DD2" s="356"/>
      <c r="DE2" s="356"/>
      <c r="DF2" s="356"/>
      <c r="DG2" s="356"/>
      <c r="DH2" s="356"/>
      <c r="DI2" s="357"/>
      <c r="DJ2" s="358" t="s">
        <v>299</v>
      </c>
      <c r="DK2" s="359"/>
      <c r="DL2" s="359"/>
      <c r="DM2" s="359"/>
      <c r="DN2" s="359"/>
      <c r="DO2" s="359"/>
      <c r="DP2" s="359"/>
      <c r="DQ2" s="359"/>
      <c r="DR2" s="359"/>
      <c r="DS2" s="359"/>
      <c r="DT2" s="359"/>
      <c r="DU2" s="359"/>
      <c r="DV2" s="359"/>
      <c r="DW2" s="359"/>
      <c r="DX2" s="359"/>
      <c r="DY2" s="359"/>
      <c r="DZ2" s="359"/>
      <c r="EA2" s="359"/>
      <c r="EB2" s="359"/>
      <c r="EC2" s="359"/>
      <c r="ED2" s="359"/>
      <c r="EE2" s="359"/>
      <c r="EF2" s="359"/>
      <c r="EG2" s="359"/>
      <c r="EH2" s="359"/>
      <c r="EI2" s="359"/>
      <c r="EJ2" s="359"/>
      <c r="EK2" s="359"/>
      <c r="EL2" s="359"/>
      <c r="EM2" s="359"/>
      <c r="EN2" s="359"/>
      <c r="EO2" s="359"/>
      <c r="EP2" s="359"/>
      <c r="EQ2" s="359"/>
      <c r="ER2" s="359"/>
      <c r="ES2" s="359"/>
      <c r="ET2" s="359"/>
      <c r="EU2" s="359"/>
      <c r="EV2" s="360"/>
      <c r="EW2" s="361" t="s">
        <v>300</v>
      </c>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3"/>
      <c r="GI2" s="363"/>
      <c r="GJ2" s="581" t="s">
        <v>1035</v>
      </c>
      <c r="GK2" s="582"/>
      <c r="GL2" s="582"/>
      <c r="GM2" s="582"/>
      <c r="GN2" s="583"/>
      <c r="GO2" s="411" t="s">
        <v>403</v>
      </c>
      <c r="GP2" s="412"/>
      <c r="GQ2" s="412"/>
      <c r="GR2" s="412"/>
      <c r="GS2" s="412"/>
      <c r="GT2" s="412"/>
      <c r="GU2" s="412"/>
      <c r="GV2" s="412"/>
      <c r="GW2" s="412"/>
      <c r="GX2" s="412"/>
      <c r="GY2" s="412"/>
      <c r="GZ2" s="412"/>
      <c r="HA2" s="412"/>
      <c r="HB2" s="412"/>
      <c r="HC2" s="413"/>
      <c r="HD2" s="408" t="s">
        <v>402</v>
      </c>
      <c r="HE2" s="409"/>
      <c r="HF2" s="409"/>
      <c r="HG2" s="409"/>
      <c r="HH2" s="409"/>
      <c r="HI2" s="409"/>
      <c r="HJ2" s="409"/>
      <c r="HK2" s="409"/>
      <c r="HL2" s="409"/>
      <c r="HM2" s="409"/>
      <c r="HN2" s="409"/>
      <c r="HO2" s="409"/>
      <c r="HP2" s="409"/>
      <c r="HQ2" s="409"/>
      <c r="HR2" s="410"/>
    </row>
    <row r="3" spans="2:248" ht="243.75" customHeight="1" x14ac:dyDescent="0.25">
      <c r="B3" s="222" t="s">
        <v>95</v>
      </c>
      <c r="C3" s="208" t="s">
        <v>404</v>
      </c>
      <c r="D3" s="222" t="s">
        <v>100</v>
      </c>
      <c r="E3" s="222" t="s">
        <v>101</v>
      </c>
      <c r="F3" s="222" t="s">
        <v>102</v>
      </c>
      <c r="G3" s="222" t="s">
        <v>103</v>
      </c>
      <c r="H3" s="222" t="s">
        <v>190</v>
      </c>
      <c r="I3" s="222" t="s">
        <v>680</v>
      </c>
      <c r="J3" s="222" t="s">
        <v>27</v>
      </c>
      <c r="K3" s="222" t="s">
        <v>30</v>
      </c>
      <c r="L3" s="222" t="s">
        <v>28</v>
      </c>
      <c r="M3" s="222" t="s">
        <v>29</v>
      </c>
      <c r="N3" s="222" t="s">
        <v>28</v>
      </c>
      <c r="O3" s="222" t="s">
        <v>20</v>
      </c>
      <c r="P3" s="222" t="s">
        <v>12</v>
      </c>
      <c r="Q3" s="222" t="s">
        <v>104</v>
      </c>
      <c r="R3" s="222" t="s">
        <v>537</v>
      </c>
      <c r="S3" s="222" t="s">
        <v>333</v>
      </c>
      <c r="T3" s="222" t="s">
        <v>545</v>
      </c>
      <c r="U3" s="222" t="s">
        <v>417</v>
      </c>
      <c r="V3" s="247" t="s">
        <v>302</v>
      </c>
      <c r="W3" s="247" t="s">
        <v>303</v>
      </c>
      <c r="X3" s="247" t="s">
        <v>304</v>
      </c>
      <c r="Y3" s="248" t="s">
        <v>416</v>
      </c>
      <c r="Z3" s="247" t="s">
        <v>321</v>
      </c>
      <c r="AA3" s="247" t="s">
        <v>209</v>
      </c>
      <c r="AB3" s="247" t="s">
        <v>736</v>
      </c>
      <c r="AC3" s="365" t="s">
        <v>1041</v>
      </c>
      <c r="AD3" s="249" t="s">
        <v>807</v>
      </c>
      <c r="AE3" s="249" t="s">
        <v>522</v>
      </c>
      <c r="AF3" s="249" t="s">
        <v>523</v>
      </c>
      <c r="AG3" s="249" t="s">
        <v>524</v>
      </c>
      <c r="AH3" s="249" t="s">
        <v>525</v>
      </c>
      <c r="AI3" s="249" t="s">
        <v>526</v>
      </c>
      <c r="AJ3" s="250" t="s">
        <v>357</v>
      </c>
      <c r="AK3" s="250" t="s">
        <v>334</v>
      </c>
      <c r="AL3" s="250" t="s">
        <v>335</v>
      </c>
      <c r="AM3" s="250" t="s">
        <v>611</v>
      </c>
      <c r="AN3" s="247" t="s">
        <v>584</v>
      </c>
      <c r="AO3" s="249" t="s">
        <v>585</v>
      </c>
      <c r="AP3" s="249" t="s">
        <v>586</v>
      </c>
      <c r="AQ3" s="249" t="s">
        <v>587</v>
      </c>
      <c r="AR3" s="249" t="s">
        <v>701</v>
      </c>
      <c r="AS3" s="249" t="s">
        <v>702</v>
      </c>
      <c r="AT3" s="249" t="s">
        <v>588</v>
      </c>
      <c r="AU3" s="249" t="s">
        <v>589</v>
      </c>
      <c r="AV3" s="249" t="s">
        <v>590</v>
      </c>
      <c r="AW3" s="249" t="s">
        <v>591</v>
      </c>
      <c r="AX3" s="249" t="s">
        <v>592</v>
      </c>
      <c r="AY3" s="249" t="s">
        <v>593</v>
      </c>
      <c r="AZ3" s="249" t="s">
        <v>594</v>
      </c>
      <c r="BA3" s="249" t="s">
        <v>595</v>
      </c>
      <c r="BB3" s="249" t="s">
        <v>596</v>
      </c>
      <c r="BC3" s="249" t="s">
        <v>597</v>
      </c>
      <c r="BD3" s="249" t="s">
        <v>598</v>
      </c>
      <c r="BE3" s="249" t="s">
        <v>599</v>
      </c>
      <c r="BF3" s="249" t="s">
        <v>600</v>
      </c>
      <c r="BG3" s="249" t="s">
        <v>601</v>
      </c>
      <c r="BH3" s="251" t="s">
        <v>602</v>
      </c>
      <c r="BI3" s="252" t="s">
        <v>709</v>
      </c>
      <c r="BJ3" s="252" t="s">
        <v>710</v>
      </c>
      <c r="BK3" s="252" t="s">
        <v>704</v>
      </c>
      <c r="BL3" s="252" t="s">
        <v>705</v>
      </c>
      <c r="BM3" s="252" t="s">
        <v>706</v>
      </c>
      <c r="BN3" s="251" t="s">
        <v>603</v>
      </c>
      <c r="BO3" s="251" t="s">
        <v>604</v>
      </c>
      <c r="BP3" s="251" t="s">
        <v>605</v>
      </c>
      <c r="BQ3" s="251" t="s">
        <v>606</v>
      </c>
      <c r="BR3" s="251" t="s">
        <v>607</v>
      </c>
      <c r="BS3" s="251" t="s">
        <v>608</v>
      </c>
      <c r="BT3" s="251" t="s">
        <v>609</v>
      </c>
      <c r="BU3" s="251" t="s">
        <v>610</v>
      </c>
      <c r="BV3" s="253" t="s">
        <v>619</v>
      </c>
      <c r="BW3" s="250" t="s">
        <v>357</v>
      </c>
      <c r="BX3" s="250" t="s">
        <v>334</v>
      </c>
      <c r="BY3" s="250" t="s">
        <v>335</v>
      </c>
      <c r="BZ3" s="250" t="s">
        <v>632</v>
      </c>
      <c r="CA3" s="247" t="s">
        <v>584</v>
      </c>
      <c r="CB3" s="249" t="s">
        <v>585</v>
      </c>
      <c r="CC3" s="249" t="s">
        <v>586</v>
      </c>
      <c r="CD3" s="249" t="s">
        <v>587</v>
      </c>
      <c r="CE3" s="249" t="s">
        <v>701</v>
      </c>
      <c r="CF3" s="249" t="s">
        <v>703</v>
      </c>
      <c r="CG3" s="249" t="s">
        <v>588</v>
      </c>
      <c r="CH3" s="249" t="s">
        <v>589</v>
      </c>
      <c r="CI3" s="249" t="s">
        <v>590</v>
      </c>
      <c r="CJ3" s="249" t="s">
        <v>591</v>
      </c>
      <c r="CK3" s="249" t="s">
        <v>592</v>
      </c>
      <c r="CL3" s="249" t="s">
        <v>593</v>
      </c>
      <c r="CM3" s="249" t="s">
        <v>594</v>
      </c>
      <c r="CN3" s="249" t="s">
        <v>595</v>
      </c>
      <c r="CO3" s="249" t="s">
        <v>596</v>
      </c>
      <c r="CP3" s="249" t="s">
        <v>597</v>
      </c>
      <c r="CQ3" s="249" t="s">
        <v>598</v>
      </c>
      <c r="CR3" s="249" t="s">
        <v>599</v>
      </c>
      <c r="CS3" s="249" t="s">
        <v>600</v>
      </c>
      <c r="CT3" s="249" t="s">
        <v>601</v>
      </c>
      <c r="CU3" s="251" t="s">
        <v>602</v>
      </c>
      <c r="CV3" s="252" t="s">
        <v>709</v>
      </c>
      <c r="CW3" s="252" t="s">
        <v>710</v>
      </c>
      <c r="CX3" s="252" t="s">
        <v>704</v>
      </c>
      <c r="CY3" s="252" t="s">
        <v>705</v>
      </c>
      <c r="CZ3" s="252" t="s">
        <v>708</v>
      </c>
      <c r="DA3" s="251" t="s">
        <v>603</v>
      </c>
      <c r="DB3" s="251" t="s">
        <v>604</v>
      </c>
      <c r="DC3" s="251" t="s">
        <v>605</v>
      </c>
      <c r="DD3" s="251" t="s">
        <v>606</v>
      </c>
      <c r="DE3" s="251" t="s">
        <v>607</v>
      </c>
      <c r="DF3" s="251" t="s">
        <v>608</v>
      </c>
      <c r="DG3" s="251" t="s">
        <v>609</v>
      </c>
      <c r="DH3" s="251" t="s">
        <v>610</v>
      </c>
      <c r="DI3" s="253" t="s">
        <v>619</v>
      </c>
      <c r="DJ3" s="250" t="s">
        <v>357</v>
      </c>
      <c r="DK3" s="250" t="s">
        <v>334</v>
      </c>
      <c r="DL3" s="250" t="s">
        <v>335</v>
      </c>
      <c r="DM3" s="250" t="s">
        <v>632</v>
      </c>
      <c r="DN3" s="247" t="s">
        <v>584</v>
      </c>
      <c r="DO3" s="249" t="s">
        <v>585</v>
      </c>
      <c r="DP3" s="249" t="s">
        <v>586</v>
      </c>
      <c r="DQ3" s="249" t="s">
        <v>587</v>
      </c>
      <c r="DR3" s="249" t="s">
        <v>701</v>
      </c>
      <c r="DS3" s="249" t="s">
        <v>703</v>
      </c>
      <c r="DT3" s="249" t="s">
        <v>588</v>
      </c>
      <c r="DU3" s="249" t="s">
        <v>589</v>
      </c>
      <c r="DV3" s="249" t="s">
        <v>590</v>
      </c>
      <c r="DW3" s="249" t="s">
        <v>591</v>
      </c>
      <c r="DX3" s="249" t="s">
        <v>592</v>
      </c>
      <c r="DY3" s="249" t="s">
        <v>593</v>
      </c>
      <c r="DZ3" s="249" t="s">
        <v>594</v>
      </c>
      <c r="EA3" s="249" t="s">
        <v>595</v>
      </c>
      <c r="EB3" s="249" t="s">
        <v>596</v>
      </c>
      <c r="EC3" s="249" t="s">
        <v>597</v>
      </c>
      <c r="ED3" s="249" t="s">
        <v>598</v>
      </c>
      <c r="EE3" s="249" t="s">
        <v>599</v>
      </c>
      <c r="EF3" s="249" t="s">
        <v>600</v>
      </c>
      <c r="EG3" s="249" t="s">
        <v>601</v>
      </c>
      <c r="EH3" s="251" t="s">
        <v>602</v>
      </c>
      <c r="EI3" s="252" t="s">
        <v>709</v>
      </c>
      <c r="EJ3" s="252" t="s">
        <v>710</v>
      </c>
      <c r="EK3" s="252" t="s">
        <v>704</v>
      </c>
      <c r="EL3" s="252" t="s">
        <v>705</v>
      </c>
      <c r="EM3" s="252" t="s">
        <v>708</v>
      </c>
      <c r="EN3" s="251" t="s">
        <v>603</v>
      </c>
      <c r="EO3" s="251" t="s">
        <v>604</v>
      </c>
      <c r="EP3" s="251" t="s">
        <v>605</v>
      </c>
      <c r="EQ3" s="251" t="s">
        <v>606</v>
      </c>
      <c r="ER3" s="251" t="s">
        <v>607</v>
      </c>
      <c r="ES3" s="251" t="s">
        <v>608</v>
      </c>
      <c r="ET3" s="251" t="s">
        <v>609</v>
      </c>
      <c r="EU3" s="251" t="s">
        <v>610</v>
      </c>
      <c r="EV3" s="253" t="s">
        <v>619</v>
      </c>
      <c r="EW3" s="250" t="s">
        <v>357</v>
      </c>
      <c r="EX3" s="250" t="s">
        <v>334</v>
      </c>
      <c r="EY3" s="250" t="s">
        <v>335</v>
      </c>
      <c r="EZ3" s="250" t="s">
        <v>611</v>
      </c>
      <c r="FA3" s="247" t="s">
        <v>584</v>
      </c>
      <c r="FB3" s="249" t="s">
        <v>585</v>
      </c>
      <c r="FC3" s="249" t="s">
        <v>586</v>
      </c>
      <c r="FD3" s="249" t="s">
        <v>587</v>
      </c>
      <c r="FE3" s="249" t="s">
        <v>701</v>
      </c>
      <c r="FF3" s="249" t="s">
        <v>703</v>
      </c>
      <c r="FG3" s="249" t="s">
        <v>588</v>
      </c>
      <c r="FH3" s="249" t="s">
        <v>589</v>
      </c>
      <c r="FI3" s="249" t="s">
        <v>590</v>
      </c>
      <c r="FJ3" s="249" t="s">
        <v>591</v>
      </c>
      <c r="FK3" s="249" t="s">
        <v>592</v>
      </c>
      <c r="FL3" s="249" t="s">
        <v>593</v>
      </c>
      <c r="FM3" s="249" t="s">
        <v>594</v>
      </c>
      <c r="FN3" s="249" t="s">
        <v>595</v>
      </c>
      <c r="FO3" s="249" t="s">
        <v>596</v>
      </c>
      <c r="FP3" s="249" t="s">
        <v>597</v>
      </c>
      <c r="FQ3" s="249" t="s">
        <v>598</v>
      </c>
      <c r="FR3" s="249" t="s">
        <v>599</v>
      </c>
      <c r="FS3" s="249" t="s">
        <v>600</v>
      </c>
      <c r="FT3" s="249" t="s">
        <v>601</v>
      </c>
      <c r="FU3" s="251" t="s">
        <v>602</v>
      </c>
      <c r="FV3" s="252" t="s">
        <v>709</v>
      </c>
      <c r="FW3" s="252" t="s">
        <v>710</v>
      </c>
      <c r="FX3" s="252" t="s">
        <v>704</v>
      </c>
      <c r="FY3" s="252" t="s">
        <v>705</v>
      </c>
      <c r="FZ3" s="252" t="s">
        <v>706</v>
      </c>
      <c r="GA3" s="251" t="s">
        <v>603</v>
      </c>
      <c r="GB3" s="251" t="s">
        <v>604</v>
      </c>
      <c r="GC3" s="251" t="s">
        <v>605</v>
      </c>
      <c r="GD3" s="251" t="s">
        <v>606</v>
      </c>
      <c r="GE3" s="251" t="s">
        <v>607</v>
      </c>
      <c r="GF3" s="251" t="s">
        <v>608</v>
      </c>
      <c r="GG3" s="251" t="s">
        <v>609</v>
      </c>
      <c r="GH3" s="251" t="s">
        <v>610</v>
      </c>
      <c r="GI3" s="253" t="s">
        <v>619</v>
      </c>
      <c r="GJ3" s="476" t="s">
        <v>1026</v>
      </c>
      <c r="GK3" s="476" t="s">
        <v>1027</v>
      </c>
      <c r="GL3" s="476" t="s">
        <v>1028</v>
      </c>
      <c r="GM3" s="477" t="s">
        <v>1029</v>
      </c>
      <c r="GN3" s="477" t="s">
        <v>1030</v>
      </c>
      <c r="GO3" s="221" t="s">
        <v>925</v>
      </c>
      <c r="GP3" s="221" t="s">
        <v>838</v>
      </c>
      <c r="GQ3" s="221" t="s">
        <v>837</v>
      </c>
      <c r="GR3" s="221" t="s">
        <v>836</v>
      </c>
      <c r="GS3" s="221" t="s">
        <v>741</v>
      </c>
      <c r="GT3" s="221" t="s">
        <v>742</v>
      </c>
      <c r="GU3" s="221" t="s">
        <v>719</v>
      </c>
      <c r="GV3" s="221" t="s">
        <v>720</v>
      </c>
      <c r="GW3" s="221" t="s">
        <v>721</v>
      </c>
      <c r="GX3" s="221" t="s">
        <v>1040</v>
      </c>
      <c r="GY3" s="221" t="s">
        <v>879</v>
      </c>
      <c r="GZ3" s="221" t="s">
        <v>1070</v>
      </c>
      <c r="HA3" s="221" t="s">
        <v>923</v>
      </c>
      <c r="HB3" s="221" t="s">
        <v>934</v>
      </c>
      <c r="HC3" s="221" t="s">
        <v>801</v>
      </c>
      <c r="HD3" s="221" t="s">
        <v>874</v>
      </c>
      <c r="HE3" s="221" t="s">
        <v>875</v>
      </c>
      <c r="HF3" s="221" t="s">
        <v>876</v>
      </c>
      <c r="HG3" s="221" t="s">
        <v>877</v>
      </c>
      <c r="HH3" s="221" t="s">
        <v>741</v>
      </c>
      <c r="HI3" s="221" t="s">
        <v>742</v>
      </c>
      <c r="HJ3" s="221" t="s">
        <v>719</v>
      </c>
      <c r="HK3" s="221" t="s">
        <v>720</v>
      </c>
      <c r="HL3" s="221" t="s">
        <v>722</v>
      </c>
      <c r="HM3" s="221" t="s">
        <v>808</v>
      </c>
      <c r="HN3" s="221" t="s">
        <v>878</v>
      </c>
      <c r="HO3" s="221" t="s">
        <v>839</v>
      </c>
      <c r="HP3" s="221" t="s">
        <v>881</v>
      </c>
      <c r="HQ3" s="221" t="s">
        <v>882</v>
      </c>
      <c r="HR3" s="221" t="s">
        <v>802</v>
      </c>
      <c r="HY3" s="209"/>
      <c r="HZ3" s="209"/>
      <c r="IA3" s="209"/>
      <c r="IB3" s="209"/>
      <c r="IC3" s="209"/>
      <c r="ID3" s="209"/>
      <c r="IE3" s="209"/>
      <c r="IF3" s="209"/>
      <c r="IG3" s="209"/>
      <c r="IH3" s="209"/>
      <c r="II3" s="209"/>
      <c r="IJ3" s="209"/>
      <c r="IK3" s="209"/>
      <c r="IL3" s="209"/>
      <c r="IM3" s="209"/>
      <c r="IN3" s="209"/>
    </row>
    <row r="4" spans="2:248" ht="141.75" customHeight="1" x14ac:dyDescent="0.45">
      <c r="B4" s="223" t="s">
        <v>16</v>
      </c>
      <c r="C4" s="224" t="s">
        <v>405</v>
      </c>
      <c r="D4" s="225" t="s">
        <v>26</v>
      </c>
      <c r="E4" s="225" t="s">
        <v>105</v>
      </c>
      <c r="F4" s="225" t="s">
        <v>187</v>
      </c>
      <c r="G4" s="226" t="s">
        <v>21</v>
      </c>
      <c r="H4" s="227" t="s">
        <v>15</v>
      </c>
      <c r="I4" s="225">
        <v>3</v>
      </c>
      <c r="J4" s="226" t="s">
        <v>340</v>
      </c>
      <c r="K4" s="225" t="s">
        <v>121</v>
      </c>
      <c r="L4" s="225" t="s">
        <v>122</v>
      </c>
      <c r="M4" s="254" t="s">
        <v>52</v>
      </c>
      <c r="N4" s="225" t="s">
        <v>34</v>
      </c>
      <c r="O4" s="225" t="s">
        <v>33</v>
      </c>
      <c r="P4" s="229" t="s">
        <v>12</v>
      </c>
      <c r="Q4" s="255" t="s">
        <v>473</v>
      </c>
      <c r="R4" s="255" t="s">
        <v>538</v>
      </c>
      <c r="S4" s="255" t="s">
        <v>418</v>
      </c>
      <c r="T4" s="255" t="s">
        <v>544</v>
      </c>
      <c r="U4" s="255" t="s">
        <v>990</v>
      </c>
      <c r="V4" s="255" t="s">
        <v>363</v>
      </c>
      <c r="W4" s="255" t="s">
        <v>541</v>
      </c>
      <c r="X4" s="255" t="s">
        <v>400</v>
      </c>
      <c r="Y4" s="255" t="s">
        <v>363</v>
      </c>
      <c r="Z4" s="255" t="s">
        <v>473</v>
      </c>
      <c r="AA4" s="255" t="s">
        <v>208</v>
      </c>
      <c r="AB4" s="255"/>
      <c r="AC4" s="373" t="s">
        <v>832</v>
      </c>
      <c r="AD4" s="255">
        <v>65</v>
      </c>
      <c r="AE4" s="255">
        <v>12</v>
      </c>
      <c r="AF4" s="255">
        <v>78</v>
      </c>
      <c r="AG4" s="255">
        <v>78</v>
      </c>
      <c r="AH4" s="255">
        <v>64</v>
      </c>
      <c r="AI4" s="255">
        <v>14</v>
      </c>
      <c r="AJ4" s="255" t="s">
        <v>819</v>
      </c>
      <c r="AK4" s="255">
        <v>16</v>
      </c>
      <c r="AL4" s="255">
        <v>87</v>
      </c>
      <c r="AM4" s="255" t="s">
        <v>820</v>
      </c>
      <c r="AN4" s="255">
        <v>1917.2430300000001</v>
      </c>
      <c r="AO4" s="255">
        <v>1917.2430300000001</v>
      </c>
      <c r="AP4" s="255">
        <v>1917.2430300000001</v>
      </c>
      <c r="AQ4" s="255">
        <v>1917.2430300000001</v>
      </c>
      <c r="AR4" s="255">
        <v>2</v>
      </c>
      <c r="AS4" s="255">
        <v>16</v>
      </c>
      <c r="AT4" s="255" t="s">
        <v>21</v>
      </c>
      <c r="AU4" s="255">
        <v>1917.2430300000001</v>
      </c>
      <c r="AV4" s="255" t="s">
        <v>820</v>
      </c>
      <c r="AW4" s="255" t="s">
        <v>21</v>
      </c>
      <c r="AX4" s="255">
        <v>65</v>
      </c>
      <c r="AY4" s="255">
        <v>17</v>
      </c>
      <c r="AZ4" s="255">
        <v>63</v>
      </c>
      <c r="BA4" s="255">
        <v>77</v>
      </c>
      <c r="BB4" s="255">
        <v>12</v>
      </c>
      <c r="BC4" s="255">
        <v>45</v>
      </c>
      <c r="BD4" s="255">
        <v>45</v>
      </c>
      <c r="BE4" s="255">
        <v>11</v>
      </c>
      <c r="BF4" s="255">
        <v>47</v>
      </c>
      <c r="BG4" s="255">
        <v>61</v>
      </c>
      <c r="BH4" s="255">
        <f t="shared" ref="BH4:BH46" si="0">(AY4/AE4)*100</f>
        <v>141.66666666666669</v>
      </c>
      <c r="BI4" s="255">
        <f>IFERROR((AR4/AK4)*100, "-")</f>
        <v>12.5</v>
      </c>
      <c r="BJ4" s="255">
        <f>IFERROR((AS4/AL4)*100,"-")</f>
        <v>18.390804597701148</v>
      </c>
      <c r="BK4" s="255">
        <f>IFERROR(100-((BB4/AY4)*100), "-")</f>
        <v>29.411764705882348</v>
      </c>
      <c r="BL4" s="255">
        <f>IFERROR(100-((BC4/AZ4)*100), "-")</f>
        <v>28.571428571428569</v>
      </c>
      <c r="BM4" s="255">
        <f>IFERROR(100-((BD4/BA4)*100), "-")</f>
        <v>41.558441558441558</v>
      </c>
      <c r="BN4" s="255">
        <f t="shared" ref="BN4:BN46" si="1">(BE4/AE4)*100</f>
        <v>91.666666666666657</v>
      </c>
      <c r="BO4" s="255">
        <f t="shared" ref="BO4:BO46" si="2">IF(BB4="-","-",(BB4/AE4)*100)</f>
        <v>100</v>
      </c>
      <c r="BP4" s="255">
        <f t="shared" ref="BP4:BP46" si="3">(AZ4/AF4)*100</f>
        <v>80.769230769230774</v>
      </c>
      <c r="BQ4" s="255">
        <f t="shared" ref="BQ4:BQ46" si="4">(BF4/AF4)*100</f>
        <v>60.256410256410255</v>
      </c>
      <c r="BR4" s="255">
        <f t="shared" ref="BR4:BR46" si="5">IF(BC4="-","-",(BC4/AF4)*100)</f>
        <v>57.692307692307686</v>
      </c>
      <c r="BS4" s="255">
        <f t="shared" ref="BS4:BS46" si="6">(BA4/AG4)*100</f>
        <v>98.71794871794873</v>
      </c>
      <c r="BT4" s="255">
        <f t="shared" ref="BT4:BT46" si="7">(BG4/AH4)*100</f>
        <v>95.3125</v>
      </c>
      <c r="BU4" s="255">
        <f t="shared" ref="BU4:BU46" si="8">IF(BD4="-","-",(BD4/AH4)*100)</f>
        <v>70.3125</v>
      </c>
      <c r="BV4" s="255" t="s">
        <v>21</v>
      </c>
      <c r="BW4" s="255" t="s">
        <v>821</v>
      </c>
      <c r="BX4" s="255">
        <v>9</v>
      </c>
      <c r="BY4" s="255">
        <v>21</v>
      </c>
      <c r="BZ4" s="255" t="s">
        <v>821</v>
      </c>
      <c r="CA4" s="255" t="s">
        <v>21</v>
      </c>
      <c r="CB4" s="255">
        <v>2027397</v>
      </c>
      <c r="CC4" s="255" t="s">
        <v>21</v>
      </c>
      <c r="CD4" s="255">
        <v>2027397</v>
      </c>
      <c r="CE4" s="255">
        <v>1</v>
      </c>
      <c r="CF4" s="255">
        <v>1</v>
      </c>
      <c r="CG4" s="255" t="s">
        <v>21</v>
      </c>
      <c r="CH4" s="255" t="s">
        <v>21</v>
      </c>
      <c r="CI4" s="255" t="s">
        <v>821</v>
      </c>
      <c r="CJ4" s="255" t="s">
        <v>21</v>
      </c>
      <c r="CK4" s="255">
        <v>65</v>
      </c>
      <c r="CL4" s="255">
        <v>7</v>
      </c>
      <c r="CM4" s="255">
        <v>21</v>
      </c>
      <c r="CN4" s="255">
        <v>21</v>
      </c>
      <c r="CO4" s="255">
        <v>6</v>
      </c>
      <c r="CP4" s="255">
        <v>8</v>
      </c>
      <c r="CQ4" s="255">
        <v>8</v>
      </c>
      <c r="CR4" s="255">
        <v>7</v>
      </c>
      <c r="CS4" s="255">
        <v>21</v>
      </c>
      <c r="CT4" s="255">
        <v>21</v>
      </c>
      <c r="CU4" s="255">
        <f t="shared" ref="CU4:CU46" si="9">(CL4/AE4)*100</f>
        <v>58.333333333333336</v>
      </c>
      <c r="CV4" s="255">
        <f>IFERROR((CE4/BX4)*100, "-")</f>
        <v>11.111111111111111</v>
      </c>
      <c r="CW4" s="255">
        <f>IFERROR((CF4/BY4)*100,"-")</f>
        <v>4.7619047619047619</v>
      </c>
      <c r="CX4" s="255">
        <f>IFERROR(100-((CO4/CL4)*100), "-")</f>
        <v>14.285714285714292</v>
      </c>
      <c r="CY4" s="255">
        <f>IFERROR(100-((CP4/CM4)*100), "-")</f>
        <v>61.904761904761905</v>
      </c>
      <c r="CZ4" s="255">
        <f>IFERROR(100-((CQ4/CN4)*100), "-")</f>
        <v>61.904761904761905</v>
      </c>
      <c r="DA4" s="255">
        <f>IF(CR46="-","-", (CR46/AE46)*100)</f>
        <v>0</v>
      </c>
      <c r="DB4" s="255">
        <f t="shared" ref="DB4:DB46" si="10">IF(CO4="-","-",(CO4/AE4)*100)</f>
        <v>50</v>
      </c>
      <c r="DC4" s="255">
        <f t="shared" ref="DC4:DC46" si="11">(CM4/AF4)*100</f>
        <v>26.923076923076923</v>
      </c>
      <c r="DD4" s="255">
        <f t="shared" ref="DD4:DD46" si="12">IF(CS4="-","-",(CS4/AF4)*100)</f>
        <v>26.923076923076923</v>
      </c>
      <c r="DE4" s="255">
        <f t="shared" ref="DE4:DE46" si="13">IF(CP4="-","-",(CP4/AF4)*100)</f>
        <v>10.256410256410255</v>
      </c>
      <c r="DF4" s="255">
        <f t="shared" ref="DF4:DF46" si="14">(CN4/AH4)*100</f>
        <v>32.8125</v>
      </c>
      <c r="DG4" s="255">
        <f t="shared" ref="DG4:DG46" si="15">IF(CT4="-","-",(CT4/AH4)*100)</f>
        <v>32.8125</v>
      </c>
      <c r="DH4" s="255">
        <f t="shared" ref="DH4:DH46" si="16">(CQ4/AH4)*100</f>
        <v>12.5</v>
      </c>
      <c r="DI4" s="255" t="s">
        <v>822</v>
      </c>
      <c r="DJ4" s="255" t="s">
        <v>823</v>
      </c>
      <c r="DK4" s="255">
        <v>16</v>
      </c>
      <c r="DL4" s="255">
        <v>52</v>
      </c>
      <c r="DM4" s="255"/>
      <c r="DN4" s="255" t="s">
        <v>824</v>
      </c>
      <c r="DO4" s="255" t="s">
        <v>267</v>
      </c>
      <c r="DP4" s="255" t="s">
        <v>824</v>
      </c>
      <c r="DQ4" s="255" t="s">
        <v>825</v>
      </c>
      <c r="DR4" s="255">
        <v>3</v>
      </c>
      <c r="DS4" s="255">
        <v>7</v>
      </c>
      <c r="DT4" s="255" t="s">
        <v>21</v>
      </c>
      <c r="DU4" s="255" t="s">
        <v>267</v>
      </c>
      <c r="DV4" s="255" t="s">
        <v>826</v>
      </c>
      <c r="DW4" s="255" t="s">
        <v>21</v>
      </c>
      <c r="DX4" s="255">
        <v>65</v>
      </c>
      <c r="DY4" s="255">
        <v>12</v>
      </c>
      <c r="DZ4" s="255">
        <v>47</v>
      </c>
      <c r="EA4" s="255">
        <v>52</v>
      </c>
      <c r="EB4" s="255">
        <v>6</v>
      </c>
      <c r="EC4" s="255">
        <v>8</v>
      </c>
      <c r="ED4" s="255">
        <v>8</v>
      </c>
      <c r="EE4" s="255">
        <v>11</v>
      </c>
      <c r="EF4" s="255">
        <v>45</v>
      </c>
      <c r="EG4" s="255">
        <v>46</v>
      </c>
      <c r="EH4" s="255">
        <f t="shared" ref="EH4:EH46" si="17">(DY4/AE4)*100</f>
        <v>100</v>
      </c>
      <c r="EI4" s="255">
        <f>IFERROR((DR4/DK4)*100, "-")</f>
        <v>18.75</v>
      </c>
      <c r="EJ4" s="255">
        <f>IFERROR((DS4/DL4)*100,"-")</f>
        <v>13.461538461538462</v>
      </c>
      <c r="EK4" s="255">
        <f>IFERROR(100-((EB4/DY4)*100), "-")</f>
        <v>50</v>
      </c>
      <c r="EL4" s="255">
        <f>IFERROR(100-((EC4/DZ4)*100), "-")</f>
        <v>82.978723404255319</v>
      </c>
      <c r="EM4" s="255">
        <f>IFERROR(100-((ED4/EA4)*100), "-")</f>
        <v>84.615384615384613</v>
      </c>
      <c r="EN4" s="255">
        <f t="shared" ref="EN4:EN46" si="18">IF(EE4="-","-", (EE4/AE4)*100)</f>
        <v>91.666666666666657</v>
      </c>
      <c r="EO4" s="255">
        <f t="shared" ref="EO4:EO46" si="19">IF(EB4="-","-",(EB4/AE4)*100)</f>
        <v>50</v>
      </c>
      <c r="EP4" s="255">
        <f t="shared" ref="EP4:EP46" si="20">(DZ4/AF4)*100</f>
        <v>60.256410256410255</v>
      </c>
      <c r="EQ4" s="255">
        <f t="shared" ref="EQ4:EQ46" si="21">IF(EF4="-","-",(EF4/AF4)*100)</f>
        <v>57.692307692307686</v>
      </c>
      <c r="ER4" s="255">
        <f t="shared" ref="ER4:ER46" si="22">IF(EC4="-","-",(EC4/AF4)*100)</f>
        <v>10.256410256410255</v>
      </c>
      <c r="ES4" s="255">
        <f t="shared" ref="ES4:ES46" si="23">(EA4/AH4)*100</f>
        <v>81.25</v>
      </c>
      <c r="ET4" s="255">
        <f t="shared" ref="ET4:ET46" si="24">IF(EG4="-","-",(EG4/AH4)*100)</f>
        <v>71.875</v>
      </c>
      <c r="EU4" s="255">
        <f t="shared" ref="EU4:EU46" si="25">(ED4/AH4)*100</f>
        <v>12.5</v>
      </c>
      <c r="EV4" s="255"/>
      <c r="EW4" s="255" t="s">
        <v>21</v>
      </c>
      <c r="EX4" s="255">
        <v>0</v>
      </c>
      <c r="EY4" s="255">
        <v>0</v>
      </c>
      <c r="EZ4" s="255" t="s">
        <v>21</v>
      </c>
      <c r="FA4" s="255" t="s">
        <v>21</v>
      </c>
      <c r="FB4" s="255" t="s">
        <v>21</v>
      </c>
      <c r="FC4" s="255" t="s">
        <v>21</v>
      </c>
      <c r="FD4" s="255" t="s">
        <v>21</v>
      </c>
      <c r="FE4" s="255">
        <v>0</v>
      </c>
      <c r="FF4" s="255">
        <v>0</v>
      </c>
      <c r="FG4" s="255" t="s">
        <v>21</v>
      </c>
      <c r="FH4" s="255" t="s">
        <v>21</v>
      </c>
      <c r="FI4" s="255" t="s">
        <v>21</v>
      </c>
      <c r="FJ4" s="255" t="s">
        <v>21</v>
      </c>
      <c r="FK4" s="255">
        <v>65</v>
      </c>
      <c r="FL4" s="255">
        <v>0</v>
      </c>
      <c r="FM4" s="255">
        <v>0</v>
      </c>
      <c r="FN4" s="255">
        <v>0</v>
      </c>
      <c r="FO4" s="255">
        <v>0</v>
      </c>
      <c r="FP4" s="255">
        <v>0</v>
      </c>
      <c r="FQ4" s="255">
        <v>0</v>
      </c>
      <c r="FR4" s="255">
        <v>0</v>
      </c>
      <c r="FS4" s="255">
        <v>0</v>
      </c>
      <c r="FT4" s="255">
        <v>0</v>
      </c>
      <c r="FU4" s="255">
        <f t="shared" ref="FU4:FU9" si="26">(FL4/AE4)*100</f>
        <v>0</v>
      </c>
      <c r="FV4" s="255" t="str">
        <f>IFERROR((FE4/EX4)*100, "-")</f>
        <v>-</v>
      </c>
      <c r="FW4" s="255" t="str">
        <f>IFERROR((FF4/EY4)*100,"-")</f>
        <v>-</v>
      </c>
      <c r="FX4" s="255" t="str">
        <f>IFERROR(100-((FO4/FL4)*100), "-")</f>
        <v>-</v>
      </c>
      <c r="FY4" s="255" t="str">
        <f>IFERROR(100-((FP4/FM4)*100), "-")</f>
        <v>-</v>
      </c>
      <c r="FZ4" s="255" t="str">
        <f>IFERROR(100-((FQ4/FN4)*100), "-")</f>
        <v>-</v>
      </c>
      <c r="GA4" s="255">
        <f>IF(FR4="-","-",(FR4/AE4)*100)</f>
        <v>0</v>
      </c>
      <c r="GB4" s="255">
        <f t="shared" ref="GB4:GB9" si="27">IF(FO4="-","-",(FO4/AE4)*100)</f>
        <v>0</v>
      </c>
      <c r="GC4" s="255">
        <f t="shared" ref="GC4:GC9" si="28">(FM4/AF4)*100</f>
        <v>0</v>
      </c>
      <c r="GD4" s="255">
        <f t="shared" ref="GD4:GD46" si="29">IF(FS4="-","-",(FS4/AF4)*100)</f>
        <v>0</v>
      </c>
      <c r="GE4" s="255">
        <f t="shared" ref="GE4:GE9" si="30">IF(FP4="-","-",(FP4/AF4)*100)</f>
        <v>0</v>
      </c>
      <c r="GF4" s="255">
        <f t="shared" ref="GF4:GF9" si="31">(FN4/AH4)*100</f>
        <v>0</v>
      </c>
      <c r="GG4" s="255">
        <f t="shared" ref="GG4:GG46" si="32">IF(FT4="-","-",(FT4/AH4)*100)</f>
        <v>0</v>
      </c>
      <c r="GH4" s="255">
        <f t="shared" ref="GH4:GH9" si="33">(FQ4/AH4)*100</f>
        <v>0</v>
      </c>
      <c r="GI4" s="255"/>
      <c r="GJ4" s="255">
        <v>12</v>
      </c>
      <c r="GK4" s="255">
        <v>6</v>
      </c>
      <c r="GL4" s="255">
        <v>0</v>
      </c>
      <c r="GM4" s="255">
        <v>12</v>
      </c>
      <c r="GN4" s="480">
        <v>1</v>
      </c>
      <c r="GO4" s="255" t="s">
        <v>841</v>
      </c>
      <c r="GP4" s="255" t="s">
        <v>743</v>
      </c>
      <c r="GQ4" s="255">
        <v>6</v>
      </c>
      <c r="GR4" s="255">
        <v>10</v>
      </c>
      <c r="GS4" s="255" t="s">
        <v>21</v>
      </c>
      <c r="GT4" s="255" t="s">
        <v>21</v>
      </c>
      <c r="GU4" s="255" t="s">
        <v>21</v>
      </c>
      <c r="GV4" s="255">
        <v>0</v>
      </c>
      <c r="GW4" s="255">
        <v>56</v>
      </c>
      <c r="GX4" s="255">
        <v>4</v>
      </c>
      <c r="GY4" s="255">
        <v>9</v>
      </c>
      <c r="GZ4" s="255">
        <v>9</v>
      </c>
      <c r="HA4" s="255">
        <f t="shared" ref="HA4:HA46" si="34">(GX4/AE4)*100</f>
        <v>33.333333333333329</v>
      </c>
      <c r="HB4" s="255">
        <f>(GZ4/AE4)*100</f>
        <v>75</v>
      </c>
      <c r="HC4" s="501" t="s">
        <v>21</v>
      </c>
      <c r="HD4" s="255" t="s">
        <v>880</v>
      </c>
      <c r="HE4" s="255" t="s">
        <v>803</v>
      </c>
      <c r="HF4" s="255">
        <v>4</v>
      </c>
      <c r="HG4" s="255">
        <v>22</v>
      </c>
      <c r="HH4" s="255" t="s">
        <v>21</v>
      </c>
      <c r="HI4" s="255">
        <v>0</v>
      </c>
      <c r="HJ4" s="255" t="s">
        <v>21</v>
      </c>
      <c r="HK4" s="255">
        <v>0</v>
      </c>
      <c r="HL4" s="255">
        <v>62</v>
      </c>
      <c r="HM4" s="255">
        <v>6</v>
      </c>
      <c r="HN4" s="255">
        <v>12</v>
      </c>
      <c r="HO4" s="255">
        <v>12</v>
      </c>
      <c r="HP4" s="255">
        <f t="shared" ref="HP4:HP46" si="35">(HM4/AE4)*100</f>
        <v>50</v>
      </c>
      <c r="HQ4" s="255">
        <f t="shared" ref="HQ4:HQ9" si="36">(HO4/AE4)*100</f>
        <v>100</v>
      </c>
      <c r="HR4" s="255" t="s">
        <v>21</v>
      </c>
      <c r="HY4" s="210"/>
      <c r="HZ4" s="210"/>
      <c r="IA4" s="210"/>
      <c r="IB4" s="210"/>
      <c r="IC4" s="210"/>
      <c r="ID4" s="210"/>
      <c r="IE4" s="210"/>
      <c r="IF4" s="211"/>
      <c r="IG4" s="211"/>
      <c r="IH4" s="211"/>
      <c r="II4" s="211"/>
      <c r="IJ4" s="211"/>
      <c r="IK4" s="211"/>
      <c r="IL4" s="211"/>
      <c r="IM4" s="211"/>
      <c r="IN4" s="210"/>
    </row>
    <row r="5" spans="2:248" ht="260.25" customHeight="1" x14ac:dyDescent="0.45">
      <c r="B5" s="223" t="s">
        <v>16</v>
      </c>
      <c r="C5" s="224" t="s">
        <v>405</v>
      </c>
      <c r="D5" s="225" t="s">
        <v>26</v>
      </c>
      <c r="E5" s="225" t="s">
        <v>105</v>
      </c>
      <c r="F5" s="225" t="s">
        <v>187</v>
      </c>
      <c r="G5" s="226" t="s">
        <v>21</v>
      </c>
      <c r="H5" s="227" t="s">
        <v>15</v>
      </c>
      <c r="I5" s="225">
        <v>6</v>
      </c>
      <c r="J5" s="228" t="s">
        <v>53</v>
      </c>
      <c r="K5" s="229" t="s">
        <v>125</v>
      </c>
      <c r="L5" s="225" t="s">
        <v>126</v>
      </c>
      <c r="M5" s="229" t="s">
        <v>54</v>
      </c>
      <c r="N5" s="225" t="s">
        <v>34</v>
      </c>
      <c r="O5" s="225" t="s">
        <v>55</v>
      </c>
      <c r="P5" s="229" t="s">
        <v>12</v>
      </c>
      <c r="Q5" s="255" t="s">
        <v>474</v>
      </c>
      <c r="R5" s="255" t="s">
        <v>21</v>
      </c>
      <c r="S5" s="255" t="s">
        <v>419</v>
      </c>
      <c r="T5" s="255" t="s">
        <v>546</v>
      </c>
      <c r="U5" s="255" t="s">
        <v>991</v>
      </c>
      <c r="V5" s="255" t="s">
        <v>363</v>
      </c>
      <c r="W5" s="255" t="s">
        <v>364</v>
      </c>
      <c r="X5" s="255" t="s">
        <v>21</v>
      </c>
      <c r="Y5" s="255" t="s">
        <v>363</v>
      </c>
      <c r="Z5" s="255" t="s">
        <v>533</v>
      </c>
      <c r="AA5" s="255" t="s">
        <v>208</v>
      </c>
      <c r="AB5" s="255"/>
      <c r="AC5" s="373" t="s">
        <v>832</v>
      </c>
      <c r="AD5" s="255">
        <v>2</v>
      </c>
      <c r="AE5" s="255">
        <v>2</v>
      </c>
      <c r="AF5" s="255">
        <v>2</v>
      </c>
      <c r="AG5" s="255">
        <v>2</v>
      </c>
      <c r="AH5" s="255">
        <v>2</v>
      </c>
      <c r="AI5" s="255">
        <v>0</v>
      </c>
      <c r="AJ5" s="255" t="s">
        <v>765</v>
      </c>
      <c r="AK5" s="255">
        <v>3</v>
      </c>
      <c r="AL5" s="255">
        <v>150</v>
      </c>
      <c r="AM5" s="255" t="s">
        <v>765</v>
      </c>
      <c r="AN5" s="255" t="s">
        <v>21</v>
      </c>
      <c r="AO5" s="255">
        <v>51018</v>
      </c>
      <c r="AP5" s="255" t="s">
        <v>21</v>
      </c>
      <c r="AQ5" s="255">
        <f t="shared" ref="AQ5:AQ46" si="37">IF(AO5="-",AP5,AO5)</f>
        <v>51018</v>
      </c>
      <c r="AR5" s="255">
        <f t="shared" ref="AR5:AR46" si="38">IF(ISNUMBER(FIND("-",AQ5)), 0, LEN(AQ5)-LEN(SUBSTITUTE(AQ5,",",""))+1)</f>
        <v>1</v>
      </c>
      <c r="AS5" s="255">
        <v>148</v>
      </c>
      <c r="AT5" s="255">
        <v>51018</v>
      </c>
      <c r="AU5" s="255" t="s">
        <v>21</v>
      </c>
      <c r="AV5" s="255">
        <v>560.58159999999998</v>
      </c>
      <c r="AW5" s="255" t="s">
        <v>21</v>
      </c>
      <c r="AX5" s="255">
        <v>2</v>
      </c>
      <c r="AY5" s="255">
        <v>2</v>
      </c>
      <c r="AZ5" s="255">
        <v>149</v>
      </c>
      <c r="BA5" s="255">
        <v>149</v>
      </c>
      <c r="BB5" s="255">
        <v>1</v>
      </c>
      <c r="BC5" s="255">
        <v>1</v>
      </c>
      <c r="BD5" s="255">
        <v>1</v>
      </c>
      <c r="BE5" s="255">
        <v>1</v>
      </c>
      <c r="BF5" s="255">
        <v>1</v>
      </c>
      <c r="BG5" s="255">
        <v>1</v>
      </c>
      <c r="BH5" s="255">
        <f t="shared" si="0"/>
        <v>100</v>
      </c>
      <c r="BI5" s="255">
        <f>IFERROR((AR5/AK5)*100, "-")</f>
        <v>33.333333333333329</v>
      </c>
      <c r="BJ5" s="255">
        <f t="shared" ref="BJ5:BJ46" si="39">IFERROR((AS5/AL5)*100,"-")</f>
        <v>98.666666666666671</v>
      </c>
      <c r="BK5" s="255">
        <f t="shared" ref="BK5:BK46" si="40">IFERROR(100-((BB5/AY5)*100), "-")</f>
        <v>50</v>
      </c>
      <c r="BL5" s="255">
        <f>IFERROR(100-((BC5/AZ5)*100), "-")</f>
        <v>99.328859060402678</v>
      </c>
      <c r="BM5" s="255">
        <f t="shared" ref="BM5:BM46" si="41">IFERROR(100-((BD5/BA5)*100), "-")</f>
        <v>99.328859060402678</v>
      </c>
      <c r="BN5" s="255">
        <f t="shared" si="1"/>
        <v>50</v>
      </c>
      <c r="BO5" s="255">
        <f t="shared" si="2"/>
        <v>50</v>
      </c>
      <c r="BP5" s="255">
        <f t="shared" si="3"/>
        <v>7450</v>
      </c>
      <c r="BQ5" s="255">
        <f t="shared" si="4"/>
        <v>50</v>
      </c>
      <c r="BR5" s="255">
        <f t="shared" si="5"/>
        <v>50</v>
      </c>
      <c r="BS5" s="255">
        <f t="shared" si="6"/>
        <v>7450</v>
      </c>
      <c r="BT5" s="255">
        <f t="shared" si="7"/>
        <v>50</v>
      </c>
      <c r="BU5" s="255">
        <f t="shared" si="8"/>
        <v>50</v>
      </c>
      <c r="BV5" s="255" t="s">
        <v>670</v>
      </c>
      <c r="BW5" s="255" t="s">
        <v>626</v>
      </c>
      <c r="BX5" s="255">
        <v>2</v>
      </c>
      <c r="BY5" s="255">
        <v>2</v>
      </c>
      <c r="BZ5" s="255" t="s">
        <v>626</v>
      </c>
      <c r="CA5" s="255" t="s">
        <v>21</v>
      </c>
      <c r="CB5" s="255" t="s">
        <v>21</v>
      </c>
      <c r="CC5" s="255" t="s">
        <v>21</v>
      </c>
      <c r="CD5" s="255" t="s">
        <v>21</v>
      </c>
      <c r="CE5" s="255">
        <f t="shared" ref="CE5:CE46" si="42">IF(ISNUMBER(FIND("-",CD5)), 0, LEN(CD5)-LEN(SUBSTITUTE(CD5,",",""))+1)</f>
        <v>0</v>
      </c>
      <c r="CF5" s="255">
        <v>0</v>
      </c>
      <c r="CG5" s="255" t="s">
        <v>21</v>
      </c>
      <c r="CH5" s="255" t="s">
        <v>21</v>
      </c>
      <c r="CI5" s="255" t="s">
        <v>626</v>
      </c>
      <c r="CJ5" s="255" t="s">
        <v>21</v>
      </c>
      <c r="CK5" s="255">
        <v>2</v>
      </c>
      <c r="CL5" s="255">
        <v>1</v>
      </c>
      <c r="CM5" s="255">
        <v>2</v>
      </c>
      <c r="CN5" s="255">
        <v>2</v>
      </c>
      <c r="CO5" s="255">
        <v>1</v>
      </c>
      <c r="CP5" s="255">
        <v>2</v>
      </c>
      <c r="CQ5" s="255">
        <v>2</v>
      </c>
      <c r="CR5" s="255">
        <v>1</v>
      </c>
      <c r="CS5" s="255">
        <v>2</v>
      </c>
      <c r="CT5" s="255">
        <v>2</v>
      </c>
      <c r="CU5" s="255">
        <f t="shared" si="9"/>
        <v>50</v>
      </c>
      <c r="CV5" s="255">
        <f t="shared" ref="CV5:CV46" si="43">IFERROR((CE5/BX5)*100, "-")</f>
        <v>0</v>
      </c>
      <c r="CW5" s="255">
        <f t="shared" ref="CW5:CW46" si="44">IFERROR((CF5/BY5)*100,"-")</f>
        <v>0</v>
      </c>
      <c r="CX5" s="255">
        <f t="shared" ref="CX5:CX46" si="45">IFERROR(100-((CO5/CL5)*100), "-")</f>
        <v>0</v>
      </c>
      <c r="CY5" s="255">
        <f t="shared" ref="CY5:CY46" si="46">IFERROR(100-((CP5/CM5)*100), "-")</f>
        <v>0</v>
      </c>
      <c r="CZ5" s="255">
        <f t="shared" ref="CZ5:CZ46" si="47">IFERROR(100-((CQ5/CN5)*100), "-")</f>
        <v>0</v>
      </c>
      <c r="DA5" s="255">
        <f t="shared" ref="DA5:DA46" si="48">IF(CR5="-","-", (CR5/AE5)*100)</f>
        <v>50</v>
      </c>
      <c r="DB5" s="255">
        <f t="shared" si="10"/>
        <v>50</v>
      </c>
      <c r="DC5" s="255">
        <f t="shared" si="11"/>
        <v>100</v>
      </c>
      <c r="DD5" s="255">
        <f t="shared" si="12"/>
        <v>100</v>
      </c>
      <c r="DE5" s="255">
        <f t="shared" si="13"/>
        <v>100</v>
      </c>
      <c r="DF5" s="255">
        <f t="shared" si="14"/>
        <v>100</v>
      </c>
      <c r="DG5" s="255">
        <f t="shared" si="15"/>
        <v>100</v>
      </c>
      <c r="DH5" s="255">
        <f t="shared" si="16"/>
        <v>100</v>
      </c>
      <c r="DI5" s="255" t="s">
        <v>717</v>
      </c>
      <c r="DJ5" s="255" t="s">
        <v>766</v>
      </c>
      <c r="DK5" s="255">
        <v>6</v>
      </c>
      <c r="DL5" s="255">
        <v>9</v>
      </c>
      <c r="DM5" s="255" t="s">
        <v>633</v>
      </c>
      <c r="DN5" s="255" t="s">
        <v>634</v>
      </c>
      <c r="DO5" s="255" t="s">
        <v>634</v>
      </c>
      <c r="DP5" s="255" t="s">
        <v>634</v>
      </c>
      <c r="DQ5" s="255" t="s">
        <v>634</v>
      </c>
      <c r="DR5" s="255">
        <f t="shared" ref="DR5:DR46" si="49">IF(ISNUMBER(FIND("-",DQ5)), 0, LEN(DQ5)-LEN(SUBSTITUTE(DQ5,",",""))+1)</f>
        <v>2</v>
      </c>
      <c r="DS5" s="255">
        <v>4</v>
      </c>
      <c r="DT5" s="255" t="s">
        <v>21</v>
      </c>
      <c r="DU5" s="255" t="s">
        <v>634</v>
      </c>
      <c r="DV5" s="255" t="s">
        <v>633</v>
      </c>
      <c r="DW5" s="255" t="s">
        <v>21</v>
      </c>
      <c r="DX5" s="255">
        <v>2</v>
      </c>
      <c r="DY5" s="255">
        <v>2</v>
      </c>
      <c r="DZ5" s="255">
        <v>6</v>
      </c>
      <c r="EA5" s="255">
        <v>9</v>
      </c>
      <c r="EB5" s="255">
        <v>2</v>
      </c>
      <c r="EC5" s="255">
        <v>2</v>
      </c>
      <c r="ED5" s="255">
        <v>2</v>
      </c>
      <c r="EE5" s="255">
        <v>2</v>
      </c>
      <c r="EF5" s="255">
        <v>4</v>
      </c>
      <c r="EG5" s="255">
        <v>5</v>
      </c>
      <c r="EH5" s="255">
        <f t="shared" si="17"/>
        <v>100</v>
      </c>
      <c r="EI5" s="255">
        <f t="shared" ref="EI5:EI46" si="50">IFERROR((DR5/DK5)*100, "-")</f>
        <v>33.333333333333329</v>
      </c>
      <c r="EJ5" s="255">
        <f t="shared" ref="EJ5:EJ46" si="51">IFERROR((DS5/DL5)*100,"-")</f>
        <v>44.444444444444443</v>
      </c>
      <c r="EK5" s="255">
        <f t="shared" ref="EK5:EK46" si="52">IFERROR(100-((EB5/DY5)*100), "-")</f>
        <v>0</v>
      </c>
      <c r="EL5" s="255">
        <f t="shared" ref="EL5:EL46" si="53">IFERROR(100-((EC5/DZ5)*100), "-")</f>
        <v>66.666666666666671</v>
      </c>
      <c r="EM5" s="255">
        <f t="shared" ref="EM5:EM46" si="54">IFERROR(100-((ED5/EA5)*100), "-")</f>
        <v>77.777777777777771</v>
      </c>
      <c r="EN5" s="255">
        <f t="shared" si="18"/>
        <v>100</v>
      </c>
      <c r="EO5" s="255">
        <f t="shared" si="19"/>
        <v>100</v>
      </c>
      <c r="EP5" s="255">
        <f t="shared" si="20"/>
        <v>300</v>
      </c>
      <c r="EQ5" s="255">
        <f t="shared" si="21"/>
        <v>200</v>
      </c>
      <c r="ER5" s="255">
        <f t="shared" si="22"/>
        <v>100</v>
      </c>
      <c r="ES5" s="255">
        <f t="shared" si="23"/>
        <v>450</v>
      </c>
      <c r="ET5" s="255">
        <f t="shared" si="24"/>
        <v>250</v>
      </c>
      <c r="EU5" s="255">
        <f t="shared" si="25"/>
        <v>100</v>
      </c>
      <c r="EV5" s="255"/>
      <c r="EW5" s="255" t="s">
        <v>21</v>
      </c>
      <c r="EX5" s="255">
        <v>0</v>
      </c>
      <c r="EY5" s="255">
        <v>0</v>
      </c>
      <c r="EZ5" s="255" t="s">
        <v>21</v>
      </c>
      <c r="FA5" s="255" t="s">
        <v>21</v>
      </c>
      <c r="FB5" s="255" t="s">
        <v>21</v>
      </c>
      <c r="FC5" s="255" t="s">
        <v>21</v>
      </c>
      <c r="FD5" s="255" t="s">
        <v>21</v>
      </c>
      <c r="FE5" s="255">
        <v>0</v>
      </c>
      <c r="FF5" s="255">
        <v>0</v>
      </c>
      <c r="FG5" s="255" t="s">
        <v>21</v>
      </c>
      <c r="FH5" s="255" t="s">
        <v>21</v>
      </c>
      <c r="FI5" s="255" t="s">
        <v>21</v>
      </c>
      <c r="FJ5" s="255" t="s">
        <v>21</v>
      </c>
      <c r="FK5" s="255">
        <v>2</v>
      </c>
      <c r="FL5" s="255">
        <v>0</v>
      </c>
      <c r="FM5" s="255">
        <v>0</v>
      </c>
      <c r="FN5" s="255">
        <v>0</v>
      </c>
      <c r="FO5" s="255">
        <v>0</v>
      </c>
      <c r="FP5" s="255">
        <v>0</v>
      </c>
      <c r="FQ5" s="255">
        <v>0</v>
      </c>
      <c r="FR5" s="255">
        <v>0</v>
      </c>
      <c r="FS5" s="255">
        <v>0</v>
      </c>
      <c r="FT5" s="255">
        <v>0</v>
      </c>
      <c r="FU5" s="255">
        <f t="shared" si="26"/>
        <v>0</v>
      </c>
      <c r="FV5" s="255" t="str">
        <f t="shared" ref="FV5:FV46" si="55">IFERROR((FE5/EX5)*100, "-")</f>
        <v>-</v>
      </c>
      <c r="FW5" s="255" t="str">
        <f t="shared" ref="FW5:FW46" si="56">IFERROR((FF5/EY5)*100,"-")</f>
        <v>-</v>
      </c>
      <c r="FX5" s="255" t="str">
        <f t="shared" ref="FX5:FX46" si="57">IFERROR(100-((FO5/FL5)*100), "-")</f>
        <v>-</v>
      </c>
      <c r="FY5" s="255" t="str">
        <f t="shared" ref="FY5:FY46" si="58">IFERROR(100-((FP5/FM5)*100), "-")</f>
        <v>-</v>
      </c>
      <c r="FZ5" s="255" t="str">
        <f t="shared" ref="FZ5:FZ46" si="59">IFERROR(100-((FQ5/FN5)*100), "-")</f>
        <v>-</v>
      </c>
      <c r="GA5" s="255">
        <f t="shared" ref="GA5:GA46" si="60">IF(FR5="-","-",(FR5/AE5)*100)</f>
        <v>0</v>
      </c>
      <c r="GB5" s="255">
        <f t="shared" si="27"/>
        <v>0</v>
      </c>
      <c r="GC5" s="255">
        <f t="shared" si="28"/>
        <v>0</v>
      </c>
      <c r="GD5" s="255">
        <f t="shared" si="29"/>
        <v>0</v>
      </c>
      <c r="GE5" s="255">
        <f t="shared" si="30"/>
        <v>0</v>
      </c>
      <c r="GF5" s="255">
        <f t="shared" si="31"/>
        <v>0</v>
      </c>
      <c r="GG5" s="255">
        <f t="shared" si="32"/>
        <v>0</v>
      </c>
      <c r="GH5" s="255">
        <f t="shared" si="33"/>
        <v>0</v>
      </c>
      <c r="GI5" s="255"/>
      <c r="GJ5" s="255">
        <v>1</v>
      </c>
      <c r="GK5" s="255">
        <v>2</v>
      </c>
      <c r="GL5" s="255">
        <v>0</v>
      </c>
      <c r="GM5" s="255">
        <v>2</v>
      </c>
      <c r="GN5" s="480">
        <v>1</v>
      </c>
      <c r="GO5" s="255" t="s">
        <v>842</v>
      </c>
      <c r="GP5" s="255">
        <v>33515</v>
      </c>
      <c r="GQ5" s="255">
        <v>1</v>
      </c>
      <c r="GR5" s="255">
        <v>1</v>
      </c>
      <c r="GS5" s="255" t="s">
        <v>21</v>
      </c>
      <c r="GT5" s="255" t="s">
        <v>21</v>
      </c>
      <c r="GU5" s="255" t="s">
        <v>21</v>
      </c>
      <c r="GV5" s="255">
        <v>0</v>
      </c>
      <c r="GW5" s="255">
        <v>2</v>
      </c>
      <c r="GX5" s="255">
        <v>1</v>
      </c>
      <c r="GY5" s="255">
        <v>1</v>
      </c>
      <c r="GZ5" s="255">
        <v>2</v>
      </c>
      <c r="HA5" s="255">
        <f t="shared" si="34"/>
        <v>50</v>
      </c>
      <c r="HB5" s="255">
        <f>(GZ5/AE5)*100</f>
        <v>100</v>
      </c>
      <c r="HC5" s="501" t="s">
        <v>21</v>
      </c>
      <c r="HD5" s="255">
        <v>15510</v>
      </c>
      <c r="HE5" s="255">
        <v>12449</v>
      </c>
      <c r="HF5" s="255">
        <v>1</v>
      </c>
      <c r="HG5" s="255">
        <v>2</v>
      </c>
      <c r="HH5" s="255" t="s">
        <v>21</v>
      </c>
      <c r="HI5" s="255">
        <v>0</v>
      </c>
      <c r="HJ5" s="255" t="s">
        <v>21</v>
      </c>
      <c r="HK5" s="255">
        <v>0</v>
      </c>
      <c r="HL5" s="255">
        <v>2</v>
      </c>
      <c r="HM5" s="255">
        <v>1</v>
      </c>
      <c r="HN5" s="255">
        <v>1</v>
      </c>
      <c r="HO5" s="255">
        <v>2</v>
      </c>
      <c r="HP5" s="255">
        <f t="shared" si="35"/>
        <v>50</v>
      </c>
      <c r="HQ5" s="255">
        <f t="shared" si="36"/>
        <v>100</v>
      </c>
      <c r="HR5" s="255" t="s">
        <v>21</v>
      </c>
      <c r="HY5" s="210"/>
      <c r="HZ5" s="210"/>
      <c r="IA5" s="210"/>
      <c r="IB5" s="210"/>
      <c r="IC5" s="210"/>
      <c r="ID5" s="210"/>
      <c r="IE5" s="210"/>
      <c r="IF5" s="211"/>
      <c r="IG5" s="211"/>
      <c r="IH5" s="211"/>
      <c r="II5" s="211"/>
      <c r="IJ5" s="211"/>
      <c r="IK5" s="211"/>
      <c r="IL5" s="211"/>
      <c r="IM5" s="211"/>
      <c r="IN5" s="210"/>
    </row>
    <row r="6" spans="2:248" ht="116.25" customHeight="1" x14ac:dyDescent="0.45">
      <c r="B6" s="227" t="s">
        <v>16</v>
      </c>
      <c r="C6" s="230" t="s">
        <v>405</v>
      </c>
      <c r="D6" s="226" t="s">
        <v>78</v>
      </c>
      <c r="E6" s="225" t="s">
        <v>106</v>
      </c>
      <c r="F6" s="225" t="s">
        <v>187</v>
      </c>
      <c r="G6" s="226" t="s">
        <v>21</v>
      </c>
      <c r="H6" s="226" t="s">
        <v>21</v>
      </c>
      <c r="I6" s="225">
        <v>7</v>
      </c>
      <c r="J6" s="228" t="s">
        <v>161</v>
      </c>
      <c r="K6" s="229" t="s">
        <v>145</v>
      </c>
      <c r="L6" s="225" t="s">
        <v>134</v>
      </c>
      <c r="M6" s="229" t="s">
        <v>151</v>
      </c>
      <c r="N6" s="225" t="s">
        <v>134</v>
      </c>
      <c r="O6" s="226" t="s">
        <v>147</v>
      </c>
      <c r="P6" s="254" t="s">
        <v>12</v>
      </c>
      <c r="Q6" s="255" t="s">
        <v>475</v>
      </c>
      <c r="R6" s="255" t="s">
        <v>21</v>
      </c>
      <c r="S6" s="255" t="s">
        <v>420</v>
      </c>
      <c r="T6" s="255" t="s">
        <v>547</v>
      </c>
      <c r="U6" s="255" t="s">
        <v>992</v>
      </c>
      <c r="V6" s="255" t="s">
        <v>363</v>
      </c>
      <c r="W6" s="255" t="s">
        <v>381</v>
      </c>
      <c r="X6" s="255" t="s">
        <v>21</v>
      </c>
      <c r="Y6" s="255" t="s">
        <v>363</v>
      </c>
      <c r="Z6" s="255" t="s">
        <v>475</v>
      </c>
      <c r="AA6" s="255" t="s">
        <v>208</v>
      </c>
      <c r="AB6" s="255"/>
      <c r="AC6" s="373" t="s">
        <v>833</v>
      </c>
      <c r="AD6" s="255">
        <v>10</v>
      </c>
      <c r="AE6" s="255">
        <v>6</v>
      </c>
      <c r="AF6" s="255">
        <v>40</v>
      </c>
      <c r="AG6" s="255">
        <v>50</v>
      </c>
      <c r="AH6" s="255">
        <v>50</v>
      </c>
      <c r="AI6" s="255">
        <v>0</v>
      </c>
      <c r="AJ6" s="255" t="s">
        <v>767</v>
      </c>
      <c r="AK6" s="255">
        <v>25</v>
      </c>
      <c r="AL6" s="255">
        <v>268</v>
      </c>
      <c r="AM6" s="255" t="s">
        <v>612</v>
      </c>
      <c r="AN6" s="255">
        <v>1917</v>
      </c>
      <c r="AO6" s="255">
        <v>1917</v>
      </c>
      <c r="AP6" s="255">
        <v>1917</v>
      </c>
      <c r="AQ6" s="255">
        <f>IF(AO6="-",AP6,AO6)</f>
        <v>1917</v>
      </c>
      <c r="AR6" s="255">
        <f t="shared" si="38"/>
        <v>1</v>
      </c>
      <c r="AS6" s="255">
        <v>5</v>
      </c>
      <c r="AT6" s="255" t="s">
        <v>21</v>
      </c>
      <c r="AU6" s="255">
        <f>IF(AQ6="-",AT6,AQ6)</f>
        <v>1917</v>
      </c>
      <c r="AV6" s="255" t="s">
        <v>612</v>
      </c>
      <c r="AW6" s="255" t="s">
        <v>21</v>
      </c>
      <c r="AX6" s="255">
        <v>10</v>
      </c>
      <c r="AY6" s="255">
        <v>8</v>
      </c>
      <c r="AZ6" s="255">
        <v>45</v>
      </c>
      <c r="BA6" s="255">
        <v>55</v>
      </c>
      <c r="BB6" s="255">
        <v>6</v>
      </c>
      <c r="BC6" s="255">
        <v>40</v>
      </c>
      <c r="BD6" s="255">
        <v>50</v>
      </c>
      <c r="BE6" s="255">
        <v>6</v>
      </c>
      <c r="BF6" s="255">
        <v>40</v>
      </c>
      <c r="BG6" s="255">
        <v>130</v>
      </c>
      <c r="BH6" s="255">
        <f t="shared" si="0"/>
        <v>133.33333333333331</v>
      </c>
      <c r="BI6" s="255">
        <f t="shared" ref="BI6:BI8" si="61">IFERROR((AR6/AK6)*100, "-")</f>
        <v>4</v>
      </c>
      <c r="BJ6" s="255">
        <f t="shared" si="39"/>
        <v>1.8656716417910446</v>
      </c>
      <c r="BK6" s="255">
        <f>IFERROR(100-((BB6/AY6)*100), "-")</f>
        <v>25</v>
      </c>
      <c r="BL6" s="255">
        <f t="shared" ref="BL6:BL46" si="62">IFERROR(100-((BC6/AZ6)*100), "-")</f>
        <v>11.111111111111114</v>
      </c>
      <c r="BM6" s="255">
        <f t="shared" si="41"/>
        <v>9.0909090909090935</v>
      </c>
      <c r="BN6" s="255">
        <f t="shared" si="1"/>
        <v>100</v>
      </c>
      <c r="BO6" s="255">
        <f t="shared" si="2"/>
        <v>100</v>
      </c>
      <c r="BP6" s="255">
        <f t="shared" si="3"/>
        <v>112.5</v>
      </c>
      <c r="BQ6" s="255">
        <f t="shared" si="4"/>
        <v>100</v>
      </c>
      <c r="BR6" s="255">
        <f t="shared" si="5"/>
        <v>100</v>
      </c>
      <c r="BS6" s="255">
        <f t="shared" si="6"/>
        <v>110.00000000000001</v>
      </c>
      <c r="BT6" s="255">
        <f t="shared" si="7"/>
        <v>260</v>
      </c>
      <c r="BU6" s="255">
        <f t="shared" si="8"/>
        <v>100</v>
      </c>
      <c r="BV6" s="255" t="s">
        <v>660</v>
      </c>
      <c r="BW6" s="255" t="s">
        <v>265</v>
      </c>
      <c r="BX6" s="255">
        <v>8</v>
      </c>
      <c r="BY6" s="255">
        <v>31</v>
      </c>
      <c r="BZ6" s="255" t="s">
        <v>265</v>
      </c>
      <c r="CA6" s="255" t="s">
        <v>21</v>
      </c>
      <c r="CB6" s="255" t="s">
        <v>21</v>
      </c>
      <c r="CC6" s="255" t="s">
        <v>21</v>
      </c>
      <c r="CD6" s="255" t="s">
        <v>21</v>
      </c>
      <c r="CE6" s="255">
        <f t="shared" si="42"/>
        <v>0</v>
      </c>
      <c r="CF6" s="255">
        <v>0</v>
      </c>
      <c r="CG6" s="255" t="s">
        <v>21</v>
      </c>
      <c r="CH6" s="255" t="s">
        <v>21</v>
      </c>
      <c r="CI6" s="255" t="s">
        <v>265</v>
      </c>
      <c r="CJ6" s="255" t="s">
        <v>21</v>
      </c>
      <c r="CK6" s="255">
        <v>10</v>
      </c>
      <c r="CL6" s="255">
        <v>6</v>
      </c>
      <c r="CM6" s="255">
        <v>26</v>
      </c>
      <c r="CN6" s="255">
        <v>31</v>
      </c>
      <c r="CO6" s="255">
        <v>6</v>
      </c>
      <c r="CP6" s="255">
        <v>17</v>
      </c>
      <c r="CQ6" s="255">
        <v>22</v>
      </c>
      <c r="CR6" s="255">
        <v>6</v>
      </c>
      <c r="CS6" s="255">
        <v>26</v>
      </c>
      <c r="CT6" s="255">
        <v>31</v>
      </c>
      <c r="CU6" s="255">
        <f t="shared" si="9"/>
        <v>100</v>
      </c>
      <c r="CV6" s="255">
        <f t="shared" si="43"/>
        <v>0</v>
      </c>
      <c r="CW6" s="255">
        <f t="shared" si="44"/>
        <v>0</v>
      </c>
      <c r="CX6" s="255">
        <f t="shared" si="45"/>
        <v>0</v>
      </c>
      <c r="CY6" s="255">
        <f t="shared" si="46"/>
        <v>34.615384615384613</v>
      </c>
      <c r="CZ6" s="255">
        <f>IFERROR(100-((CQ6/CN6)*100), "-")</f>
        <v>29.032258064516128</v>
      </c>
      <c r="DA6" s="255">
        <f t="shared" si="48"/>
        <v>100</v>
      </c>
      <c r="DB6" s="255">
        <f t="shared" si="10"/>
        <v>100</v>
      </c>
      <c r="DC6" s="255">
        <f t="shared" si="11"/>
        <v>65</v>
      </c>
      <c r="DD6" s="255">
        <f t="shared" si="12"/>
        <v>65</v>
      </c>
      <c r="DE6" s="255">
        <f t="shared" si="13"/>
        <v>42.5</v>
      </c>
      <c r="DF6" s="255">
        <f t="shared" si="14"/>
        <v>62</v>
      </c>
      <c r="DG6" s="255">
        <f t="shared" si="15"/>
        <v>62</v>
      </c>
      <c r="DH6" s="255">
        <f t="shared" si="16"/>
        <v>44</v>
      </c>
      <c r="DI6" s="255" t="s">
        <v>718</v>
      </c>
      <c r="DJ6" s="255" t="s">
        <v>768</v>
      </c>
      <c r="DK6" s="255">
        <v>10</v>
      </c>
      <c r="DL6" s="255">
        <v>35</v>
      </c>
      <c r="DM6" s="255" t="s">
        <v>642</v>
      </c>
      <c r="DN6" s="255" t="s">
        <v>268</v>
      </c>
      <c r="DO6" s="255" t="s">
        <v>268</v>
      </c>
      <c r="DP6" s="255" t="s">
        <v>268</v>
      </c>
      <c r="DQ6" s="255" t="s">
        <v>268</v>
      </c>
      <c r="DR6" s="255">
        <f t="shared" si="49"/>
        <v>2</v>
      </c>
      <c r="DS6" s="255">
        <v>4</v>
      </c>
      <c r="DT6" s="255" t="s">
        <v>21</v>
      </c>
      <c r="DU6" s="255" t="s">
        <v>268</v>
      </c>
      <c r="DV6" s="255" t="s">
        <v>689</v>
      </c>
      <c r="DW6" s="255" t="s">
        <v>21</v>
      </c>
      <c r="DX6" s="255">
        <v>10</v>
      </c>
      <c r="DY6" s="255">
        <v>10</v>
      </c>
      <c r="DZ6" s="255">
        <v>28</v>
      </c>
      <c r="EA6" s="255">
        <v>35</v>
      </c>
      <c r="EB6" s="255">
        <v>6</v>
      </c>
      <c r="EC6" s="255">
        <v>17</v>
      </c>
      <c r="ED6" s="255">
        <v>22</v>
      </c>
      <c r="EE6" s="255">
        <v>6</v>
      </c>
      <c r="EF6" s="255">
        <v>26</v>
      </c>
      <c r="EG6" s="255">
        <v>31</v>
      </c>
      <c r="EH6" s="255">
        <f t="shared" si="17"/>
        <v>166.66666666666669</v>
      </c>
      <c r="EI6" s="255">
        <f t="shared" si="50"/>
        <v>20</v>
      </c>
      <c r="EJ6" s="255">
        <f t="shared" si="51"/>
        <v>11.428571428571429</v>
      </c>
      <c r="EK6" s="255">
        <f t="shared" si="52"/>
        <v>40</v>
      </c>
      <c r="EL6" s="255">
        <f t="shared" si="53"/>
        <v>39.285714285714292</v>
      </c>
      <c r="EM6" s="255">
        <f t="shared" si="54"/>
        <v>37.142857142857146</v>
      </c>
      <c r="EN6" s="255">
        <f t="shared" si="18"/>
        <v>100</v>
      </c>
      <c r="EO6" s="255">
        <f t="shared" si="19"/>
        <v>100</v>
      </c>
      <c r="EP6" s="255">
        <f t="shared" si="20"/>
        <v>70</v>
      </c>
      <c r="EQ6" s="255">
        <f t="shared" si="21"/>
        <v>65</v>
      </c>
      <c r="ER6" s="255">
        <f t="shared" si="22"/>
        <v>42.5</v>
      </c>
      <c r="ES6" s="255">
        <f t="shared" si="23"/>
        <v>70</v>
      </c>
      <c r="ET6" s="255">
        <f t="shared" si="24"/>
        <v>62</v>
      </c>
      <c r="EU6" s="255">
        <f t="shared" si="25"/>
        <v>44</v>
      </c>
      <c r="EV6" s="255"/>
      <c r="EW6" s="255" t="s">
        <v>21</v>
      </c>
      <c r="EX6" s="255">
        <v>0</v>
      </c>
      <c r="EY6" s="255">
        <v>0</v>
      </c>
      <c r="EZ6" s="255" t="s">
        <v>21</v>
      </c>
      <c r="FA6" s="255" t="s">
        <v>21</v>
      </c>
      <c r="FB6" s="255" t="s">
        <v>21</v>
      </c>
      <c r="FC6" s="255" t="s">
        <v>21</v>
      </c>
      <c r="FD6" s="255" t="s">
        <v>21</v>
      </c>
      <c r="FE6" s="255">
        <v>0</v>
      </c>
      <c r="FF6" s="255">
        <v>0</v>
      </c>
      <c r="FG6" s="255" t="s">
        <v>21</v>
      </c>
      <c r="FH6" s="255" t="s">
        <v>21</v>
      </c>
      <c r="FI6" s="255" t="s">
        <v>21</v>
      </c>
      <c r="FJ6" s="255" t="s">
        <v>21</v>
      </c>
      <c r="FK6" s="255">
        <v>10</v>
      </c>
      <c r="FL6" s="255">
        <v>0</v>
      </c>
      <c r="FM6" s="255">
        <v>0</v>
      </c>
      <c r="FN6" s="255">
        <v>0</v>
      </c>
      <c r="FO6" s="255">
        <v>0</v>
      </c>
      <c r="FP6" s="255">
        <v>0</v>
      </c>
      <c r="FQ6" s="255">
        <v>0</v>
      </c>
      <c r="FR6" s="255">
        <v>0</v>
      </c>
      <c r="FS6" s="255">
        <v>0</v>
      </c>
      <c r="FT6" s="255">
        <v>0</v>
      </c>
      <c r="FU6" s="255">
        <f t="shared" si="26"/>
        <v>0</v>
      </c>
      <c r="FV6" s="255" t="str">
        <f t="shared" si="55"/>
        <v>-</v>
      </c>
      <c r="FW6" s="255" t="str">
        <f t="shared" si="56"/>
        <v>-</v>
      </c>
      <c r="FX6" s="255" t="str">
        <f t="shared" si="57"/>
        <v>-</v>
      </c>
      <c r="FY6" s="255" t="str">
        <f t="shared" si="58"/>
        <v>-</v>
      </c>
      <c r="FZ6" s="255" t="str">
        <f t="shared" si="59"/>
        <v>-</v>
      </c>
      <c r="GA6" s="255">
        <f t="shared" si="60"/>
        <v>0</v>
      </c>
      <c r="GB6" s="255">
        <f t="shared" si="27"/>
        <v>0</v>
      </c>
      <c r="GC6" s="255">
        <f t="shared" si="28"/>
        <v>0</v>
      </c>
      <c r="GD6" s="255">
        <f t="shared" si="29"/>
        <v>0</v>
      </c>
      <c r="GE6" s="255">
        <f t="shared" si="30"/>
        <v>0</v>
      </c>
      <c r="GF6" s="255">
        <f t="shared" si="31"/>
        <v>0</v>
      </c>
      <c r="GG6" s="255">
        <f t="shared" si="32"/>
        <v>0</v>
      </c>
      <c r="GH6" s="255">
        <f t="shared" si="33"/>
        <v>0</v>
      </c>
      <c r="GI6" s="255"/>
      <c r="GJ6" s="255">
        <v>6</v>
      </c>
      <c r="GK6" s="255">
        <v>6</v>
      </c>
      <c r="GL6" s="255">
        <v>0</v>
      </c>
      <c r="GM6" s="255">
        <v>6</v>
      </c>
      <c r="GN6" s="480">
        <v>1</v>
      </c>
      <c r="GO6" s="255" t="s">
        <v>843</v>
      </c>
      <c r="GP6" s="255">
        <v>92546</v>
      </c>
      <c r="GQ6" s="255">
        <v>1</v>
      </c>
      <c r="GR6" s="255">
        <v>5</v>
      </c>
      <c r="GS6" s="255" t="s">
        <v>21</v>
      </c>
      <c r="GT6" s="255" t="s">
        <v>21</v>
      </c>
      <c r="GU6" s="255" t="s">
        <v>21</v>
      </c>
      <c r="GV6" s="255">
        <v>0</v>
      </c>
      <c r="GW6" s="255">
        <v>5</v>
      </c>
      <c r="GX6" s="255">
        <v>1</v>
      </c>
      <c r="GY6" s="255">
        <v>5</v>
      </c>
      <c r="GZ6" s="255">
        <v>5</v>
      </c>
      <c r="HA6" s="255">
        <f t="shared" si="34"/>
        <v>16.666666666666664</v>
      </c>
      <c r="HB6" s="255">
        <f t="shared" ref="HB6:HB46" si="63">(GZ6/AE6)*100</f>
        <v>83.333333333333343</v>
      </c>
      <c r="HC6" s="501" t="s">
        <v>21</v>
      </c>
      <c r="HD6" s="255" t="s">
        <v>883</v>
      </c>
      <c r="HE6" s="255" t="s">
        <v>21</v>
      </c>
      <c r="HF6" s="255"/>
      <c r="HG6" s="255"/>
      <c r="HH6" s="255" t="s">
        <v>21</v>
      </c>
      <c r="HI6" s="255">
        <v>0</v>
      </c>
      <c r="HJ6" s="255" t="s">
        <v>21</v>
      </c>
      <c r="HK6" s="255">
        <v>0</v>
      </c>
      <c r="HL6" s="255">
        <v>8</v>
      </c>
      <c r="HM6" s="255">
        <v>0</v>
      </c>
      <c r="HN6" s="255">
        <v>6</v>
      </c>
      <c r="HO6" s="255">
        <v>6</v>
      </c>
      <c r="HP6" s="255">
        <f t="shared" si="35"/>
        <v>0</v>
      </c>
      <c r="HQ6" s="255">
        <f t="shared" si="36"/>
        <v>100</v>
      </c>
      <c r="HR6" s="255" t="s">
        <v>21</v>
      </c>
      <c r="HY6" s="210"/>
      <c r="HZ6" s="210"/>
      <c r="IA6" s="210"/>
      <c r="IB6" s="210"/>
      <c r="IC6" s="210"/>
      <c r="ID6" s="210"/>
      <c r="IE6" s="210"/>
      <c r="IF6" s="211"/>
      <c r="IG6" s="211"/>
      <c r="IH6" s="211"/>
      <c r="II6" s="211"/>
      <c r="IJ6" s="211"/>
      <c r="IK6" s="211"/>
      <c r="IL6" s="211"/>
      <c r="IM6" s="211"/>
      <c r="IN6" s="210"/>
    </row>
    <row r="7" spans="2:248" ht="166.5" customHeight="1" x14ac:dyDescent="0.45">
      <c r="B7" s="227" t="s">
        <v>16</v>
      </c>
      <c r="C7" s="230" t="s">
        <v>405</v>
      </c>
      <c r="D7" s="226" t="s">
        <v>78</v>
      </c>
      <c r="E7" s="226" t="s">
        <v>106</v>
      </c>
      <c r="F7" s="226" t="s">
        <v>187</v>
      </c>
      <c r="G7" s="226" t="s">
        <v>21</v>
      </c>
      <c r="H7" s="225" t="s">
        <v>21</v>
      </c>
      <c r="I7" s="225">
        <v>7</v>
      </c>
      <c r="J7" s="228" t="s">
        <v>82</v>
      </c>
      <c r="K7" s="229" t="s">
        <v>81</v>
      </c>
      <c r="L7" s="225" t="s">
        <v>36</v>
      </c>
      <c r="M7" s="229" t="s">
        <v>80</v>
      </c>
      <c r="N7" s="225" t="s">
        <v>36</v>
      </c>
      <c r="O7" s="226" t="s">
        <v>77</v>
      </c>
      <c r="P7" s="259" t="s">
        <v>12</v>
      </c>
      <c r="Q7" s="260" t="s">
        <v>476</v>
      </c>
      <c r="R7" s="260" t="s">
        <v>21</v>
      </c>
      <c r="S7" s="260" t="s">
        <v>437</v>
      </c>
      <c r="T7" s="260" t="s">
        <v>548</v>
      </c>
      <c r="U7" s="260" t="s">
        <v>994</v>
      </c>
      <c r="V7" s="260" t="s">
        <v>363</v>
      </c>
      <c r="W7" s="260" t="s">
        <v>382</v>
      </c>
      <c r="X7" s="260" t="s">
        <v>21</v>
      </c>
      <c r="Y7" s="260" t="s">
        <v>363</v>
      </c>
      <c r="Z7" s="260" t="s">
        <v>1054</v>
      </c>
      <c r="AA7" s="260" t="s">
        <v>528</v>
      </c>
      <c r="AB7" s="260"/>
      <c r="AC7" s="375" t="s">
        <v>833</v>
      </c>
      <c r="AD7" s="260">
        <v>4</v>
      </c>
      <c r="AE7" s="260">
        <v>1</v>
      </c>
      <c r="AF7" s="260">
        <v>217</v>
      </c>
      <c r="AG7" s="260">
        <v>217</v>
      </c>
      <c r="AH7" s="260">
        <v>217</v>
      </c>
      <c r="AI7" s="260">
        <v>0</v>
      </c>
      <c r="AJ7" s="260">
        <v>1917</v>
      </c>
      <c r="AK7" s="260">
        <v>1</v>
      </c>
      <c r="AL7" s="260">
        <v>12</v>
      </c>
      <c r="AM7" s="260" t="s">
        <v>21</v>
      </c>
      <c r="AN7" s="260">
        <v>1917</v>
      </c>
      <c r="AO7" s="260">
        <v>1917</v>
      </c>
      <c r="AP7" s="260">
        <v>1917</v>
      </c>
      <c r="AQ7" s="260">
        <f t="shared" si="37"/>
        <v>1917</v>
      </c>
      <c r="AR7" s="260">
        <f>IF(ISNUMBER(FIND("-",AQ7)), 0, LEN(AQ7)-LEN(SUBSTITUTE(AQ7,",",""))+1)</f>
        <v>1</v>
      </c>
      <c r="AS7" s="260">
        <v>12</v>
      </c>
      <c r="AT7" s="260" t="s">
        <v>21</v>
      </c>
      <c r="AU7" s="260">
        <f>IF(AQ7="-",AT7,AQ7)</f>
        <v>1917</v>
      </c>
      <c r="AV7" s="260" t="s">
        <v>21</v>
      </c>
      <c r="AW7" s="260" t="s">
        <v>21</v>
      </c>
      <c r="AX7" s="260">
        <v>4</v>
      </c>
      <c r="AY7" s="260">
        <v>3</v>
      </c>
      <c r="AZ7" s="260">
        <v>12</v>
      </c>
      <c r="BA7" s="260">
        <v>12</v>
      </c>
      <c r="BB7" s="260">
        <v>0</v>
      </c>
      <c r="BC7" s="260">
        <v>0</v>
      </c>
      <c r="BD7" s="260">
        <v>0</v>
      </c>
      <c r="BE7" s="260">
        <v>0</v>
      </c>
      <c r="BF7" s="260">
        <v>0</v>
      </c>
      <c r="BG7" s="260">
        <v>0</v>
      </c>
      <c r="BH7" s="260">
        <f t="shared" si="0"/>
        <v>300</v>
      </c>
      <c r="BI7" s="260">
        <f t="shared" si="61"/>
        <v>100</v>
      </c>
      <c r="BJ7" s="260">
        <f t="shared" si="39"/>
        <v>100</v>
      </c>
      <c r="BK7" s="260">
        <f t="shared" si="40"/>
        <v>100</v>
      </c>
      <c r="BL7" s="260">
        <f t="shared" si="62"/>
        <v>100</v>
      </c>
      <c r="BM7" s="260">
        <f t="shared" si="41"/>
        <v>100</v>
      </c>
      <c r="BN7" s="260">
        <f t="shared" si="1"/>
        <v>0</v>
      </c>
      <c r="BO7" s="260">
        <f t="shared" si="2"/>
        <v>0</v>
      </c>
      <c r="BP7" s="260">
        <f t="shared" si="3"/>
        <v>5.5299539170506913</v>
      </c>
      <c r="BQ7" s="260">
        <f t="shared" si="4"/>
        <v>0</v>
      </c>
      <c r="BR7" s="260">
        <f t="shared" si="5"/>
        <v>0</v>
      </c>
      <c r="BS7" s="260">
        <f t="shared" si="6"/>
        <v>5.5299539170506913</v>
      </c>
      <c r="BT7" s="260">
        <f t="shared" si="7"/>
        <v>0</v>
      </c>
      <c r="BU7" s="260">
        <f t="shared" si="8"/>
        <v>0</v>
      </c>
      <c r="BV7" s="260" t="s">
        <v>672</v>
      </c>
      <c r="BW7" s="260" t="s">
        <v>21</v>
      </c>
      <c r="BX7" s="260">
        <v>0</v>
      </c>
      <c r="BY7" s="260">
        <v>0</v>
      </c>
      <c r="BZ7" s="260" t="s">
        <v>21</v>
      </c>
      <c r="CA7" s="260" t="s">
        <v>21</v>
      </c>
      <c r="CB7" s="260" t="s">
        <v>21</v>
      </c>
      <c r="CC7" s="260" t="s">
        <v>21</v>
      </c>
      <c r="CD7" s="260" t="s">
        <v>21</v>
      </c>
      <c r="CE7" s="260">
        <f t="shared" si="42"/>
        <v>0</v>
      </c>
      <c r="CF7" s="260">
        <v>0</v>
      </c>
      <c r="CG7" s="260" t="s">
        <v>21</v>
      </c>
      <c r="CH7" s="260" t="s">
        <v>21</v>
      </c>
      <c r="CI7" s="260" t="s">
        <v>21</v>
      </c>
      <c r="CJ7" s="260" t="s">
        <v>21</v>
      </c>
      <c r="CK7" s="260">
        <v>4</v>
      </c>
      <c r="CL7" s="260">
        <v>0</v>
      </c>
      <c r="CM7" s="260">
        <v>0</v>
      </c>
      <c r="CN7" s="260">
        <v>0</v>
      </c>
      <c r="CO7" s="260">
        <v>0</v>
      </c>
      <c r="CP7" s="260">
        <v>0</v>
      </c>
      <c r="CQ7" s="260">
        <v>0</v>
      </c>
      <c r="CR7" s="260">
        <v>0</v>
      </c>
      <c r="CS7" s="260">
        <v>0</v>
      </c>
      <c r="CT7" s="260">
        <v>0</v>
      </c>
      <c r="CU7" s="260">
        <f t="shared" si="9"/>
        <v>0</v>
      </c>
      <c r="CV7" s="260" t="str">
        <f t="shared" si="43"/>
        <v>-</v>
      </c>
      <c r="CW7" s="260" t="str">
        <f t="shared" si="44"/>
        <v>-</v>
      </c>
      <c r="CX7" s="260" t="str">
        <f t="shared" si="45"/>
        <v>-</v>
      </c>
      <c r="CY7" s="260" t="str">
        <f t="shared" si="46"/>
        <v>-</v>
      </c>
      <c r="CZ7" s="260" t="str">
        <f t="shared" si="47"/>
        <v>-</v>
      </c>
      <c r="DA7" s="260">
        <f t="shared" si="48"/>
        <v>0</v>
      </c>
      <c r="DB7" s="260">
        <f t="shared" si="10"/>
        <v>0</v>
      </c>
      <c r="DC7" s="260">
        <f t="shared" si="11"/>
        <v>0</v>
      </c>
      <c r="DD7" s="260">
        <f t="shared" si="12"/>
        <v>0</v>
      </c>
      <c r="DE7" s="260">
        <f t="shared" si="13"/>
        <v>0</v>
      </c>
      <c r="DF7" s="260">
        <f t="shared" si="14"/>
        <v>0</v>
      </c>
      <c r="DG7" s="260">
        <f t="shared" si="15"/>
        <v>0</v>
      </c>
      <c r="DH7" s="260">
        <f t="shared" si="16"/>
        <v>0</v>
      </c>
      <c r="DI7" s="260"/>
      <c r="DJ7" s="260" t="s">
        <v>268</v>
      </c>
      <c r="DK7" s="260">
        <v>2</v>
      </c>
      <c r="DL7" s="260">
        <v>4</v>
      </c>
      <c r="DM7" s="260" t="s">
        <v>21</v>
      </c>
      <c r="DN7" s="260" t="s">
        <v>268</v>
      </c>
      <c r="DO7" s="260" t="s">
        <v>268</v>
      </c>
      <c r="DP7" s="260" t="s">
        <v>268</v>
      </c>
      <c r="DQ7" s="260" t="s">
        <v>268</v>
      </c>
      <c r="DR7" s="260">
        <f t="shared" si="49"/>
        <v>2</v>
      </c>
      <c r="DS7" s="260">
        <v>4</v>
      </c>
      <c r="DT7" s="260" t="s">
        <v>21</v>
      </c>
      <c r="DU7" s="260" t="s">
        <v>268</v>
      </c>
      <c r="DV7" s="260" t="s">
        <v>21</v>
      </c>
      <c r="DW7" s="260" t="s">
        <v>21</v>
      </c>
      <c r="DX7" s="260">
        <v>4</v>
      </c>
      <c r="DY7" s="260">
        <v>1</v>
      </c>
      <c r="DZ7" s="260">
        <v>2</v>
      </c>
      <c r="EA7" s="260">
        <v>4</v>
      </c>
      <c r="EB7" s="260">
        <v>0</v>
      </c>
      <c r="EC7" s="260">
        <v>0</v>
      </c>
      <c r="ED7" s="260">
        <v>0</v>
      </c>
      <c r="EE7" s="260">
        <v>0</v>
      </c>
      <c r="EF7" s="260">
        <v>0</v>
      </c>
      <c r="EG7" s="260">
        <v>0</v>
      </c>
      <c r="EH7" s="260">
        <f t="shared" si="17"/>
        <v>100</v>
      </c>
      <c r="EI7" s="260">
        <f t="shared" si="50"/>
        <v>100</v>
      </c>
      <c r="EJ7" s="260">
        <f t="shared" si="51"/>
        <v>100</v>
      </c>
      <c r="EK7" s="260">
        <f t="shared" si="52"/>
        <v>100</v>
      </c>
      <c r="EL7" s="260">
        <f t="shared" si="53"/>
        <v>100</v>
      </c>
      <c r="EM7" s="260">
        <f t="shared" si="54"/>
        <v>100</v>
      </c>
      <c r="EN7" s="260">
        <f t="shared" si="18"/>
        <v>0</v>
      </c>
      <c r="EO7" s="260">
        <f t="shared" si="19"/>
        <v>0</v>
      </c>
      <c r="EP7" s="260">
        <f t="shared" si="20"/>
        <v>0.92165898617511521</v>
      </c>
      <c r="EQ7" s="260">
        <f t="shared" si="21"/>
        <v>0</v>
      </c>
      <c r="ER7" s="260">
        <f t="shared" si="22"/>
        <v>0</v>
      </c>
      <c r="ES7" s="260">
        <f t="shared" si="23"/>
        <v>1.8433179723502304</v>
      </c>
      <c r="ET7" s="260">
        <f t="shared" si="24"/>
        <v>0</v>
      </c>
      <c r="EU7" s="260">
        <f t="shared" si="25"/>
        <v>0</v>
      </c>
      <c r="EV7" s="260"/>
      <c r="EW7" s="260" t="s">
        <v>674</v>
      </c>
      <c r="EX7" s="260">
        <v>6</v>
      </c>
      <c r="EY7" s="260">
        <v>641</v>
      </c>
      <c r="EZ7" s="260" t="s">
        <v>21</v>
      </c>
      <c r="FA7" s="260" t="s">
        <v>21</v>
      </c>
      <c r="FB7" s="260" t="s">
        <v>21</v>
      </c>
      <c r="FC7" s="260" t="s">
        <v>21</v>
      </c>
      <c r="FD7" s="260" t="s">
        <v>21</v>
      </c>
      <c r="FE7" s="260">
        <v>0</v>
      </c>
      <c r="FF7" s="260">
        <v>0</v>
      </c>
      <c r="FG7" s="260" t="s">
        <v>21</v>
      </c>
      <c r="FH7" s="260" t="s">
        <v>21</v>
      </c>
      <c r="FI7" s="260" t="s">
        <v>674</v>
      </c>
      <c r="FJ7" s="260" t="s">
        <v>21</v>
      </c>
      <c r="FK7" s="260">
        <v>4</v>
      </c>
      <c r="FL7" s="260">
        <v>1</v>
      </c>
      <c r="FM7" s="260">
        <v>635</v>
      </c>
      <c r="FN7" s="260">
        <v>641</v>
      </c>
      <c r="FO7" s="260">
        <v>1</v>
      </c>
      <c r="FP7" s="260">
        <v>217</v>
      </c>
      <c r="FQ7" s="260">
        <v>217</v>
      </c>
      <c r="FR7" s="260">
        <v>1</v>
      </c>
      <c r="FS7" s="260">
        <v>635</v>
      </c>
      <c r="FT7" s="260">
        <v>641</v>
      </c>
      <c r="FU7" s="260">
        <f t="shared" si="26"/>
        <v>100</v>
      </c>
      <c r="FV7" s="260">
        <f t="shared" si="55"/>
        <v>0</v>
      </c>
      <c r="FW7" s="260">
        <f t="shared" si="56"/>
        <v>0</v>
      </c>
      <c r="FX7" s="260">
        <f t="shared" si="57"/>
        <v>0</v>
      </c>
      <c r="FY7" s="260">
        <f t="shared" si="58"/>
        <v>65.826771653543318</v>
      </c>
      <c r="FZ7" s="260">
        <f>IFERROR(100-((FQ7/FN7)*100), "-")</f>
        <v>66.146645865834643</v>
      </c>
      <c r="GA7" s="260">
        <f t="shared" si="60"/>
        <v>100</v>
      </c>
      <c r="GB7" s="260">
        <f t="shared" si="27"/>
        <v>100</v>
      </c>
      <c r="GC7" s="260">
        <f t="shared" si="28"/>
        <v>292.62672811059906</v>
      </c>
      <c r="GD7" s="260">
        <f t="shared" si="29"/>
        <v>292.62672811059906</v>
      </c>
      <c r="GE7" s="260">
        <f t="shared" si="30"/>
        <v>100</v>
      </c>
      <c r="GF7" s="260">
        <f t="shared" si="31"/>
        <v>295.39170506912444</v>
      </c>
      <c r="GG7" s="260">
        <f t="shared" si="32"/>
        <v>295.39170506912444</v>
      </c>
      <c r="GH7" s="260">
        <f t="shared" si="33"/>
        <v>100</v>
      </c>
      <c r="GI7" s="260" t="s">
        <v>677</v>
      </c>
      <c r="GJ7" s="260">
        <v>0</v>
      </c>
      <c r="GK7" s="260">
        <v>0</v>
      </c>
      <c r="GL7" s="260">
        <v>1</v>
      </c>
      <c r="GM7" s="260">
        <v>1</v>
      </c>
      <c r="GN7" s="481">
        <v>1</v>
      </c>
      <c r="GO7" s="260" t="s">
        <v>859</v>
      </c>
      <c r="GP7" s="260" t="s">
        <v>744</v>
      </c>
      <c r="GQ7" s="260">
        <v>5</v>
      </c>
      <c r="GR7" s="260">
        <v>422</v>
      </c>
      <c r="GS7" s="260" t="s">
        <v>21</v>
      </c>
      <c r="GT7" s="260" t="s">
        <v>21</v>
      </c>
      <c r="GU7" s="260" t="s">
        <v>21</v>
      </c>
      <c r="GV7" s="260">
        <v>0</v>
      </c>
      <c r="GW7" s="260">
        <v>1</v>
      </c>
      <c r="GX7" s="260">
        <v>1</v>
      </c>
      <c r="GY7" s="260">
        <v>1</v>
      </c>
      <c r="GZ7" s="260">
        <v>1</v>
      </c>
      <c r="HA7" s="260">
        <f t="shared" si="34"/>
        <v>100</v>
      </c>
      <c r="HB7" s="260">
        <f t="shared" si="63"/>
        <v>100</v>
      </c>
      <c r="HC7" s="552" t="s">
        <v>21</v>
      </c>
      <c r="HD7" s="260" t="s">
        <v>884</v>
      </c>
      <c r="HE7" s="260" t="s">
        <v>21</v>
      </c>
      <c r="HF7" s="260"/>
      <c r="HG7" s="260"/>
      <c r="HH7" s="260" t="s">
        <v>21</v>
      </c>
      <c r="HI7" s="260">
        <v>0</v>
      </c>
      <c r="HJ7" s="260" t="s">
        <v>21</v>
      </c>
      <c r="HK7" s="260">
        <v>0</v>
      </c>
      <c r="HL7" s="260">
        <v>4</v>
      </c>
      <c r="HM7" s="260">
        <v>0</v>
      </c>
      <c r="HN7" s="260">
        <v>1</v>
      </c>
      <c r="HO7" s="260">
        <v>1</v>
      </c>
      <c r="HP7" s="260">
        <f t="shared" si="35"/>
        <v>0</v>
      </c>
      <c r="HQ7" s="260">
        <f t="shared" si="36"/>
        <v>100</v>
      </c>
      <c r="HR7" s="260" t="s">
        <v>21</v>
      </c>
      <c r="HY7" s="210"/>
      <c r="HZ7" s="210"/>
      <c r="IA7" s="210"/>
      <c r="IB7" s="210"/>
      <c r="IC7" s="210"/>
      <c r="ID7" s="210"/>
      <c r="IE7" s="210"/>
      <c r="IF7" s="212"/>
      <c r="IG7" s="211"/>
      <c r="IH7" s="211"/>
      <c r="II7" s="211"/>
      <c r="IJ7" s="211"/>
      <c r="IK7" s="211"/>
      <c r="IL7" s="211"/>
      <c r="IM7" s="211"/>
      <c r="IN7" s="210"/>
    </row>
    <row r="8" spans="2:248" ht="72" customHeight="1" x14ac:dyDescent="0.45">
      <c r="B8" s="231" t="s">
        <v>17</v>
      </c>
      <c r="C8" s="232" t="s">
        <v>408</v>
      </c>
      <c r="D8" s="233" t="s">
        <v>46</v>
      </c>
      <c r="E8" s="233" t="s">
        <v>107</v>
      </c>
      <c r="F8" s="233" t="s">
        <v>187</v>
      </c>
      <c r="G8" s="233" t="s">
        <v>21</v>
      </c>
      <c r="H8" s="231" t="s">
        <v>19</v>
      </c>
      <c r="I8" s="233">
        <v>8</v>
      </c>
      <c r="J8" s="233" t="s">
        <v>175</v>
      </c>
      <c r="K8" s="234" t="s">
        <v>171</v>
      </c>
      <c r="L8" s="233" t="s">
        <v>163</v>
      </c>
      <c r="M8" s="234" t="s">
        <v>172</v>
      </c>
      <c r="N8" s="233" t="s">
        <v>122</v>
      </c>
      <c r="O8" s="233" t="s">
        <v>176</v>
      </c>
      <c r="P8" s="234" t="s">
        <v>12</v>
      </c>
      <c r="Q8" s="261" t="s">
        <v>477</v>
      </c>
      <c r="R8" s="261" t="s">
        <v>21</v>
      </c>
      <c r="S8" s="261" t="s">
        <v>422</v>
      </c>
      <c r="T8" s="261" t="s">
        <v>549</v>
      </c>
      <c r="U8" s="261" t="s">
        <v>993</v>
      </c>
      <c r="V8" s="261" t="s">
        <v>363</v>
      </c>
      <c r="W8" s="261" t="s">
        <v>366</v>
      </c>
      <c r="X8" s="261" t="s">
        <v>21</v>
      </c>
      <c r="Y8" s="261" t="s">
        <v>363</v>
      </c>
      <c r="Z8" s="261" t="s">
        <v>477</v>
      </c>
      <c r="AA8" s="261" t="s">
        <v>208</v>
      </c>
      <c r="AB8" s="261"/>
      <c r="AC8" s="376" t="s">
        <v>833</v>
      </c>
      <c r="AD8" s="261">
        <v>1</v>
      </c>
      <c r="AE8" s="261">
        <v>1</v>
      </c>
      <c r="AF8" s="261">
        <v>6</v>
      </c>
      <c r="AG8" s="261">
        <v>6</v>
      </c>
      <c r="AH8" s="261">
        <v>6</v>
      </c>
      <c r="AI8" s="261">
        <v>0</v>
      </c>
      <c r="AJ8" s="261">
        <v>15398.153990000001</v>
      </c>
      <c r="AK8" s="261">
        <v>2</v>
      </c>
      <c r="AL8" s="261">
        <v>6</v>
      </c>
      <c r="AM8" s="261">
        <v>15398.153990000001</v>
      </c>
      <c r="AN8" s="261" t="s">
        <v>21</v>
      </c>
      <c r="AO8" s="261" t="s">
        <v>21</v>
      </c>
      <c r="AP8" s="261" t="s">
        <v>21</v>
      </c>
      <c r="AQ8" s="261" t="str">
        <f>IF(AO8="-",AP8,AO8)</f>
        <v>-</v>
      </c>
      <c r="AR8" s="261">
        <f t="shared" si="38"/>
        <v>0</v>
      </c>
      <c r="AS8" s="261">
        <v>0</v>
      </c>
      <c r="AT8" s="261" t="s">
        <v>21</v>
      </c>
      <c r="AU8" s="261" t="s">
        <v>21</v>
      </c>
      <c r="AV8" s="261">
        <v>15398.153990000001</v>
      </c>
      <c r="AW8" s="261" t="s">
        <v>21</v>
      </c>
      <c r="AX8" s="261">
        <v>1</v>
      </c>
      <c r="AY8" s="261">
        <v>1</v>
      </c>
      <c r="AZ8" s="261">
        <v>6</v>
      </c>
      <c r="BA8" s="261">
        <v>6</v>
      </c>
      <c r="BB8" s="261">
        <v>1</v>
      </c>
      <c r="BC8" s="261">
        <v>6</v>
      </c>
      <c r="BD8" s="261">
        <v>6</v>
      </c>
      <c r="BE8" s="261">
        <v>1</v>
      </c>
      <c r="BF8" s="261">
        <v>6</v>
      </c>
      <c r="BG8" s="261">
        <v>6</v>
      </c>
      <c r="BH8" s="261">
        <f t="shared" si="0"/>
        <v>100</v>
      </c>
      <c r="BI8" s="261">
        <f t="shared" si="61"/>
        <v>0</v>
      </c>
      <c r="BJ8" s="261">
        <f t="shared" si="39"/>
        <v>0</v>
      </c>
      <c r="BK8" s="261">
        <f t="shared" si="40"/>
        <v>0</v>
      </c>
      <c r="BL8" s="261">
        <f t="shared" si="62"/>
        <v>0</v>
      </c>
      <c r="BM8" s="261">
        <f t="shared" si="41"/>
        <v>0</v>
      </c>
      <c r="BN8" s="261">
        <f t="shared" si="1"/>
        <v>100</v>
      </c>
      <c r="BO8" s="261">
        <f t="shared" si="2"/>
        <v>100</v>
      </c>
      <c r="BP8" s="261">
        <f t="shared" si="3"/>
        <v>100</v>
      </c>
      <c r="BQ8" s="261">
        <f t="shared" si="4"/>
        <v>100</v>
      </c>
      <c r="BR8" s="261">
        <f t="shared" si="5"/>
        <v>100</v>
      </c>
      <c r="BS8" s="261">
        <f t="shared" si="6"/>
        <v>100</v>
      </c>
      <c r="BT8" s="261">
        <f t="shared" si="7"/>
        <v>100</v>
      </c>
      <c r="BU8" s="261">
        <f t="shared" si="8"/>
        <v>100</v>
      </c>
      <c r="BV8" s="261" t="s">
        <v>659</v>
      </c>
      <c r="BW8" s="261" t="s">
        <v>21</v>
      </c>
      <c r="BX8" s="261">
        <v>0</v>
      </c>
      <c r="BY8" s="261">
        <v>0</v>
      </c>
      <c r="BZ8" s="261" t="s">
        <v>21</v>
      </c>
      <c r="CA8" s="261" t="s">
        <v>21</v>
      </c>
      <c r="CB8" s="261" t="s">
        <v>21</v>
      </c>
      <c r="CC8" s="261" t="s">
        <v>21</v>
      </c>
      <c r="CD8" s="261" t="s">
        <v>21</v>
      </c>
      <c r="CE8" s="261">
        <f t="shared" si="42"/>
        <v>0</v>
      </c>
      <c r="CF8" s="261">
        <v>0</v>
      </c>
      <c r="CG8" s="261" t="s">
        <v>21</v>
      </c>
      <c r="CH8" s="261" t="s">
        <v>21</v>
      </c>
      <c r="CI8" s="261" t="s">
        <v>21</v>
      </c>
      <c r="CJ8" s="261" t="s">
        <v>21</v>
      </c>
      <c r="CK8" s="261">
        <v>1</v>
      </c>
      <c r="CL8" s="261">
        <v>0</v>
      </c>
      <c r="CM8" s="261">
        <v>0</v>
      </c>
      <c r="CN8" s="261">
        <v>0</v>
      </c>
      <c r="CO8" s="261">
        <v>0</v>
      </c>
      <c r="CP8" s="261">
        <v>0</v>
      </c>
      <c r="CQ8" s="261">
        <v>0</v>
      </c>
      <c r="CR8" s="261">
        <v>0</v>
      </c>
      <c r="CS8" s="261">
        <v>0</v>
      </c>
      <c r="CT8" s="261">
        <v>0</v>
      </c>
      <c r="CU8" s="261">
        <f t="shared" si="9"/>
        <v>0</v>
      </c>
      <c r="CV8" s="261" t="str">
        <f t="shared" si="43"/>
        <v>-</v>
      </c>
      <c r="CW8" s="261" t="str">
        <f t="shared" si="44"/>
        <v>-</v>
      </c>
      <c r="CX8" s="261" t="str">
        <f t="shared" si="45"/>
        <v>-</v>
      </c>
      <c r="CY8" s="261" t="str">
        <f t="shared" si="46"/>
        <v>-</v>
      </c>
      <c r="CZ8" s="261" t="str">
        <f t="shared" si="47"/>
        <v>-</v>
      </c>
      <c r="DA8" s="261">
        <f t="shared" si="48"/>
        <v>0</v>
      </c>
      <c r="DB8" s="261">
        <f t="shared" si="10"/>
        <v>0</v>
      </c>
      <c r="DC8" s="261">
        <f t="shared" si="11"/>
        <v>0</v>
      </c>
      <c r="DD8" s="261">
        <f t="shared" si="12"/>
        <v>0</v>
      </c>
      <c r="DE8" s="261">
        <f t="shared" si="13"/>
        <v>0</v>
      </c>
      <c r="DF8" s="261">
        <f t="shared" si="14"/>
        <v>0</v>
      </c>
      <c r="DG8" s="261">
        <f t="shared" si="15"/>
        <v>0</v>
      </c>
      <c r="DH8" s="261">
        <f t="shared" si="16"/>
        <v>0</v>
      </c>
      <c r="DI8" s="261"/>
      <c r="DJ8" s="261" t="s">
        <v>268</v>
      </c>
      <c r="DK8" s="261">
        <v>2</v>
      </c>
      <c r="DL8" s="261">
        <v>2</v>
      </c>
      <c r="DM8" s="261" t="s">
        <v>21</v>
      </c>
      <c r="DN8" s="261" t="s">
        <v>268</v>
      </c>
      <c r="DO8" s="261" t="s">
        <v>268</v>
      </c>
      <c r="DP8" s="261" t="s">
        <v>268</v>
      </c>
      <c r="DQ8" s="261" t="s">
        <v>268</v>
      </c>
      <c r="DR8" s="261">
        <f t="shared" si="49"/>
        <v>2</v>
      </c>
      <c r="DS8" s="261">
        <v>2</v>
      </c>
      <c r="DT8" s="261" t="s">
        <v>21</v>
      </c>
      <c r="DU8" s="261" t="s">
        <v>268</v>
      </c>
      <c r="DV8" s="261" t="s">
        <v>21</v>
      </c>
      <c r="DW8" s="261" t="s">
        <v>21</v>
      </c>
      <c r="DX8" s="261">
        <v>1</v>
      </c>
      <c r="DY8" s="261">
        <v>1</v>
      </c>
      <c r="DZ8" s="261">
        <v>1</v>
      </c>
      <c r="EA8" s="261">
        <v>2</v>
      </c>
      <c r="EB8" s="261">
        <v>0</v>
      </c>
      <c r="EC8" s="261">
        <v>0</v>
      </c>
      <c r="ED8" s="261">
        <v>0</v>
      </c>
      <c r="EE8" s="261">
        <v>0</v>
      </c>
      <c r="EF8" s="261">
        <v>0</v>
      </c>
      <c r="EG8" s="261">
        <v>0</v>
      </c>
      <c r="EH8" s="261">
        <f t="shared" si="17"/>
        <v>100</v>
      </c>
      <c r="EI8" s="261">
        <f t="shared" si="50"/>
        <v>100</v>
      </c>
      <c r="EJ8" s="261">
        <f t="shared" si="51"/>
        <v>100</v>
      </c>
      <c r="EK8" s="261">
        <f t="shared" si="52"/>
        <v>100</v>
      </c>
      <c r="EL8" s="261">
        <f t="shared" si="53"/>
        <v>100</v>
      </c>
      <c r="EM8" s="261">
        <f t="shared" si="54"/>
        <v>100</v>
      </c>
      <c r="EN8" s="261">
        <f t="shared" si="18"/>
        <v>0</v>
      </c>
      <c r="EO8" s="261">
        <f t="shared" si="19"/>
        <v>0</v>
      </c>
      <c r="EP8" s="261">
        <f t="shared" si="20"/>
        <v>16.666666666666664</v>
      </c>
      <c r="EQ8" s="261">
        <f t="shared" si="21"/>
        <v>0</v>
      </c>
      <c r="ER8" s="261">
        <f t="shared" si="22"/>
        <v>0</v>
      </c>
      <c r="ES8" s="261">
        <f t="shared" si="23"/>
        <v>33.333333333333329</v>
      </c>
      <c r="ET8" s="261">
        <f t="shared" si="24"/>
        <v>0</v>
      </c>
      <c r="EU8" s="261">
        <f t="shared" si="25"/>
        <v>0</v>
      </c>
      <c r="EV8" s="261"/>
      <c r="EW8" s="261" t="s">
        <v>21</v>
      </c>
      <c r="EX8" s="261">
        <v>0</v>
      </c>
      <c r="EY8" s="261">
        <v>0</v>
      </c>
      <c r="EZ8" s="261" t="s">
        <v>21</v>
      </c>
      <c r="FA8" s="261" t="s">
        <v>21</v>
      </c>
      <c r="FB8" s="261" t="s">
        <v>21</v>
      </c>
      <c r="FC8" s="261" t="s">
        <v>21</v>
      </c>
      <c r="FD8" s="261" t="s">
        <v>21</v>
      </c>
      <c r="FE8" s="261">
        <v>0</v>
      </c>
      <c r="FF8" s="261">
        <v>0</v>
      </c>
      <c r="FG8" s="261" t="s">
        <v>21</v>
      </c>
      <c r="FH8" s="261" t="s">
        <v>21</v>
      </c>
      <c r="FI8" s="261" t="s">
        <v>21</v>
      </c>
      <c r="FJ8" s="261" t="s">
        <v>21</v>
      </c>
      <c r="FK8" s="261">
        <v>1</v>
      </c>
      <c r="FL8" s="261">
        <v>0</v>
      </c>
      <c r="FM8" s="261">
        <v>0</v>
      </c>
      <c r="FN8" s="261">
        <v>0</v>
      </c>
      <c r="FO8" s="261">
        <v>0</v>
      </c>
      <c r="FP8" s="261">
        <v>0</v>
      </c>
      <c r="FQ8" s="261">
        <v>0</v>
      </c>
      <c r="FR8" s="261">
        <v>0</v>
      </c>
      <c r="FS8" s="261">
        <v>0</v>
      </c>
      <c r="FT8" s="261">
        <v>0</v>
      </c>
      <c r="FU8" s="261">
        <f t="shared" si="26"/>
        <v>0</v>
      </c>
      <c r="FV8" s="261" t="str">
        <f t="shared" si="55"/>
        <v>-</v>
      </c>
      <c r="FW8" s="261" t="str">
        <f t="shared" si="56"/>
        <v>-</v>
      </c>
      <c r="FX8" s="261" t="str">
        <f t="shared" si="57"/>
        <v>-</v>
      </c>
      <c r="FY8" s="261" t="str">
        <f t="shared" si="58"/>
        <v>-</v>
      </c>
      <c r="FZ8" s="261" t="str">
        <f t="shared" si="59"/>
        <v>-</v>
      </c>
      <c r="GA8" s="261">
        <f t="shared" si="60"/>
        <v>0</v>
      </c>
      <c r="GB8" s="261">
        <f t="shared" si="27"/>
        <v>0</v>
      </c>
      <c r="GC8" s="261">
        <f t="shared" si="28"/>
        <v>0</v>
      </c>
      <c r="GD8" s="261">
        <f t="shared" si="29"/>
        <v>0</v>
      </c>
      <c r="GE8" s="261">
        <f t="shared" si="30"/>
        <v>0</v>
      </c>
      <c r="GF8" s="261">
        <f t="shared" si="31"/>
        <v>0</v>
      </c>
      <c r="GG8" s="261">
        <f t="shared" si="32"/>
        <v>0</v>
      </c>
      <c r="GH8" s="261">
        <f t="shared" si="33"/>
        <v>0</v>
      </c>
      <c r="GI8" s="261"/>
      <c r="GJ8" s="261">
        <v>1</v>
      </c>
      <c r="GK8" s="261">
        <v>0</v>
      </c>
      <c r="GL8" s="261">
        <v>0</v>
      </c>
      <c r="GM8" s="261">
        <v>1</v>
      </c>
      <c r="GN8" s="482">
        <v>1</v>
      </c>
      <c r="GO8" s="261" t="s">
        <v>844</v>
      </c>
      <c r="GP8" s="261" t="s">
        <v>21</v>
      </c>
      <c r="GQ8" s="261">
        <v>0</v>
      </c>
      <c r="GR8" s="261">
        <v>0</v>
      </c>
      <c r="GS8" s="261" t="s">
        <v>21</v>
      </c>
      <c r="GT8" s="261" t="s">
        <v>21</v>
      </c>
      <c r="GU8" s="261" t="s">
        <v>21</v>
      </c>
      <c r="GV8" s="261">
        <v>0</v>
      </c>
      <c r="GW8" s="261">
        <v>1</v>
      </c>
      <c r="GX8" s="261">
        <v>0</v>
      </c>
      <c r="GY8" s="261">
        <v>1</v>
      </c>
      <c r="GZ8" s="261">
        <v>1</v>
      </c>
      <c r="HA8" s="261">
        <f t="shared" si="34"/>
        <v>0</v>
      </c>
      <c r="HB8" s="261">
        <f t="shared" si="63"/>
        <v>100</v>
      </c>
      <c r="HC8" s="501" t="s">
        <v>21</v>
      </c>
      <c r="HD8" s="261" t="s">
        <v>885</v>
      </c>
      <c r="HE8" s="261">
        <v>52730</v>
      </c>
      <c r="HF8" s="261">
        <v>1</v>
      </c>
      <c r="HG8" s="261">
        <v>3</v>
      </c>
      <c r="HH8" s="261" t="s">
        <v>21</v>
      </c>
      <c r="HI8" s="261">
        <v>0</v>
      </c>
      <c r="HJ8" s="261" t="s">
        <v>21</v>
      </c>
      <c r="HK8" s="261">
        <v>0</v>
      </c>
      <c r="HL8" s="261">
        <v>1</v>
      </c>
      <c r="HM8" s="261">
        <v>1</v>
      </c>
      <c r="HN8" s="261">
        <v>1</v>
      </c>
      <c r="HO8" s="261">
        <v>1</v>
      </c>
      <c r="HP8" s="261">
        <f t="shared" si="35"/>
        <v>100</v>
      </c>
      <c r="HQ8" s="261">
        <f t="shared" si="36"/>
        <v>100</v>
      </c>
      <c r="HR8" s="261" t="s">
        <v>21</v>
      </c>
      <c r="HY8" s="210"/>
      <c r="HZ8" s="210"/>
      <c r="IA8" s="210"/>
      <c r="IB8" s="210"/>
      <c r="IC8" s="210"/>
      <c r="ID8" s="210"/>
      <c r="IE8" s="210"/>
      <c r="IF8" s="211"/>
      <c r="IG8" s="211"/>
      <c r="IH8" s="211"/>
      <c r="II8" s="211"/>
      <c r="IJ8" s="211"/>
      <c r="IK8" s="211"/>
      <c r="IL8" s="211"/>
      <c r="IM8" s="211"/>
      <c r="IN8" s="210"/>
    </row>
    <row r="9" spans="2:248" ht="171.75" customHeight="1" x14ac:dyDescent="0.45">
      <c r="B9" s="235" t="s">
        <v>18</v>
      </c>
      <c r="C9" s="236" t="s">
        <v>407</v>
      </c>
      <c r="D9" s="237" t="s">
        <v>127</v>
      </c>
      <c r="E9" s="237" t="s">
        <v>110</v>
      </c>
      <c r="F9" s="237" t="s">
        <v>187</v>
      </c>
      <c r="G9" s="238" t="s">
        <v>21</v>
      </c>
      <c r="H9" s="238" t="s">
        <v>21</v>
      </c>
      <c r="I9" s="237">
        <v>10</v>
      </c>
      <c r="J9" s="239" t="s">
        <v>128</v>
      </c>
      <c r="K9" s="238" t="s">
        <v>129</v>
      </c>
      <c r="L9" s="237" t="s">
        <v>124</v>
      </c>
      <c r="M9" s="262" t="s">
        <v>130</v>
      </c>
      <c r="N9" s="237" t="s">
        <v>62</v>
      </c>
      <c r="O9" s="237" t="s">
        <v>131</v>
      </c>
      <c r="P9" s="262" t="s">
        <v>12</v>
      </c>
      <c r="Q9" s="263" t="s">
        <v>478</v>
      </c>
      <c r="R9" s="263" t="s">
        <v>21</v>
      </c>
      <c r="S9" s="263" t="s">
        <v>421</v>
      </c>
      <c r="T9" s="263" t="s">
        <v>550</v>
      </c>
      <c r="U9" s="263" t="s">
        <v>995</v>
      </c>
      <c r="V9" s="263" t="s">
        <v>363</v>
      </c>
      <c r="W9" s="263" t="s">
        <v>738</v>
      </c>
      <c r="X9" s="263" t="s">
        <v>21</v>
      </c>
      <c r="Y9" s="263" t="s">
        <v>363</v>
      </c>
      <c r="Z9" s="263" t="s">
        <v>520</v>
      </c>
      <c r="AA9" s="263" t="s">
        <v>208</v>
      </c>
      <c r="AB9" s="263" t="s">
        <v>737</v>
      </c>
      <c r="AC9" s="374" t="s">
        <v>832</v>
      </c>
      <c r="AD9" s="263">
        <v>369</v>
      </c>
      <c r="AE9" s="263">
        <v>182</v>
      </c>
      <c r="AF9" s="263">
        <v>365</v>
      </c>
      <c r="AG9" s="263">
        <v>365</v>
      </c>
      <c r="AH9" s="263">
        <v>365</v>
      </c>
      <c r="AI9" s="263">
        <v>0</v>
      </c>
      <c r="AJ9" s="263" t="s">
        <v>769</v>
      </c>
      <c r="AK9" s="263">
        <v>7</v>
      </c>
      <c r="AL9" s="263">
        <v>708</v>
      </c>
      <c r="AM9" s="263" t="s">
        <v>770</v>
      </c>
      <c r="AN9" s="263">
        <v>1917</v>
      </c>
      <c r="AO9" s="263" t="s">
        <v>622</v>
      </c>
      <c r="AP9" s="263">
        <v>1917</v>
      </c>
      <c r="AQ9" s="263" t="str">
        <f t="shared" si="37"/>
        <v>24301,51037,1917</v>
      </c>
      <c r="AR9" s="263">
        <f t="shared" si="38"/>
        <v>3</v>
      </c>
      <c r="AS9" s="263">
        <v>6</v>
      </c>
      <c r="AT9" s="263" t="s">
        <v>21</v>
      </c>
      <c r="AU9" s="263" t="str">
        <f>IF(AQ9="-",AT9,AQ9)</f>
        <v>24301,51037,1917</v>
      </c>
      <c r="AV9" s="263" t="s">
        <v>628</v>
      </c>
      <c r="AW9" s="263" t="s">
        <v>21</v>
      </c>
      <c r="AX9" s="263">
        <v>384</v>
      </c>
      <c r="AY9" s="263">
        <v>186</v>
      </c>
      <c r="AZ9" s="263">
        <v>360</v>
      </c>
      <c r="BA9" s="263">
        <v>360</v>
      </c>
      <c r="BB9" s="263">
        <v>182</v>
      </c>
      <c r="BC9" s="263">
        <v>354</v>
      </c>
      <c r="BD9" s="263">
        <v>354</v>
      </c>
      <c r="BE9" s="263">
        <v>184</v>
      </c>
      <c r="BF9" s="263">
        <v>358</v>
      </c>
      <c r="BG9" s="263">
        <v>525</v>
      </c>
      <c r="BH9" s="263">
        <f t="shared" si="0"/>
        <v>102.19780219780219</v>
      </c>
      <c r="BI9" s="263">
        <f>IFERROR((AR9/AK9)*100, "-")</f>
        <v>42.857142857142854</v>
      </c>
      <c r="BJ9" s="263">
        <f t="shared" si="39"/>
        <v>0.84745762711864403</v>
      </c>
      <c r="BK9" s="263">
        <f>IFERROR(100-((BB9/AY9)*100), "-")</f>
        <v>2.1505376344086073</v>
      </c>
      <c r="BL9" s="263">
        <f t="shared" si="62"/>
        <v>1.6666666666666714</v>
      </c>
      <c r="BM9" s="263">
        <f t="shared" si="41"/>
        <v>1.6666666666666714</v>
      </c>
      <c r="BN9" s="263">
        <f t="shared" si="1"/>
        <v>101.09890109890109</v>
      </c>
      <c r="BO9" s="263">
        <f t="shared" si="2"/>
        <v>100</v>
      </c>
      <c r="BP9" s="263">
        <f t="shared" si="3"/>
        <v>98.630136986301366</v>
      </c>
      <c r="BQ9" s="263">
        <f t="shared" si="4"/>
        <v>98.082191780821915</v>
      </c>
      <c r="BR9" s="263">
        <f t="shared" si="5"/>
        <v>96.986301369863014</v>
      </c>
      <c r="BS9" s="263">
        <f t="shared" si="6"/>
        <v>98.630136986301366</v>
      </c>
      <c r="BT9" s="263">
        <f t="shared" si="7"/>
        <v>143.83561643835617</v>
      </c>
      <c r="BU9" s="263">
        <f t="shared" si="8"/>
        <v>96.986301369863014</v>
      </c>
      <c r="BV9" s="263" t="s">
        <v>661</v>
      </c>
      <c r="BW9" s="263" t="s">
        <v>771</v>
      </c>
      <c r="BX9" s="263">
        <v>6</v>
      </c>
      <c r="BY9" s="263">
        <v>10</v>
      </c>
      <c r="BZ9" s="263" t="s">
        <v>771</v>
      </c>
      <c r="CA9" s="263" t="s">
        <v>21</v>
      </c>
      <c r="CB9" s="263">
        <v>2027397</v>
      </c>
      <c r="CC9" s="263" t="s">
        <v>21</v>
      </c>
      <c r="CD9" s="263">
        <v>2027397</v>
      </c>
      <c r="CE9" s="263">
        <f t="shared" si="42"/>
        <v>1</v>
      </c>
      <c r="CF9" s="263">
        <v>1</v>
      </c>
      <c r="CG9" s="263" t="s">
        <v>21</v>
      </c>
      <c r="CH9" s="263">
        <v>2027397</v>
      </c>
      <c r="CI9" s="263" t="s">
        <v>631</v>
      </c>
      <c r="CJ9" s="263" t="s">
        <v>21</v>
      </c>
      <c r="CK9" s="263">
        <v>370</v>
      </c>
      <c r="CL9" s="263">
        <v>8</v>
      </c>
      <c r="CM9" s="263">
        <v>9</v>
      </c>
      <c r="CN9" s="263">
        <v>10</v>
      </c>
      <c r="CO9" s="263">
        <v>7</v>
      </c>
      <c r="CP9" s="263">
        <v>27</v>
      </c>
      <c r="CQ9" s="263">
        <v>27</v>
      </c>
      <c r="CR9" s="263">
        <v>8</v>
      </c>
      <c r="CS9" s="263">
        <v>9</v>
      </c>
      <c r="CT9" s="263">
        <v>10</v>
      </c>
      <c r="CU9" s="263">
        <f t="shared" si="9"/>
        <v>4.395604395604396</v>
      </c>
      <c r="CV9" s="263">
        <f t="shared" si="43"/>
        <v>16.666666666666664</v>
      </c>
      <c r="CW9" s="263">
        <f t="shared" si="44"/>
        <v>10</v>
      </c>
      <c r="CX9" s="263">
        <f t="shared" si="45"/>
        <v>12.5</v>
      </c>
      <c r="CY9" s="263">
        <f t="shared" si="46"/>
        <v>-200</v>
      </c>
      <c r="CZ9" s="263">
        <f t="shared" si="47"/>
        <v>-170</v>
      </c>
      <c r="DA9" s="263">
        <f t="shared" si="48"/>
        <v>4.395604395604396</v>
      </c>
      <c r="DB9" s="263">
        <f t="shared" si="10"/>
        <v>3.8461538461538463</v>
      </c>
      <c r="DC9" s="263">
        <f t="shared" si="11"/>
        <v>2.4657534246575343</v>
      </c>
      <c r="DD9" s="263">
        <f t="shared" si="12"/>
        <v>2.4657534246575343</v>
      </c>
      <c r="DE9" s="263">
        <f t="shared" si="13"/>
        <v>7.397260273972603</v>
      </c>
      <c r="DF9" s="263">
        <f t="shared" si="14"/>
        <v>2.7397260273972601</v>
      </c>
      <c r="DG9" s="263">
        <f t="shared" si="15"/>
        <v>2.7397260273972601</v>
      </c>
      <c r="DH9" s="263">
        <f t="shared" si="16"/>
        <v>7.397260273972603</v>
      </c>
      <c r="DI9" s="263" t="s">
        <v>739</v>
      </c>
      <c r="DJ9" s="263" t="s">
        <v>772</v>
      </c>
      <c r="DK9" s="263">
        <v>9</v>
      </c>
      <c r="DL9" s="263">
        <v>17</v>
      </c>
      <c r="DM9" s="263" t="s">
        <v>635</v>
      </c>
      <c r="DN9" s="263" t="s">
        <v>634</v>
      </c>
      <c r="DO9" s="263" t="s">
        <v>650</v>
      </c>
      <c r="DP9" s="263" t="s">
        <v>634</v>
      </c>
      <c r="DQ9" s="263" t="s">
        <v>650</v>
      </c>
      <c r="DR9" s="263">
        <f t="shared" si="49"/>
        <v>3</v>
      </c>
      <c r="DS9" s="263">
        <v>7</v>
      </c>
      <c r="DT9" s="263" t="s">
        <v>21</v>
      </c>
      <c r="DU9" s="263" t="s">
        <v>650</v>
      </c>
      <c r="DV9" s="263" t="s">
        <v>687</v>
      </c>
      <c r="DW9" s="263" t="s">
        <v>21</v>
      </c>
      <c r="DX9" s="263">
        <v>370</v>
      </c>
      <c r="DY9" s="263">
        <v>9</v>
      </c>
      <c r="DZ9" s="263">
        <v>10</v>
      </c>
      <c r="EA9" s="263">
        <v>17</v>
      </c>
      <c r="EB9" s="263">
        <v>8</v>
      </c>
      <c r="EC9" s="263">
        <v>27</v>
      </c>
      <c r="ED9" s="263">
        <v>27</v>
      </c>
      <c r="EE9" s="263">
        <v>8</v>
      </c>
      <c r="EF9" s="263">
        <v>9</v>
      </c>
      <c r="EG9" s="263">
        <v>11</v>
      </c>
      <c r="EH9" s="263">
        <f t="shared" si="17"/>
        <v>4.9450549450549453</v>
      </c>
      <c r="EI9" s="263">
        <f t="shared" si="50"/>
        <v>33.333333333333329</v>
      </c>
      <c r="EJ9" s="263">
        <f t="shared" si="51"/>
        <v>41.17647058823529</v>
      </c>
      <c r="EK9" s="263">
        <f t="shared" si="52"/>
        <v>11.111111111111114</v>
      </c>
      <c r="EL9" s="263">
        <f t="shared" si="53"/>
        <v>-170</v>
      </c>
      <c r="EM9" s="263">
        <f>IFERROR(100-((ED9/EA9)*100), "-")</f>
        <v>-58.823529411764696</v>
      </c>
      <c r="EN9" s="263">
        <f t="shared" si="18"/>
        <v>4.395604395604396</v>
      </c>
      <c r="EO9" s="263">
        <f t="shared" si="19"/>
        <v>4.395604395604396</v>
      </c>
      <c r="EP9" s="263">
        <f t="shared" si="20"/>
        <v>2.7397260273972601</v>
      </c>
      <c r="EQ9" s="263">
        <f t="shared" si="21"/>
        <v>2.4657534246575343</v>
      </c>
      <c r="ER9" s="263">
        <f t="shared" si="22"/>
        <v>7.397260273972603</v>
      </c>
      <c r="ES9" s="263">
        <f t="shared" si="23"/>
        <v>4.6575342465753424</v>
      </c>
      <c r="ET9" s="263">
        <f t="shared" si="24"/>
        <v>3.0136986301369864</v>
      </c>
      <c r="EU9" s="263">
        <f t="shared" si="25"/>
        <v>7.397260273972603</v>
      </c>
      <c r="EV9" s="263" t="s">
        <v>739</v>
      </c>
      <c r="EW9" s="263" t="s">
        <v>21</v>
      </c>
      <c r="EX9" s="263">
        <v>0</v>
      </c>
      <c r="EY9" s="263">
        <v>0</v>
      </c>
      <c r="EZ9" s="263" t="s">
        <v>21</v>
      </c>
      <c r="FA9" s="263" t="s">
        <v>21</v>
      </c>
      <c r="FB9" s="263" t="s">
        <v>21</v>
      </c>
      <c r="FC9" s="263" t="s">
        <v>21</v>
      </c>
      <c r="FD9" s="263" t="s">
        <v>21</v>
      </c>
      <c r="FE9" s="263">
        <v>0</v>
      </c>
      <c r="FF9" s="263">
        <v>0</v>
      </c>
      <c r="FG9" s="263" t="s">
        <v>21</v>
      </c>
      <c r="FH9" s="263" t="s">
        <v>21</v>
      </c>
      <c r="FI9" s="263" t="s">
        <v>21</v>
      </c>
      <c r="FJ9" s="263" t="s">
        <v>21</v>
      </c>
      <c r="FK9" s="263">
        <v>370</v>
      </c>
      <c r="FL9" s="263">
        <v>0</v>
      </c>
      <c r="FM9" s="263">
        <v>0</v>
      </c>
      <c r="FN9" s="263">
        <v>0</v>
      </c>
      <c r="FO9" s="263">
        <v>0</v>
      </c>
      <c r="FP9" s="263">
        <v>0</v>
      </c>
      <c r="FQ9" s="263">
        <v>0</v>
      </c>
      <c r="FR9" s="263">
        <v>0</v>
      </c>
      <c r="FS9" s="263">
        <v>0</v>
      </c>
      <c r="FT9" s="263">
        <v>0</v>
      </c>
      <c r="FU9" s="263">
        <f t="shared" si="26"/>
        <v>0</v>
      </c>
      <c r="FV9" s="263" t="str">
        <f t="shared" si="55"/>
        <v>-</v>
      </c>
      <c r="FW9" s="263" t="str">
        <f t="shared" si="56"/>
        <v>-</v>
      </c>
      <c r="FX9" s="263" t="str">
        <f t="shared" si="57"/>
        <v>-</v>
      </c>
      <c r="FY9" s="263" t="str">
        <f t="shared" si="58"/>
        <v>-</v>
      </c>
      <c r="FZ9" s="263" t="str">
        <f t="shared" si="59"/>
        <v>-</v>
      </c>
      <c r="GA9" s="263">
        <f t="shared" si="60"/>
        <v>0</v>
      </c>
      <c r="GB9" s="263">
        <f t="shared" si="27"/>
        <v>0</v>
      </c>
      <c r="GC9" s="263">
        <f t="shared" si="28"/>
        <v>0</v>
      </c>
      <c r="GD9" s="263">
        <f t="shared" si="29"/>
        <v>0</v>
      </c>
      <c r="GE9" s="263">
        <f t="shared" si="30"/>
        <v>0</v>
      </c>
      <c r="GF9" s="263">
        <f t="shared" si="31"/>
        <v>0</v>
      </c>
      <c r="GG9" s="263">
        <f t="shared" si="32"/>
        <v>0</v>
      </c>
      <c r="GH9" s="263">
        <f t="shared" si="33"/>
        <v>0</v>
      </c>
      <c r="GI9" s="263"/>
      <c r="GJ9" s="263">
        <v>182</v>
      </c>
      <c r="GK9" s="263">
        <v>8</v>
      </c>
      <c r="GL9" s="263">
        <v>0</v>
      </c>
      <c r="GM9" s="263">
        <v>182</v>
      </c>
      <c r="GN9" s="483">
        <v>1</v>
      </c>
      <c r="GO9" s="263" t="s">
        <v>845</v>
      </c>
      <c r="GP9" s="263">
        <v>59336</v>
      </c>
      <c r="GQ9" s="263">
        <v>1</v>
      </c>
      <c r="GR9" s="263">
        <v>182</v>
      </c>
      <c r="GS9" s="263" t="s">
        <v>21</v>
      </c>
      <c r="GT9" s="263" t="s">
        <v>21</v>
      </c>
      <c r="GU9" s="263" t="s">
        <v>21</v>
      </c>
      <c r="GV9" s="263">
        <v>0</v>
      </c>
      <c r="GW9" s="263">
        <v>364</v>
      </c>
      <c r="GX9" s="501">
        <v>182</v>
      </c>
      <c r="GY9" s="263">
        <v>182</v>
      </c>
      <c r="GZ9" s="263">
        <v>182</v>
      </c>
      <c r="HA9" s="263">
        <f t="shared" si="34"/>
        <v>100</v>
      </c>
      <c r="HB9" s="263">
        <f t="shared" si="63"/>
        <v>100</v>
      </c>
      <c r="HC9" s="501" t="s">
        <v>21</v>
      </c>
      <c r="HD9" s="263">
        <v>15897</v>
      </c>
      <c r="HE9" s="263">
        <v>49499</v>
      </c>
      <c r="HF9" s="263">
        <v>1</v>
      </c>
      <c r="HG9" s="263">
        <v>182</v>
      </c>
      <c r="HH9" s="263" t="s">
        <v>21</v>
      </c>
      <c r="HI9" s="263">
        <v>0</v>
      </c>
      <c r="HJ9" s="263" t="s">
        <v>21</v>
      </c>
      <c r="HK9" s="263">
        <v>0</v>
      </c>
      <c r="HL9" s="263">
        <v>377</v>
      </c>
      <c r="HM9" s="263">
        <v>182</v>
      </c>
      <c r="HN9" s="263">
        <v>182</v>
      </c>
      <c r="HO9" s="263">
        <v>182</v>
      </c>
      <c r="HP9" s="263">
        <f t="shared" si="35"/>
        <v>100</v>
      </c>
      <c r="HQ9" s="263">
        <f t="shared" si="36"/>
        <v>100</v>
      </c>
      <c r="HR9" s="263" t="s">
        <v>21</v>
      </c>
      <c r="HY9" s="210"/>
      <c r="HZ9" s="210"/>
      <c r="IA9" s="210"/>
      <c r="IB9" s="210"/>
      <c r="IC9" s="210"/>
      <c r="ID9" s="210"/>
      <c r="IE9" s="210"/>
      <c r="IF9" s="211"/>
      <c r="IG9" s="211"/>
      <c r="IH9" s="211"/>
      <c r="II9" s="211"/>
      <c r="IJ9" s="211"/>
      <c r="IK9" s="211"/>
      <c r="IL9" s="211"/>
      <c r="IM9" s="211"/>
      <c r="IN9" s="210"/>
    </row>
    <row r="10" spans="2:248" ht="66.75" customHeight="1" x14ac:dyDescent="0.45">
      <c r="B10" s="240" t="s">
        <v>4</v>
      </c>
      <c r="C10" s="241" t="s">
        <v>409</v>
      </c>
      <c r="D10" s="242" t="s">
        <v>3</v>
      </c>
      <c r="E10" s="242" t="s">
        <v>108</v>
      </c>
      <c r="F10" s="242" t="s">
        <v>187</v>
      </c>
      <c r="G10" s="243" t="s">
        <v>21</v>
      </c>
      <c r="H10" s="243" t="s">
        <v>21</v>
      </c>
      <c r="I10" s="243">
        <v>11</v>
      </c>
      <c r="J10" s="242" t="s">
        <v>74</v>
      </c>
      <c r="K10" s="244" t="s">
        <v>63</v>
      </c>
      <c r="L10" s="242" t="s">
        <v>36</v>
      </c>
      <c r="M10" s="244" t="s">
        <v>47</v>
      </c>
      <c r="N10" s="242" t="s">
        <v>34</v>
      </c>
      <c r="O10" s="242" t="s">
        <v>5</v>
      </c>
      <c r="P10" s="244" t="s">
        <v>13</v>
      </c>
      <c r="Q10" s="350" t="s">
        <v>479</v>
      </c>
      <c r="R10" s="264" t="s">
        <v>21</v>
      </c>
      <c r="S10" s="264" t="s">
        <v>438</v>
      </c>
      <c r="T10" s="264" t="s">
        <v>551</v>
      </c>
      <c r="U10" s="264" t="s">
        <v>465</v>
      </c>
      <c r="V10" s="264" t="s">
        <v>362</v>
      </c>
      <c r="W10" s="264" t="s">
        <v>463</v>
      </c>
      <c r="X10" s="264" t="s">
        <v>21</v>
      </c>
      <c r="Y10" s="264" t="s">
        <v>363</v>
      </c>
      <c r="Z10" s="264" t="s">
        <v>479</v>
      </c>
      <c r="AA10" s="264" t="s">
        <v>208</v>
      </c>
      <c r="AB10" s="264"/>
      <c r="AC10" s="382" t="s">
        <v>833</v>
      </c>
      <c r="AD10" s="264">
        <v>4</v>
      </c>
      <c r="AE10" s="264">
        <v>1</v>
      </c>
      <c r="AF10" s="264">
        <v>3</v>
      </c>
      <c r="AG10" s="264">
        <v>3</v>
      </c>
      <c r="AH10" s="264">
        <v>3</v>
      </c>
      <c r="AI10" s="264">
        <v>0</v>
      </c>
      <c r="AJ10" s="264" t="s">
        <v>21</v>
      </c>
      <c r="AK10" s="264">
        <v>0</v>
      </c>
      <c r="AL10" s="264">
        <v>0</v>
      </c>
      <c r="AM10" s="264" t="s">
        <v>21</v>
      </c>
      <c r="AN10" s="264" t="s">
        <v>21</v>
      </c>
      <c r="AO10" s="264" t="s">
        <v>21</v>
      </c>
      <c r="AP10" s="264" t="s">
        <v>21</v>
      </c>
      <c r="AQ10" s="264" t="str">
        <f t="shared" si="37"/>
        <v>-</v>
      </c>
      <c r="AR10" s="264">
        <f t="shared" si="38"/>
        <v>0</v>
      </c>
      <c r="AS10" s="264">
        <v>0</v>
      </c>
      <c r="AT10" s="264" t="s">
        <v>21</v>
      </c>
      <c r="AU10" s="264" t="s">
        <v>21</v>
      </c>
      <c r="AV10" s="264" t="s">
        <v>21</v>
      </c>
      <c r="AW10" s="264" t="s">
        <v>21</v>
      </c>
      <c r="AX10" s="264">
        <v>4</v>
      </c>
      <c r="AY10" s="264">
        <v>0</v>
      </c>
      <c r="AZ10" s="264">
        <v>0</v>
      </c>
      <c r="BA10" s="264">
        <v>0</v>
      </c>
      <c r="BB10" s="264">
        <v>0</v>
      </c>
      <c r="BC10" s="264">
        <v>0</v>
      </c>
      <c r="BD10" s="264">
        <v>0</v>
      </c>
      <c r="BE10" s="264">
        <v>0</v>
      </c>
      <c r="BF10" s="264">
        <v>0</v>
      </c>
      <c r="BG10" s="264">
        <v>0</v>
      </c>
      <c r="BH10" s="264">
        <f t="shared" si="0"/>
        <v>0</v>
      </c>
      <c r="BI10" s="264" t="str">
        <f>IFERROR((AR10/AK10)*100, "-")</f>
        <v>-</v>
      </c>
      <c r="BJ10" s="264" t="str">
        <f t="shared" si="39"/>
        <v>-</v>
      </c>
      <c r="BK10" s="264" t="str">
        <f t="shared" si="40"/>
        <v>-</v>
      </c>
      <c r="BL10" s="264" t="str">
        <f t="shared" si="62"/>
        <v>-</v>
      </c>
      <c r="BM10" s="264" t="str">
        <f t="shared" si="41"/>
        <v>-</v>
      </c>
      <c r="BN10" s="264">
        <f t="shared" si="1"/>
        <v>0</v>
      </c>
      <c r="BO10" s="264">
        <f t="shared" si="2"/>
        <v>0</v>
      </c>
      <c r="BP10" s="264">
        <f t="shared" si="3"/>
        <v>0</v>
      </c>
      <c r="BQ10" s="264">
        <f t="shared" si="4"/>
        <v>0</v>
      </c>
      <c r="BR10" s="264">
        <f t="shared" si="5"/>
        <v>0</v>
      </c>
      <c r="BS10" s="264">
        <f t="shared" si="6"/>
        <v>0</v>
      </c>
      <c r="BT10" s="264">
        <f t="shared" si="7"/>
        <v>0</v>
      </c>
      <c r="BU10" s="264">
        <f t="shared" si="8"/>
        <v>0</v>
      </c>
      <c r="BV10" s="264"/>
      <c r="BW10" s="264">
        <v>2027397</v>
      </c>
      <c r="BX10" s="264">
        <v>1</v>
      </c>
      <c r="BY10" s="264">
        <v>1</v>
      </c>
      <c r="BZ10" s="264">
        <v>2027397</v>
      </c>
      <c r="CA10" s="264" t="s">
        <v>21</v>
      </c>
      <c r="CB10" s="264">
        <v>2027397</v>
      </c>
      <c r="CC10" s="264" t="s">
        <v>21</v>
      </c>
      <c r="CD10" s="264">
        <v>2027397</v>
      </c>
      <c r="CE10" s="264">
        <f t="shared" si="42"/>
        <v>1</v>
      </c>
      <c r="CF10" s="264">
        <v>1</v>
      </c>
      <c r="CG10" s="264" t="s">
        <v>21</v>
      </c>
      <c r="CH10" s="264">
        <v>2027397</v>
      </c>
      <c r="CI10" s="264" t="s">
        <v>21</v>
      </c>
      <c r="CJ10" s="264" t="s">
        <v>21</v>
      </c>
      <c r="CK10" s="264">
        <v>4</v>
      </c>
      <c r="CL10" s="264">
        <v>1</v>
      </c>
      <c r="CM10" s="264">
        <v>1</v>
      </c>
      <c r="CN10" s="264">
        <v>1</v>
      </c>
      <c r="CO10" s="264">
        <v>0</v>
      </c>
      <c r="CP10" s="264">
        <v>0</v>
      </c>
      <c r="CQ10" s="264">
        <v>0</v>
      </c>
      <c r="CR10" s="264">
        <v>1</v>
      </c>
      <c r="CS10" s="264">
        <v>1</v>
      </c>
      <c r="CT10" s="264">
        <v>1</v>
      </c>
      <c r="CU10" s="264">
        <f t="shared" si="9"/>
        <v>100</v>
      </c>
      <c r="CV10" s="264">
        <f t="shared" si="43"/>
        <v>100</v>
      </c>
      <c r="CW10" s="264">
        <f t="shared" si="44"/>
        <v>100</v>
      </c>
      <c r="CX10" s="264">
        <f t="shared" si="45"/>
        <v>100</v>
      </c>
      <c r="CY10" s="264">
        <f t="shared" si="46"/>
        <v>100</v>
      </c>
      <c r="CZ10" s="264">
        <f t="shared" si="47"/>
        <v>100</v>
      </c>
      <c r="DA10" s="264">
        <f t="shared" si="48"/>
        <v>100</v>
      </c>
      <c r="DB10" s="264">
        <f t="shared" si="10"/>
        <v>0</v>
      </c>
      <c r="DC10" s="264">
        <f t="shared" si="11"/>
        <v>33.333333333333329</v>
      </c>
      <c r="DD10" s="264">
        <f t="shared" si="12"/>
        <v>33.333333333333329</v>
      </c>
      <c r="DE10" s="264">
        <f t="shared" si="13"/>
        <v>0</v>
      </c>
      <c r="DF10" s="264">
        <f t="shared" si="14"/>
        <v>33.333333333333329</v>
      </c>
      <c r="DG10" s="264">
        <f t="shared" si="15"/>
        <v>33.333333333333329</v>
      </c>
      <c r="DH10" s="264">
        <f t="shared" si="16"/>
        <v>0</v>
      </c>
      <c r="DI10" s="264"/>
      <c r="DJ10" s="264" t="s">
        <v>267</v>
      </c>
      <c r="DK10" s="264">
        <v>3</v>
      </c>
      <c r="DL10" s="264">
        <v>9</v>
      </c>
      <c r="DM10" s="264">
        <v>2027397</v>
      </c>
      <c r="DN10" s="264" t="s">
        <v>268</v>
      </c>
      <c r="DO10" s="264" t="s">
        <v>267</v>
      </c>
      <c r="DP10" s="264" t="s">
        <v>268</v>
      </c>
      <c r="DQ10" s="264" t="s">
        <v>267</v>
      </c>
      <c r="DR10" s="264">
        <f t="shared" si="49"/>
        <v>3</v>
      </c>
      <c r="DS10" s="264">
        <v>9</v>
      </c>
      <c r="DT10" s="264" t="s">
        <v>21</v>
      </c>
      <c r="DU10" s="264" t="s">
        <v>267</v>
      </c>
      <c r="DV10" s="264" t="s">
        <v>21</v>
      </c>
      <c r="DW10" s="264" t="s">
        <v>21</v>
      </c>
      <c r="DX10" s="264">
        <v>4</v>
      </c>
      <c r="DY10" s="264">
        <v>3</v>
      </c>
      <c r="DZ10" s="264">
        <v>4</v>
      </c>
      <c r="EA10" s="264">
        <v>9</v>
      </c>
      <c r="EB10" s="264">
        <v>0</v>
      </c>
      <c r="EC10" s="264">
        <v>0</v>
      </c>
      <c r="ED10" s="264">
        <v>0</v>
      </c>
      <c r="EE10" s="264">
        <v>0</v>
      </c>
      <c r="EF10" s="264">
        <v>0</v>
      </c>
      <c r="EG10" s="264">
        <v>0</v>
      </c>
      <c r="EH10" s="264">
        <f t="shared" si="17"/>
        <v>300</v>
      </c>
      <c r="EI10" s="264">
        <f t="shared" si="50"/>
        <v>100</v>
      </c>
      <c r="EJ10" s="264">
        <f t="shared" si="51"/>
        <v>100</v>
      </c>
      <c r="EK10" s="264">
        <f t="shared" si="52"/>
        <v>100</v>
      </c>
      <c r="EL10" s="264">
        <f t="shared" si="53"/>
        <v>100</v>
      </c>
      <c r="EM10" s="264">
        <f t="shared" si="54"/>
        <v>100</v>
      </c>
      <c r="EN10" s="264">
        <f t="shared" si="18"/>
        <v>0</v>
      </c>
      <c r="EO10" s="264">
        <f t="shared" si="19"/>
        <v>0</v>
      </c>
      <c r="EP10" s="264">
        <f t="shared" si="20"/>
        <v>133.33333333333331</v>
      </c>
      <c r="EQ10" s="264">
        <f t="shared" si="21"/>
        <v>0</v>
      </c>
      <c r="ER10" s="264">
        <f t="shared" si="22"/>
        <v>0</v>
      </c>
      <c r="ES10" s="264">
        <f t="shared" si="23"/>
        <v>300</v>
      </c>
      <c r="ET10" s="264">
        <f t="shared" si="24"/>
        <v>0</v>
      </c>
      <c r="EU10" s="264">
        <f t="shared" si="25"/>
        <v>0</v>
      </c>
      <c r="EV10" s="264"/>
      <c r="EW10" s="264" t="s">
        <v>21</v>
      </c>
      <c r="EX10" s="264">
        <v>0</v>
      </c>
      <c r="EY10" s="264">
        <v>0</v>
      </c>
      <c r="EZ10" s="264" t="s">
        <v>21</v>
      </c>
      <c r="FA10" s="264" t="s">
        <v>21</v>
      </c>
      <c r="FB10" s="264" t="s">
        <v>21</v>
      </c>
      <c r="FC10" s="264" t="s">
        <v>21</v>
      </c>
      <c r="FD10" s="264" t="s">
        <v>21</v>
      </c>
      <c r="FE10" s="264">
        <v>0</v>
      </c>
      <c r="FF10" s="264">
        <v>0</v>
      </c>
      <c r="FG10" s="264" t="s">
        <v>21</v>
      </c>
      <c r="FH10" s="264" t="s">
        <v>21</v>
      </c>
      <c r="FI10" s="264" t="s">
        <v>21</v>
      </c>
      <c r="FJ10" s="264" t="s">
        <v>21</v>
      </c>
      <c r="FK10" s="264">
        <v>4</v>
      </c>
      <c r="FL10" s="264">
        <v>0</v>
      </c>
      <c r="FM10" s="264">
        <v>0</v>
      </c>
      <c r="FN10" s="264">
        <v>0</v>
      </c>
      <c r="FO10" s="264">
        <v>0</v>
      </c>
      <c r="FP10" s="264">
        <v>0</v>
      </c>
      <c r="FQ10" s="264">
        <v>0</v>
      </c>
      <c r="FR10" s="264">
        <v>0</v>
      </c>
      <c r="FS10" s="264">
        <v>0</v>
      </c>
      <c r="FT10" s="264">
        <v>0</v>
      </c>
      <c r="FU10" s="264">
        <v>0</v>
      </c>
      <c r="FV10" s="264" t="str">
        <f t="shared" si="55"/>
        <v>-</v>
      </c>
      <c r="FW10" s="264" t="str">
        <f t="shared" si="56"/>
        <v>-</v>
      </c>
      <c r="FX10" s="264" t="str">
        <f t="shared" si="57"/>
        <v>-</v>
      </c>
      <c r="FY10" s="264" t="str">
        <f t="shared" si="58"/>
        <v>-</v>
      </c>
      <c r="FZ10" s="264" t="str">
        <f t="shared" si="59"/>
        <v>-</v>
      </c>
      <c r="GA10" s="264">
        <f t="shared" si="60"/>
        <v>0</v>
      </c>
      <c r="GB10" s="264">
        <v>0</v>
      </c>
      <c r="GC10" s="264">
        <v>0</v>
      </c>
      <c r="GD10" s="264">
        <f t="shared" si="29"/>
        <v>0</v>
      </c>
      <c r="GE10" s="264">
        <v>0</v>
      </c>
      <c r="GF10" s="264">
        <v>0</v>
      </c>
      <c r="GG10" s="264">
        <f t="shared" si="32"/>
        <v>0</v>
      </c>
      <c r="GH10" s="264">
        <v>0</v>
      </c>
      <c r="GI10" s="264"/>
      <c r="GJ10" s="264">
        <v>0</v>
      </c>
      <c r="GK10" s="264">
        <v>0</v>
      </c>
      <c r="GL10" s="264">
        <v>0</v>
      </c>
      <c r="GM10" s="264">
        <v>0</v>
      </c>
      <c r="GN10" s="484">
        <v>0</v>
      </c>
      <c r="GO10" s="264" t="s">
        <v>860</v>
      </c>
      <c r="GP10" s="264">
        <v>31670.316709999999</v>
      </c>
      <c r="GQ10" s="264">
        <v>2</v>
      </c>
      <c r="GR10" s="264">
        <v>2</v>
      </c>
      <c r="GS10" s="264" t="s">
        <v>21</v>
      </c>
      <c r="GT10" s="264" t="s">
        <v>21</v>
      </c>
      <c r="GU10" s="264" t="s">
        <v>21</v>
      </c>
      <c r="GV10" s="264">
        <v>0</v>
      </c>
      <c r="GW10" s="264">
        <v>3</v>
      </c>
      <c r="GX10" s="264">
        <v>1</v>
      </c>
      <c r="GY10" s="264">
        <v>1</v>
      </c>
      <c r="GZ10" s="264">
        <v>1</v>
      </c>
      <c r="HA10" s="264">
        <f t="shared" si="34"/>
        <v>100</v>
      </c>
      <c r="HB10" s="264">
        <f t="shared" si="63"/>
        <v>100</v>
      </c>
      <c r="HC10" s="501" t="s">
        <v>21</v>
      </c>
      <c r="HD10" s="264" t="s">
        <v>886</v>
      </c>
      <c r="HE10" s="264"/>
      <c r="HF10" s="264"/>
      <c r="HG10" s="264"/>
      <c r="HH10" s="264" t="s">
        <v>21</v>
      </c>
      <c r="HI10" s="264">
        <v>0</v>
      </c>
      <c r="HJ10" s="264" t="s">
        <v>21</v>
      </c>
      <c r="HK10" s="264">
        <v>0</v>
      </c>
      <c r="HL10" s="264">
        <v>2</v>
      </c>
      <c r="HM10" s="264">
        <v>0</v>
      </c>
      <c r="HN10" s="264">
        <v>1</v>
      </c>
      <c r="HO10" s="264">
        <v>1</v>
      </c>
      <c r="HP10" s="264">
        <f t="shared" si="35"/>
        <v>0</v>
      </c>
      <c r="HQ10" s="264">
        <f t="shared" ref="HQ10:HQ46" si="64">(HO10/AE10)*100</f>
        <v>100</v>
      </c>
      <c r="HR10" s="264" t="s">
        <v>21</v>
      </c>
      <c r="HY10" s="210"/>
      <c r="HZ10" s="210"/>
      <c r="IA10" s="210"/>
      <c r="IB10" s="210"/>
      <c r="IC10" s="210"/>
      <c r="ID10" s="210"/>
      <c r="IE10" s="210"/>
      <c r="IF10" s="211"/>
      <c r="IG10" s="211"/>
      <c r="IH10" s="211"/>
      <c r="II10" s="211"/>
      <c r="IJ10" s="211"/>
      <c r="IK10" s="211"/>
      <c r="IL10" s="211"/>
      <c r="IM10" s="211"/>
      <c r="IN10" s="210"/>
    </row>
    <row r="11" spans="2:248" ht="132.75" customHeight="1" x14ac:dyDescent="0.45">
      <c r="B11" s="240" t="s">
        <v>4</v>
      </c>
      <c r="C11" s="241" t="s">
        <v>409</v>
      </c>
      <c r="D11" s="242" t="s">
        <v>3</v>
      </c>
      <c r="E11" s="242" t="s">
        <v>108</v>
      </c>
      <c r="F11" s="242" t="s">
        <v>187</v>
      </c>
      <c r="G11" s="243" t="s">
        <v>21</v>
      </c>
      <c r="H11" s="243" t="s">
        <v>21</v>
      </c>
      <c r="I11" s="243">
        <v>11</v>
      </c>
      <c r="J11" s="242" t="s">
        <v>75</v>
      </c>
      <c r="K11" s="244" t="s">
        <v>9</v>
      </c>
      <c r="L11" s="242" t="s">
        <v>34</v>
      </c>
      <c r="M11" s="244" t="s">
        <v>48</v>
      </c>
      <c r="N11" s="242" t="s">
        <v>34</v>
      </c>
      <c r="O11" s="242" t="s">
        <v>2</v>
      </c>
      <c r="P11" s="244" t="s">
        <v>13</v>
      </c>
      <c r="Q11" s="350" t="s">
        <v>480</v>
      </c>
      <c r="R11" s="264" t="s">
        <v>21</v>
      </c>
      <c r="S11" s="264" t="s">
        <v>439</v>
      </c>
      <c r="T11" s="264" t="s">
        <v>552</v>
      </c>
      <c r="U11" s="264" t="s">
        <v>466</v>
      </c>
      <c r="V11" s="264" t="s">
        <v>363</v>
      </c>
      <c r="W11" s="264" t="s">
        <v>383</v>
      </c>
      <c r="X11" s="264" t="s">
        <v>21</v>
      </c>
      <c r="Y11" s="264" t="s">
        <v>363</v>
      </c>
      <c r="Z11" s="264" t="s">
        <v>480</v>
      </c>
      <c r="AA11" s="264" t="s">
        <v>208</v>
      </c>
      <c r="AB11" s="264"/>
      <c r="AC11" s="382" t="s">
        <v>833</v>
      </c>
      <c r="AD11" s="264">
        <v>5</v>
      </c>
      <c r="AE11" s="264">
        <v>2</v>
      </c>
      <c r="AF11" s="264">
        <v>2</v>
      </c>
      <c r="AG11" s="264">
        <v>2</v>
      </c>
      <c r="AH11" s="264">
        <v>2</v>
      </c>
      <c r="AI11" s="264">
        <v>0</v>
      </c>
      <c r="AJ11" s="264" t="s">
        <v>255</v>
      </c>
      <c r="AK11" s="264">
        <v>3</v>
      </c>
      <c r="AL11" s="264">
        <v>4</v>
      </c>
      <c r="AM11" s="264" t="s">
        <v>255</v>
      </c>
      <c r="AN11" s="264" t="s">
        <v>21</v>
      </c>
      <c r="AO11" s="264" t="s">
        <v>21</v>
      </c>
      <c r="AP11" s="264" t="s">
        <v>21</v>
      </c>
      <c r="AQ11" s="264" t="str">
        <f t="shared" si="37"/>
        <v>-</v>
      </c>
      <c r="AR11" s="264">
        <f t="shared" si="38"/>
        <v>0</v>
      </c>
      <c r="AS11" s="264">
        <v>0</v>
      </c>
      <c r="AT11" s="264" t="s">
        <v>21</v>
      </c>
      <c r="AU11" s="264" t="s">
        <v>21</v>
      </c>
      <c r="AV11" s="264" t="s">
        <v>255</v>
      </c>
      <c r="AW11" s="264" t="s">
        <v>21</v>
      </c>
      <c r="AX11" s="264">
        <v>5</v>
      </c>
      <c r="AY11" s="264">
        <v>2</v>
      </c>
      <c r="AZ11" s="264">
        <v>1</v>
      </c>
      <c r="BA11" s="264">
        <v>1</v>
      </c>
      <c r="BB11" s="264">
        <v>1</v>
      </c>
      <c r="BC11" s="264">
        <v>1</v>
      </c>
      <c r="BD11" s="264">
        <v>1</v>
      </c>
      <c r="BE11" s="264">
        <v>2</v>
      </c>
      <c r="BF11" s="264">
        <v>1</v>
      </c>
      <c r="BG11" s="264">
        <v>2</v>
      </c>
      <c r="BH11" s="264">
        <f t="shared" si="0"/>
        <v>100</v>
      </c>
      <c r="BI11" s="264">
        <f t="shared" ref="BI11" si="65">IFERROR((AR11/AK11)*100, "-")</f>
        <v>0</v>
      </c>
      <c r="BJ11" s="264">
        <f t="shared" si="39"/>
        <v>0</v>
      </c>
      <c r="BK11" s="264">
        <f t="shared" si="40"/>
        <v>50</v>
      </c>
      <c r="BL11" s="264">
        <f t="shared" si="62"/>
        <v>0</v>
      </c>
      <c r="BM11" s="264">
        <f t="shared" si="41"/>
        <v>0</v>
      </c>
      <c r="BN11" s="264">
        <f t="shared" si="1"/>
        <v>100</v>
      </c>
      <c r="BO11" s="264">
        <f t="shared" si="2"/>
        <v>50</v>
      </c>
      <c r="BP11" s="264">
        <f t="shared" si="3"/>
        <v>50</v>
      </c>
      <c r="BQ11" s="264">
        <f t="shared" si="4"/>
        <v>50</v>
      </c>
      <c r="BR11" s="264">
        <f t="shared" si="5"/>
        <v>50</v>
      </c>
      <c r="BS11" s="264">
        <f t="shared" si="6"/>
        <v>50</v>
      </c>
      <c r="BT11" s="264">
        <f t="shared" si="7"/>
        <v>100</v>
      </c>
      <c r="BU11" s="264">
        <f t="shared" si="8"/>
        <v>50</v>
      </c>
      <c r="BV11" s="264" t="s">
        <v>662</v>
      </c>
      <c r="BW11" s="264" t="s">
        <v>21</v>
      </c>
      <c r="BX11" s="264">
        <v>0</v>
      </c>
      <c r="BY11" s="264">
        <v>0</v>
      </c>
      <c r="BZ11" s="264" t="s">
        <v>21</v>
      </c>
      <c r="CA11" s="264" t="s">
        <v>21</v>
      </c>
      <c r="CB11" s="264" t="s">
        <v>21</v>
      </c>
      <c r="CC11" s="264" t="s">
        <v>21</v>
      </c>
      <c r="CD11" s="264" t="s">
        <v>21</v>
      </c>
      <c r="CE11" s="264">
        <f t="shared" si="42"/>
        <v>0</v>
      </c>
      <c r="CF11" s="264">
        <v>0</v>
      </c>
      <c r="CG11" s="264" t="s">
        <v>21</v>
      </c>
      <c r="CH11" s="264" t="s">
        <v>21</v>
      </c>
      <c r="CI11" s="264" t="s">
        <v>21</v>
      </c>
      <c r="CJ11" s="264" t="s">
        <v>21</v>
      </c>
      <c r="CK11" s="264">
        <v>5</v>
      </c>
      <c r="CL11" s="264">
        <v>0</v>
      </c>
      <c r="CM11" s="264">
        <v>0</v>
      </c>
      <c r="CN11" s="264">
        <v>0</v>
      </c>
      <c r="CO11" s="264">
        <v>0</v>
      </c>
      <c r="CP11" s="264">
        <v>0</v>
      </c>
      <c r="CQ11" s="264">
        <v>0</v>
      </c>
      <c r="CR11" s="264">
        <v>0</v>
      </c>
      <c r="CS11" s="264">
        <v>0</v>
      </c>
      <c r="CT11" s="264">
        <v>0</v>
      </c>
      <c r="CU11" s="264">
        <f t="shared" si="9"/>
        <v>0</v>
      </c>
      <c r="CV11" s="264" t="str">
        <f t="shared" si="43"/>
        <v>-</v>
      </c>
      <c r="CW11" s="264" t="str">
        <f t="shared" si="44"/>
        <v>-</v>
      </c>
      <c r="CX11" s="264" t="str">
        <f t="shared" si="45"/>
        <v>-</v>
      </c>
      <c r="CY11" s="264" t="str">
        <f t="shared" si="46"/>
        <v>-</v>
      </c>
      <c r="CZ11" s="264" t="str">
        <f t="shared" si="47"/>
        <v>-</v>
      </c>
      <c r="DA11" s="264">
        <f t="shared" si="48"/>
        <v>0</v>
      </c>
      <c r="DB11" s="264">
        <f t="shared" si="10"/>
        <v>0</v>
      </c>
      <c r="DC11" s="264">
        <f t="shared" si="11"/>
        <v>0</v>
      </c>
      <c r="DD11" s="264">
        <f t="shared" si="12"/>
        <v>0</v>
      </c>
      <c r="DE11" s="264">
        <f t="shared" si="13"/>
        <v>0</v>
      </c>
      <c r="DF11" s="264">
        <f t="shared" si="14"/>
        <v>0</v>
      </c>
      <c r="DG11" s="264">
        <f t="shared" si="15"/>
        <v>0</v>
      </c>
      <c r="DH11" s="264">
        <f t="shared" si="16"/>
        <v>0</v>
      </c>
      <c r="DI11" s="264"/>
      <c r="DJ11" s="264" t="s">
        <v>268</v>
      </c>
      <c r="DK11" s="264">
        <v>2</v>
      </c>
      <c r="DL11" s="264">
        <v>4</v>
      </c>
      <c r="DM11" s="264" t="s">
        <v>21</v>
      </c>
      <c r="DN11" s="264" t="s">
        <v>268</v>
      </c>
      <c r="DO11" s="264" t="s">
        <v>268</v>
      </c>
      <c r="DP11" s="264" t="s">
        <v>268</v>
      </c>
      <c r="DQ11" s="264" t="s">
        <v>268</v>
      </c>
      <c r="DR11" s="264">
        <f t="shared" si="49"/>
        <v>2</v>
      </c>
      <c r="DS11" s="264">
        <v>4</v>
      </c>
      <c r="DT11" s="264" t="s">
        <v>21</v>
      </c>
      <c r="DU11" s="264" t="s">
        <v>268</v>
      </c>
      <c r="DV11" s="264" t="s">
        <v>21</v>
      </c>
      <c r="DW11" s="264" t="s">
        <v>21</v>
      </c>
      <c r="DX11" s="264">
        <v>5</v>
      </c>
      <c r="DY11" s="264">
        <v>1</v>
      </c>
      <c r="DZ11" s="264">
        <v>2</v>
      </c>
      <c r="EA11" s="264">
        <v>4</v>
      </c>
      <c r="EB11" s="264">
        <v>0</v>
      </c>
      <c r="EC11" s="264">
        <v>0</v>
      </c>
      <c r="ED11" s="264">
        <v>0</v>
      </c>
      <c r="EE11" s="264">
        <v>0</v>
      </c>
      <c r="EF11" s="264">
        <v>0</v>
      </c>
      <c r="EG11" s="264">
        <v>0</v>
      </c>
      <c r="EH11" s="264">
        <f t="shared" si="17"/>
        <v>50</v>
      </c>
      <c r="EI11" s="264">
        <f t="shared" si="50"/>
        <v>100</v>
      </c>
      <c r="EJ11" s="264">
        <f t="shared" si="51"/>
        <v>100</v>
      </c>
      <c r="EK11" s="264">
        <f t="shared" si="52"/>
        <v>100</v>
      </c>
      <c r="EL11" s="264">
        <f t="shared" si="53"/>
        <v>100</v>
      </c>
      <c r="EM11" s="264">
        <f t="shared" si="54"/>
        <v>100</v>
      </c>
      <c r="EN11" s="264">
        <f t="shared" si="18"/>
        <v>0</v>
      </c>
      <c r="EO11" s="264">
        <f t="shared" si="19"/>
        <v>0</v>
      </c>
      <c r="EP11" s="264">
        <f t="shared" si="20"/>
        <v>100</v>
      </c>
      <c r="EQ11" s="264">
        <f t="shared" si="21"/>
        <v>0</v>
      </c>
      <c r="ER11" s="264">
        <f t="shared" si="22"/>
        <v>0</v>
      </c>
      <c r="ES11" s="264">
        <f t="shared" si="23"/>
        <v>200</v>
      </c>
      <c r="ET11" s="264">
        <f t="shared" si="24"/>
        <v>0</v>
      </c>
      <c r="EU11" s="264">
        <f t="shared" si="25"/>
        <v>0</v>
      </c>
      <c r="EV11" s="264"/>
      <c r="EW11" s="264" t="s">
        <v>274</v>
      </c>
      <c r="EX11" s="264">
        <v>2</v>
      </c>
      <c r="EY11" s="264">
        <v>2</v>
      </c>
      <c r="EZ11" s="264" t="s">
        <v>21</v>
      </c>
      <c r="FA11" s="264" t="s">
        <v>21</v>
      </c>
      <c r="FB11" s="264" t="s">
        <v>21</v>
      </c>
      <c r="FC11" s="264" t="s">
        <v>21</v>
      </c>
      <c r="FD11" s="264" t="s">
        <v>21</v>
      </c>
      <c r="FE11" s="264">
        <v>0</v>
      </c>
      <c r="FF11" s="264">
        <v>0</v>
      </c>
      <c r="FG11" s="264" t="s">
        <v>21</v>
      </c>
      <c r="FH11" s="264" t="s">
        <v>21</v>
      </c>
      <c r="FI11" s="264" t="s">
        <v>274</v>
      </c>
      <c r="FJ11" s="264" t="s">
        <v>21</v>
      </c>
      <c r="FK11" s="264">
        <v>5</v>
      </c>
      <c r="FL11" s="264">
        <v>2</v>
      </c>
      <c r="FM11" s="264">
        <v>2</v>
      </c>
      <c r="FN11" s="264">
        <v>2</v>
      </c>
      <c r="FO11" s="264">
        <v>2</v>
      </c>
      <c r="FP11" s="264">
        <v>2</v>
      </c>
      <c r="FQ11" s="264">
        <v>2</v>
      </c>
      <c r="FR11" s="264">
        <v>2</v>
      </c>
      <c r="FS11" s="264">
        <v>2</v>
      </c>
      <c r="FT11" s="264">
        <v>2</v>
      </c>
      <c r="FU11" s="264">
        <f t="shared" ref="FU11:FU16" si="66">(FL11/AE11)*100</f>
        <v>100</v>
      </c>
      <c r="FV11" s="264">
        <f t="shared" si="55"/>
        <v>0</v>
      </c>
      <c r="FW11" s="264">
        <f t="shared" si="56"/>
        <v>0</v>
      </c>
      <c r="FX11" s="264">
        <f t="shared" si="57"/>
        <v>0</v>
      </c>
      <c r="FY11" s="264">
        <f t="shared" si="58"/>
        <v>0</v>
      </c>
      <c r="FZ11" s="264">
        <f t="shared" si="59"/>
        <v>0</v>
      </c>
      <c r="GA11" s="264">
        <f t="shared" si="60"/>
        <v>100</v>
      </c>
      <c r="GB11" s="264">
        <f t="shared" ref="GB11:GB16" si="67">IF(FO11="-","-",(FO11/AE11)*100)</f>
        <v>100</v>
      </c>
      <c r="GC11" s="264">
        <f t="shared" ref="GC11:GC16" si="68">(FM11/AF11)*100</f>
        <v>100</v>
      </c>
      <c r="GD11" s="264">
        <f t="shared" si="29"/>
        <v>100</v>
      </c>
      <c r="GE11" s="264">
        <f t="shared" ref="GE11:GE16" si="69">IF(FP11="-","-",(FP11/AF11)*100)</f>
        <v>100</v>
      </c>
      <c r="GF11" s="264">
        <f t="shared" ref="GF11:GF16" si="70">(FN11/AH11)*100</f>
        <v>100</v>
      </c>
      <c r="GG11" s="264">
        <f t="shared" si="32"/>
        <v>100</v>
      </c>
      <c r="GH11" s="264">
        <f t="shared" ref="GH11:GH16" si="71">(FQ11/AH11)*100</f>
        <v>100</v>
      </c>
      <c r="GI11" s="264"/>
      <c r="GJ11" s="264">
        <v>1</v>
      </c>
      <c r="GK11" s="264">
        <v>0</v>
      </c>
      <c r="GL11" s="264">
        <v>2</v>
      </c>
      <c r="GM11" s="264">
        <v>2</v>
      </c>
      <c r="GN11" s="484">
        <v>1</v>
      </c>
      <c r="GO11" s="264" t="s">
        <v>861</v>
      </c>
      <c r="GP11" s="264">
        <v>31649.31667</v>
      </c>
      <c r="GQ11" s="264">
        <v>2</v>
      </c>
      <c r="GR11" s="264">
        <v>2</v>
      </c>
      <c r="GS11" s="264" t="s">
        <v>21</v>
      </c>
      <c r="GT11" s="264" t="s">
        <v>21</v>
      </c>
      <c r="GU11" s="264" t="s">
        <v>21</v>
      </c>
      <c r="GV11" s="264">
        <v>0</v>
      </c>
      <c r="GW11" s="264">
        <v>5</v>
      </c>
      <c r="GX11" s="264">
        <v>1</v>
      </c>
      <c r="GY11" s="264">
        <v>2</v>
      </c>
      <c r="GZ11" s="264">
        <v>2</v>
      </c>
      <c r="HA11" s="264">
        <f t="shared" si="34"/>
        <v>50</v>
      </c>
      <c r="HB11" s="264">
        <f t="shared" si="63"/>
        <v>100</v>
      </c>
      <c r="HC11" s="501" t="s">
        <v>21</v>
      </c>
      <c r="HD11" s="264" t="s">
        <v>887</v>
      </c>
      <c r="HE11" s="264"/>
      <c r="HF11" s="264"/>
      <c r="HG11" s="264"/>
      <c r="HH11" s="264" t="s">
        <v>21</v>
      </c>
      <c r="HI11" s="264">
        <v>0</v>
      </c>
      <c r="HJ11" s="264" t="s">
        <v>21</v>
      </c>
      <c r="HK11" s="264">
        <v>0</v>
      </c>
      <c r="HL11" s="264">
        <v>2</v>
      </c>
      <c r="HM11" s="264">
        <v>0</v>
      </c>
      <c r="HN11" s="264">
        <v>2</v>
      </c>
      <c r="HO11" s="264">
        <v>2</v>
      </c>
      <c r="HP11" s="264">
        <f t="shared" si="35"/>
        <v>0</v>
      </c>
      <c r="HQ11" s="264">
        <f t="shared" si="64"/>
        <v>100</v>
      </c>
      <c r="HR11" s="264" t="s">
        <v>21</v>
      </c>
      <c r="HY11" s="210"/>
      <c r="HZ11" s="210"/>
      <c r="IA11" s="210"/>
      <c r="IB11" s="210"/>
      <c r="IC11" s="210"/>
      <c r="ID11" s="210"/>
      <c r="IE11" s="210"/>
      <c r="IF11" s="212"/>
      <c r="IG11" s="211"/>
      <c r="IH11" s="211"/>
      <c r="II11" s="211"/>
      <c r="IJ11" s="211"/>
      <c r="IK11" s="211"/>
      <c r="IL11" s="211"/>
      <c r="IM11" s="211"/>
      <c r="IN11" s="210"/>
    </row>
    <row r="12" spans="2:248" ht="66.75" customHeight="1" x14ac:dyDescent="0.45">
      <c r="B12" s="240" t="s">
        <v>4</v>
      </c>
      <c r="C12" s="241" t="s">
        <v>409</v>
      </c>
      <c r="D12" s="242" t="s">
        <v>3</v>
      </c>
      <c r="E12" s="242" t="s">
        <v>108</v>
      </c>
      <c r="F12" s="242" t="s">
        <v>187</v>
      </c>
      <c r="G12" s="243" t="s">
        <v>21</v>
      </c>
      <c r="H12" s="243" t="s">
        <v>21</v>
      </c>
      <c r="I12" s="243">
        <v>11</v>
      </c>
      <c r="J12" s="242" t="s">
        <v>76</v>
      </c>
      <c r="K12" s="244" t="s">
        <v>9</v>
      </c>
      <c r="L12" s="242" t="s">
        <v>34</v>
      </c>
      <c r="M12" s="244" t="s">
        <v>92</v>
      </c>
      <c r="N12" s="242" t="s">
        <v>34</v>
      </c>
      <c r="O12" s="242" t="s">
        <v>2</v>
      </c>
      <c r="P12" s="244" t="s">
        <v>14</v>
      </c>
      <c r="Q12" s="350" t="s">
        <v>481</v>
      </c>
      <c r="R12" s="264" t="s">
        <v>21</v>
      </c>
      <c r="S12" s="264" t="s">
        <v>439</v>
      </c>
      <c r="T12" s="264" t="s">
        <v>552</v>
      </c>
      <c r="U12" s="264" t="s">
        <v>466</v>
      </c>
      <c r="V12" s="264" t="s">
        <v>363</v>
      </c>
      <c r="W12" s="264" t="s">
        <v>383</v>
      </c>
      <c r="X12" s="264" t="s">
        <v>21</v>
      </c>
      <c r="Y12" s="264" t="s">
        <v>363</v>
      </c>
      <c r="Z12" s="264" t="s">
        <v>481</v>
      </c>
      <c r="AA12" s="264" t="s">
        <v>208</v>
      </c>
      <c r="AB12" s="264"/>
      <c r="AC12" s="382" t="s">
        <v>833</v>
      </c>
      <c r="AD12" s="264">
        <v>1</v>
      </c>
      <c r="AE12" s="264">
        <v>1</v>
      </c>
      <c r="AF12" s="264">
        <v>1</v>
      </c>
      <c r="AG12" s="264">
        <v>1</v>
      </c>
      <c r="AH12" s="264">
        <v>1</v>
      </c>
      <c r="AI12" s="264">
        <v>0</v>
      </c>
      <c r="AJ12" s="264">
        <v>15071.177890000001</v>
      </c>
      <c r="AK12" s="264">
        <v>2</v>
      </c>
      <c r="AL12" s="264">
        <v>2</v>
      </c>
      <c r="AM12" s="264">
        <v>15071.177890000001</v>
      </c>
      <c r="AN12" s="264" t="s">
        <v>21</v>
      </c>
      <c r="AO12" s="264" t="s">
        <v>21</v>
      </c>
      <c r="AP12" s="264" t="s">
        <v>21</v>
      </c>
      <c r="AQ12" s="264" t="str">
        <f t="shared" si="37"/>
        <v>-</v>
      </c>
      <c r="AR12" s="264">
        <f t="shared" si="38"/>
        <v>0</v>
      </c>
      <c r="AS12" s="264">
        <v>0</v>
      </c>
      <c r="AT12" s="264" t="s">
        <v>21</v>
      </c>
      <c r="AU12" s="264" t="s">
        <v>21</v>
      </c>
      <c r="AV12" s="264">
        <v>15071.177890000001</v>
      </c>
      <c r="AW12" s="264" t="s">
        <v>21</v>
      </c>
      <c r="AX12" s="264">
        <v>1</v>
      </c>
      <c r="AY12" s="264">
        <v>1</v>
      </c>
      <c r="AZ12" s="264">
        <v>1</v>
      </c>
      <c r="BA12" s="264">
        <v>1</v>
      </c>
      <c r="BB12" s="264">
        <v>1</v>
      </c>
      <c r="BC12" s="264">
        <v>1</v>
      </c>
      <c r="BD12" s="264">
        <v>1</v>
      </c>
      <c r="BE12" s="264">
        <v>1</v>
      </c>
      <c r="BF12" s="264">
        <v>1</v>
      </c>
      <c r="BG12" s="264">
        <v>1</v>
      </c>
      <c r="BH12" s="264">
        <f t="shared" si="0"/>
        <v>100</v>
      </c>
      <c r="BI12" s="264">
        <f>IFERROR((AR12/AK12)*100, "-")</f>
        <v>0</v>
      </c>
      <c r="BJ12" s="264">
        <f t="shared" si="39"/>
        <v>0</v>
      </c>
      <c r="BK12" s="264">
        <f t="shared" si="40"/>
        <v>0</v>
      </c>
      <c r="BL12" s="264">
        <f t="shared" si="62"/>
        <v>0</v>
      </c>
      <c r="BM12" s="264">
        <f t="shared" si="41"/>
        <v>0</v>
      </c>
      <c r="BN12" s="264">
        <f t="shared" si="1"/>
        <v>100</v>
      </c>
      <c r="BO12" s="264">
        <f t="shared" si="2"/>
        <v>100</v>
      </c>
      <c r="BP12" s="264">
        <f t="shared" si="3"/>
        <v>100</v>
      </c>
      <c r="BQ12" s="264">
        <f t="shared" si="4"/>
        <v>100</v>
      </c>
      <c r="BR12" s="264">
        <f t="shared" si="5"/>
        <v>100</v>
      </c>
      <c r="BS12" s="264">
        <f t="shared" si="6"/>
        <v>100</v>
      </c>
      <c r="BT12" s="264">
        <f t="shared" si="7"/>
        <v>100</v>
      </c>
      <c r="BU12" s="264">
        <f t="shared" si="8"/>
        <v>100</v>
      </c>
      <c r="BV12" s="264" t="s">
        <v>713</v>
      </c>
      <c r="BW12" s="264" t="s">
        <v>21</v>
      </c>
      <c r="BX12" s="264">
        <v>0</v>
      </c>
      <c r="BY12" s="264">
        <v>0</v>
      </c>
      <c r="BZ12" s="264" t="s">
        <v>21</v>
      </c>
      <c r="CA12" s="264" t="s">
        <v>21</v>
      </c>
      <c r="CB12" s="264" t="s">
        <v>21</v>
      </c>
      <c r="CC12" s="264" t="s">
        <v>21</v>
      </c>
      <c r="CD12" s="264" t="s">
        <v>21</v>
      </c>
      <c r="CE12" s="264">
        <f t="shared" si="42"/>
        <v>0</v>
      </c>
      <c r="CF12" s="264">
        <v>0</v>
      </c>
      <c r="CG12" s="264" t="s">
        <v>21</v>
      </c>
      <c r="CH12" s="264" t="s">
        <v>21</v>
      </c>
      <c r="CI12" s="264" t="s">
        <v>21</v>
      </c>
      <c r="CJ12" s="264" t="s">
        <v>21</v>
      </c>
      <c r="CK12" s="264">
        <v>1</v>
      </c>
      <c r="CL12" s="264">
        <v>0</v>
      </c>
      <c r="CM12" s="264">
        <v>0</v>
      </c>
      <c r="CN12" s="264">
        <v>0</v>
      </c>
      <c r="CO12" s="264">
        <v>0</v>
      </c>
      <c r="CP12" s="264">
        <v>0</v>
      </c>
      <c r="CQ12" s="264">
        <v>0</v>
      </c>
      <c r="CR12" s="264">
        <v>0</v>
      </c>
      <c r="CS12" s="264">
        <v>0</v>
      </c>
      <c r="CT12" s="264">
        <v>0</v>
      </c>
      <c r="CU12" s="264">
        <f t="shared" si="9"/>
        <v>0</v>
      </c>
      <c r="CV12" s="264" t="str">
        <f t="shared" si="43"/>
        <v>-</v>
      </c>
      <c r="CW12" s="264" t="str">
        <f t="shared" si="44"/>
        <v>-</v>
      </c>
      <c r="CX12" s="264" t="str">
        <f t="shared" si="45"/>
        <v>-</v>
      </c>
      <c r="CY12" s="264" t="str">
        <f t="shared" si="46"/>
        <v>-</v>
      </c>
      <c r="CZ12" s="264" t="str">
        <f t="shared" si="47"/>
        <v>-</v>
      </c>
      <c r="DA12" s="264">
        <f t="shared" si="48"/>
        <v>0</v>
      </c>
      <c r="DB12" s="264">
        <f t="shared" si="10"/>
        <v>0</v>
      </c>
      <c r="DC12" s="264">
        <f t="shared" si="11"/>
        <v>0</v>
      </c>
      <c r="DD12" s="264">
        <f t="shared" si="12"/>
        <v>0</v>
      </c>
      <c r="DE12" s="264">
        <f t="shared" si="13"/>
        <v>0</v>
      </c>
      <c r="DF12" s="264">
        <f t="shared" si="14"/>
        <v>0</v>
      </c>
      <c r="DG12" s="264">
        <f t="shared" si="15"/>
        <v>0</v>
      </c>
      <c r="DH12" s="264">
        <f t="shared" si="16"/>
        <v>0</v>
      </c>
      <c r="DI12" s="264"/>
      <c r="DJ12" s="264" t="s">
        <v>268</v>
      </c>
      <c r="DK12" s="264">
        <v>2</v>
      </c>
      <c r="DL12" s="264">
        <v>4</v>
      </c>
      <c r="DM12" s="264" t="s">
        <v>21</v>
      </c>
      <c r="DN12" s="264" t="s">
        <v>268</v>
      </c>
      <c r="DO12" s="264" t="s">
        <v>268</v>
      </c>
      <c r="DP12" s="264" t="s">
        <v>268</v>
      </c>
      <c r="DQ12" s="264" t="s">
        <v>268</v>
      </c>
      <c r="DR12" s="264">
        <f t="shared" si="49"/>
        <v>2</v>
      </c>
      <c r="DS12" s="264">
        <v>4</v>
      </c>
      <c r="DT12" s="264" t="s">
        <v>21</v>
      </c>
      <c r="DU12" s="264" t="s">
        <v>268</v>
      </c>
      <c r="DV12" s="264" t="s">
        <v>21</v>
      </c>
      <c r="DW12" s="264" t="s">
        <v>21</v>
      </c>
      <c r="DX12" s="264">
        <v>1</v>
      </c>
      <c r="DY12" s="264">
        <v>1</v>
      </c>
      <c r="DZ12" s="264">
        <v>2</v>
      </c>
      <c r="EA12" s="264">
        <v>4</v>
      </c>
      <c r="EB12" s="264">
        <v>0</v>
      </c>
      <c r="EC12" s="264">
        <v>0</v>
      </c>
      <c r="ED12" s="264">
        <v>0</v>
      </c>
      <c r="EE12" s="264">
        <v>0</v>
      </c>
      <c r="EF12" s="264">
        <v>0</v>
      </c>
      <c r="EG12" s="264">
        <v>0</v>
      </c>
      <c r="EH12" s="264">
        <f t="shared" si="17"/>
        <v>100</v>
      </c>
      <c r="EI12" s="264">
        <f t="shared" si="50"/>
        <v>100</v>
      </c>
      <c r="EJ12" s="264">
        <f t="shared" si="51"/>
        <v>100</v>
      </c>
      <c r="EK12" s="264">
        <f t="shared" si="52"/>
        <v>100</v>
      </c>
      <c r="EL12" s="264">
        <f t="shared" si="53"/>
        <v>100</v>
      </c>
      <c r="EM12" s="264">
        <f t="shared" si="54"/>
        <v>100</v>
      </c>
      <c r="EN12" s="264">
        <f t="shared" si="18"/>
        <v>0</v>
      </c>
      <c r="EO12" s="264">
        <f t="shared" si="19"/>
        <v>0</v>
      </c>
      <c r="EP12" s="264">
        <f t="shared" si="20"/>
        <v>200</v>
      </c>
      <c r="EQ12" s="264">
        <f t="shared" si="21"/>
        <v>0</v>
      </c>
      <c r="ER12" s="264">
        <f t="shared" si="22"/>
        <v>0</v>
      </c>
      <c r="ES12" s="264">
        <f t="shared" si="23"/>
        <v>400</v>
      </c>
      <c r="ET12" s="264">
        <f t="shared" si="24"/>
        <v>0</v>
      </c>
      <c r="EU12" s="264">
        <f t="shared" si="25"/>
        <v>0</v>
      </c>
      <c r="EV12" s="264"/>
      <c r="EW12" s="264">
        <v>1111006</v>
      </c>
      <c r="EX12" s="264">
        <v>1</v>
      </c>
      <c r="EY12" s="264">
        <v>1</v>
      </c>
      <c r="EZ12" s="264" t="s">
        <v>21</v>
      </c>
      <c r="FA12" s="264" t="s">
        <v>21</v>
      </c>
      <c r="FB12" s="264" t="s">
        <v>21</v>
      </c>
      <c r="FC12" s="264" t="s">
        <v>21</v>
      </c>
      <c r="FD12" s="264" t="s">
        <v>21</v>
      </c>
      <c r="FE12" s="264">
        <v>0</v>
      </c>
      <c r="FF12" s="264">
        <v>0</v>
      </c>
      <c r="FG12" s="264" t="s">
        <v>21</v>
      </c>
      <c r="FH12" s="264" t="s">
        <v>21</v>
      </c>
      <c r="FI12" s="264">
        <v>1111006</v>
      </c>
      <c r="FJ12" s="264" t="s">
        <v>21</v>
      </c>
      <c r="FK12" s="264">
        <v>1</v>
      </c>
      <c r="FL12" s="264">
        <v>1</v>
      </c>
      <c r="FM12" s="264">
        <v>1</v>
      </c>
      <c r="FN12" s="264">
        <v>1</v>
      </c>
      <c r="FO12" s="264">
        <v>1</v>
      </c>
      <c r="FP12" s="264">
        <v>1</v>
      </c>
      <c r="FQ12" s="264">
        <v>1</v>
      </c>
      <c r="FR12" s="264">
        <v>1</v>
      </c>
      <c r="FS12" s="264">
        <v>1</v>
      </c>
      <c r="FT12" s="264">
        <v>1</v>
      </c>
      <c r="FU12" s="264">
        <f t="shared" si="66"/>
        <v>100</v>
      </c>
      <c r="FV12" s="264">
        <f t="shared" si="55"/>
        <v>0</v>
      </c>
      <c r="FW12" s="264">
        <f t="shared" si="56"/>
        <v>0</v>
      </c>
      <c r="FX12" s="264">
        <f t="shared" si="57"/>
        <v>0</v>
      </c>
      <c r="FY12" s="264">
        <f t="shared" si="58"/>
        <v>0</v>
      </c>
      <c r="FZ12" s="264">
        <f t="shared" si="59"/>
        <v>0</v>
      </c>
      <c r="GA12" s="264">
        <f t="shared" si="60"/>
        <v>100</v>
      </c>
      <c r="GB12" s="264">
        <f t="shared" si="67"/>
        <v>100</v>
      </c>
      <c r="GC12" s="264">
        <f t="shared" si="68"/>
        <v>100</v>
      </c>
      <c r="GD12" s="264">
        <f t="shared" si="29"/>
        <v>100</v>
      </c>
      <c r="GE12" s="264">
        <f t="shared" si="69"/>
        <v>100</v>
      </c>
      <c r="GF12" s="264">
        <f t="shared" si="70"/>
        <v>100</v>
      </c>
      <c r="GG12" s="264">
        <f t="shared" si="32"/>
        <v>100</v>
      </c>
      <c r="GH12" s="264">
        <f t="shared" si="71"/>
        <v>100</v>
      </c>
      <c r="GI12" s="264"/>
      <c r="GJ12" s="264">
        <v>1</v>
      </c>
      <c r="GK12" s="264">
        <v>0</v>
      </c>
      <c r="GL12" s="264">
        <v>1</v>
      </c>
      <c r="GM12" s="264">
        <v>1</v>
      </c>
      <c r="GN12" s="484">
        <v>1</v>
      </c>
      <c r="GO12" s="264" t="s">
        <v>21</v>
      </c>
      <c r="GP12" s="264" t="s">
        <v>21</v>
      </c>
      <c r="GQ12" s="264">
        <v>0</v>
      </c>
      <c r="GR12" s="264">
        <v>0</v>
      </c>
      <c r="GS12" s="264" t="s">
        <v>21</v>
      </c>
      <c r="GT12" s="264" t="s">
        <v>21</v>
      </c>
      <c r="GU12" s="264" t="s">
        <v>21</v>
      </c>
      <c r="GV12" s="264">
        <v>0</v>
      </c>
      <c r="GW12" s="264">
        <v>1</v>
      </c>
      <c r="GX12" s="264">
        <v>0</v>
      </c>
      <c r="GY12" s="264">
        <v>0</v>
      </c>
      <c r="GZ12" s="264">
        <v>0</v>
      </c>
      <c r="HA12" s="264">
        <f t="shared" si="34"/>
        <v>0</v>
      </c>
      <c r="HB12" s="264">
        <f t="shared" si="63"/>
        <v>0</v>
      </c>
      <c r="HC12" s="501" t="s">
        <v>21</v>
      </c>
      <c r="HD12" s="264" t="s">
        <v>888</v>
      </c>
      <c r="HE12" s="264"/>
      <c r="HF12" s="264"/>
      <c r="HG12" s="264"/>
      <c r="HH12" s="264" t="s">
        <v>21</v>
      </c>
      <c r="HI12" s="264">
        <v>0</v>
      </c>
      <c r="HJ12" s="264" t="s">
        <v>21</v>
      </c>
      <c r="HK12" s="264">
        <v>0</v>
      </c>
      <c r="HL12" s="264">
        <v>1</v>
      </c>
      <c r="HM12" s="264">
        <v>0</v>
      </c>
      <c r="HN12" s="264">
        <v>1</v>
      </c>
      <c r="HO12" s="264">
        <v>1</v>
      </c>
      <c r="HP12" s="264">
        <f t="shared" si="35"/>
        <v>0</v>
      </c>
      <c r="HQ12" s="264">
        <f t="shared" si="64"/>
        <v>100</v>
      </c>
      <c r="HR12" s="264" t="s">
        <v>21</v>
      </c>
      <c r="HY12" s="210"/>
      <c r="HZ12" s="210"/>
      <c r="IA12" s="210"/>
      <c r="IB12" s="210"/>
      <c r="IC12" s="210"/>
      <c r="ID12" s="210"/>
      <c r="IE12" s="210"/>
      <c r="IF12" s="212"/>
      <c r="IG12" s="211"/>
      <c r="IH12" s="211"/>
      <c r="II12" s="211"/>
      <c r="IJ12" s="211"/>
      <c r="IK12" s="211"/>
      <c r="IL12" s="211"/>
      <c r="IM12" s="211"/>
      <c r="IN12" s="210"/>
    </row>
    <row r="13" spans="2:248" ht="66.75" customHeight="1" x14ac:dyDescent="0.45">
      <c r="B13" s="245" t="s">
        <v>4</v>
      </c>
      <c r="C13" s="246" t="s">
        <v>409</v>
      </c>
      <c r="D13" s="243" t="s">
        <v>10</v>
      </c>
      <c r="E13" s="243" t="s">
        <v>109</v>
      </c>
      <c r="F13" s="242" t="s">
        <v>187</v>
      </c>
      <c r="G13" s="243" t="s">
        <v>21</v>
      </c>
      <c r="H13" s="243" t="s">
        <v>21</v>
      </c>
      <c r="I13" s="243">
        <v>21</v>
      </c>
      <c r="J13" s="242" t="s">
        <v>60</v>
      </c>
      <c r="K13" s="244" t="s">
        <v>9</v>
      </c>
      <c r="L13" s="242" t="s">
        <v>34</v>
      </c>
      <c r="M13" s="244" t="s">
        <v>35</v>
      </c>
      <c r="N13" s="242" t="s">
        <v>34</v>
      </c>
      <c r="O13" s="242" t="s">
        <v>2</v>
      </c>
      <c r="P13" s="244" t="s">
        <v>12</v>
      </c>
      <c r="Q13" s="350" t="s">
        <v>482</v>
      </c>
      <c r="R13" s="264" t="s">
        <v>21</v>
      </c>
      <c r="S13" s="264" t="s">
        <v>450</v>
      </c>
      <c r="T13" s="264" t="s">
        <v>553</v>
      </c>
      <c r="U13" s="264" t="s">
        <v>466</v>
      </c>
      <c r="V13" s="264" t="s">
        <v>363</v>
      </c>
      <c r="W13" s="264" t="s">
        <v>383</v>
      </c>
      <c r="X13" s="264" t="s">
        <v>21</v>
      </c>
      <c r="Y13" s="264" t="s">
        <v>363</v>
      </c>
      <c r="Z13" s="264" t="s">
        <v>529</v>
      </c>
      <c r="AA13" s="264" t="s">
        <v>208</v>
      </c>
      <c r="AB13" s="264"/>
      <c r="AC13" s="382" t="s">
        <v>833</v>
      </c>
      <c r="AD13" s="264">
        <v>20</v>
      </c>
      <c r="AE13" s="264">
        <v>20</v>
      </c>
      <c r="AF13" s="264">
        <v>20</v>
      </c>
      <c r="AG13" s="264">
        <v>20</v>
      </c>
      <c r="AH13" s="264">
        <v>20</v>
      </c>
      <c r="AI13" s="264">
        <v>0</v>
      </c>
      <c r="AJ13" s="264" t="s">
        <v>256</v>
      </c>
      <c r="AK13" s="264">
        <v>4</v>
      </c>
      <c r="AL13" s="264">
        <v>21</v>
      </c>
      <c r="AM13" s="264" t="s">
        <v>256</v>
      </c>
      <c r="AN13" s="264" t="s">
        <v>21</v>
      </c>
      <c r="AO13" s="264" t="s">
        <v>21</v>
      </c>
      <c r="AP13" s="264" t="s">
        <v>21</v>
      </c>
      <c r="AQ13" s="264" t="str">
        <f t="shared" si="37"/>
        <v>-</v>
      </c>
      <c r="AR13" s="264">
        <f t="shared" si="38"/>
        <v>0</v>
      </c>
      <c r="AS13" s="264">
        <v>0</v>
      </c>
      <c r="AT13" s="264" t="s">
        <v>21</v>
      </c>
      <c r="AU13" s="264" t="s">
        <v>21</v>
      </c>
      <c r="AV13" s="264" t="s">
        <v>256</v>
      </c>
      <c r="AW13" s="264" t="s">
        <v>21</v>
      </c>
      <c r="AX13" s="264">
        <v>20</v>
      </c>
      <c r="AY13" s="264">
        <v>20</v>
      </c>
      <c r="AZ13" s="264">
        <v>20</v>
      </c>
      <c r="BA13" s="264">
        <v>20</v>
      </c>
      <c r="BB13" s="264">
        <v>20</v>
      </c>
      <c r="BC13" s="264">
        <v>20</v>
      </c>
      <c r="BD13" s="264">
        <v>20</v>
      </c>
      <c r="BE13" s="264">
        <v>20</v>
      </c>
      <c r="BF13" s="264">
        <v>20</v>
      </c>
      <c r="BG13" s="264">
        <v>20</v>
      </c>
      <c r="BH13" s="264">
        <f t="shared" si="0"/>
        <v>100</v>
      </c>
      <c r="BI13" s="264">
        <f>IFERROR((AR13/AK13)*100, "-")</f>
        <v>0</v>
      </c>
      <c r="BJ13" s="264">
        <f t="shared" si="39"/>
        <v>0</v>
      </c>
      <c r="BK13" s="264">
        <f t="shared" si="40"/>
        <v>0</v>
      </c>
      <c r="BL13" s="264">
        <f t="shared" si="62"/>
        <v>0</v>
      </c>
      <c r="BM13" s="264">
        <f t="shared" si="41"/>
        <v>0</v>
      </c>
      <c r="BN13" s="264">
        <f t="shared" si="1"/>
        <v>100</v>
      </c>
      <c r="BO13" s="264">
        <f t="shared" si="2"/>
        <v>100</v>
      </c>
      <c r="BP13" s="264">
        <f t="shared" si="3"/>
        <v>100</v>
      </c>
      <c r="BQ13" s="264">
        <f t="shared" si="4"/>
        <v>100</v>
      </c>
      <c r="BR13" s="264">
        <f t="shared" si="5"/>
        <v>100</v>
      </c>
      <c r="BS13" s="264">
        <f t="shared" si="6"/>
        <v>100</v>
      </c>
      <c r="BT13" s="264">
        <f t="shared" si="7"/>
        <v>100</v>
      </c>
      <c r="BU13" s="264">
        <f t="shared" si="8"/>
        <v>100</v>
      </c>
      <c r="BV13" s="264" t="s">
        <v>714</v>
      </c>
      <c r="BW13" s="264" t="s">
        <v>21</v>
      </c>
      <c r="BX13" s="264">
        <v>0</v>
      </c>
      <c r="BY13" s="264">
        <v>0</v>
      </c>
      <c r="BZ13" s="264" t="s">
        <v>21</v>
      </c>
      <c r="CA13" s="264" t="s">
        <v>21</v>
      </c>
      <c r="CB13" s="264" t="s">
        <v>21</v>
      </c>
      <c r="CC13" s="264" t="s">
        <v>21</v>
      </c>
      <c r="CD13" s="264" t="s">
        <v>21</v>
      </c>
      <c r="CE13" s="264">
        <f t="shared" si="42"/>
        <v>0</v>
      </c>
      <c r="CF13" s="264">
        <v>0</v>
      </c>
      <c r="CG13" s="264" t="s">
        <v>21</v>
      </c>
      <c r="CH13" s="264" t="s">
        <v>21</v>
      </c>
      <c r="CI13" s="264" t="s">
        <v>21</v>
      </c>
      <c r="CJ13" s="264" t="s">
        <v>21</v>
      </c>
      <c r="CK13" s="264">
        <v>20</v>
      </c>
      <c r="CL13" s="264">
        <v>0</v>
      </c>
      <c r="CM13" s="264">
        <v>0</v>
      </c>
      <c r="CN13" s="264">
        <v>0</v>
      </c>
      <c r="CO13" s="264">
        <v>0</v>
      </c>
      <c r="CP13" s="264">
        <v>0</v>
      </c>
      <c r="CQ13" s="264">
        <v>0</v>
      </c>
      <c r="CR13" s="264">
        <v>0</v>
      </c>
      <c r="CS13" s="264">
        <v>0</v>
      </c>
      <c r="CT13" s="264">
        <v>0</v>
      </c>
      <c r="CU13" s="264">
        <f t="shared" si="9"/>
        <v>0</v>
      </c>
      <c r="CV13" s="264" t="str">
        <f t="shared" si="43"/>
        <v>-</v>
      </c>
      <c r="CW13" s="264" t="str">
        <f t="shared" si="44"/>
        <v>-</v>
      </c>
      <c r="CX13" s="264" t="str">
        <f t="shared" si="45"/>
        <v>-</v>
      </c>
      <c r="CY13" s="264" t="str">
        <f t="shared" si="46"/>
        <v>-</v>
      </c>
      <c r="CZ13" s="264" t="str">
        <f t="shared" si="47"/>
        <v>-</v>
      </c>
      <c r="DA13" s="264">
        <f t="shared" si="48"/>
        <v>0</v>
      </c>
      <c r="DB13" s="264">
        <f t="shared" si="10"/>
        <v>0</v>
      </c>
      <c r="DC13" s="264">
        <f t="shared" si="11"/>
        <v>0</v>
      </c>
      <c r="DD13" s="264">
        <f t="shared" si="12"/>
        <v>0</v>
      </c>
      <c r="DE13" s="264">
        <f t="shared" si="13"/>
        <v>0</v>
      </c>
      <c r="DF13" s="264">
        <f t="shared" si="14"/>
        <v>0</v>
      </c>
      <c r="DG13" s="264">
        <f t="shared" si="15"/>
        <v>0</v>
      </c>
      <c r="DH13" s="264">
        <f t="shared" si="16"/>
        <v>0</v>
      </c>
      <c r="DI13" s="264"/>
      <c r="DJ13" s="264" t="s">
        <v>268</v>
      </c>
      <c r="DK13" s="264">
        <v>2</v>
      </c>
      <c r="DL13" s="264">
        <v>12</v>
      </c>
      <c r="DM13" s="264" t="s">
        <v>21</v>
      </c>
      <c r="DN13" s="264" t="s">
        <v>268</v>
      </c>
      <c r="DO13" s="264" t="s">
        <v>268</v>
      </c>
      <c r="DP13" s="264" t="s">
        <v>268</v>
      </c>
      <c r="DQ13" s="264" t="s">
        <v>268</v>
      </c>
      <c r="DR13" s="264">
        <f t="shared" si="49"/>
        <v>2</v>
      </c>
      <c r="DS13" s="264">
        <v>12</v>
      </c>
      <c r="DT13" s="264" t="s">
        <v>21</v>
      </c>
      <c r="DU13" s="264" t="s">
        <v>268</v>
      </c>
      <c r="DV13" s="264" t="s">
        <v>21</v>
      </c>
      <c r="DW13" s="264" t="s">
        <v>21</v>
      </c>
      <c r="DX13" s="264">
        <v>20</v>
      </c>
      <c r="DY13" s="264">
        <v>4</v>
      </c>
      <c r="DZ13" s="264">
        <v>8</v>
      </c>
      <c r="EA13" s="264">
        <v>16</v>
      </c>
      <c r="EB13" s="264">
        <v>0</v>
      </c>
      <c r="EC13" s="264">
        <v>0</v>
      </c>
      <c r="ED13" s="264">
        <v>0</v>
      </c>
      <c r="EE13" s="264">
        <v>0</v>
      </c>
      <c r="EF13" s="264">
        <v>0</v>
      </c>
      <c r="EG13" s="264">
        <v>0</v>
      </c>
      <c r="EH13" s="264">
        <f t="shared" si="17"/>
        <v>20</v>
      </c>
      <c r="EI13" s="264">
        <f t="shared" si="50"/>
        <v>100</v>
      </c>
      <c r="EJ13" s="264">
        <f t="shared" si="51"/>
        <v>100</v>
      </c>
      <c r="EK13" s="264">
        <f t="shared" si="52"/>
        <v>100</v>
      </c>
      <c r="EL13" s="264">
        <f t="shared" si="53"/>
        <v>100</v>
      </c>
      <c r="EM13" s="264">
        <f t="shared" si="54"/>
        <v>100</v>
      </c>
      <c r="EN13" s="264">
        <f t="shared" si="18"/>
        <v>0</v>
      </c>
      <c r="EO13" s="264">
        <f t="shared" si="19"/>
        <v>0</v>
      </c>
      <c r="EP13" s="264">
        <f t="shared" si="20"/>
        <v>40</v>
      </c>
      <c r="EQ13" s="264">
        <f t="shared" si="21"/>
        <v>0</v>
      </c>
      <c r="ER13" s="264">
        <f t="shared" si="22"/>
        <v>0</v>
      </c>
      <c r="ES13" s="264">
        <f t="shared" si="23"/>
        <v>80</v>
      </c>
      <c r="ET13" s="264">
        <f t="shared" si="24"/>
        <v>0</v>
      </c>
      <c r="EU13" s="264">
        <f t="shared" si="25"/>
        <v>0</v>
      </c>
      <c r="EV13" s="264"/>
      <c r="EW13" s="264">
        <v>1111006</v>
      </c>
      <c r="EX13" s="264">
        <v>1</v>
      </c>
      <c r="EY13" s="264">
        <v>20</v>
      </c>
      <c r="EZ13" s="264" t="s">
        <v>21</v>
      </c>
      <c r="FA13" s="264" t="s">
        <v>21</v>
      </c>
      <c r="FB13" s="264" t="s">
        <v>21</v>
      </c>
      <c r="FC13" s="264" t="s">
        <v>21</v>
      </c>
      <c r="FD13" s="264" t="s">
        <v>21</v>
      </c>
      <c r="FE13" s="264">
        <v>0</v>
      </c>
      <c r="FF13" s="264">
        <v>0</v>
      </c>
      <c r="FG13" s="264" t="s">
        <v>21</v>
      </c>
      <c r="FH13" s="264" t="s">
        <v>21</v>
      </c>
      <c r="FI13" s="264">
        <v>1111006</v>
      </c>
      <c r="FJ13" s="264" t="s">
        <v>21</v>
      </c>
      <c r="FK13" s="264">
        <v>20</v>
      </c>
      <c r="FL13" s="264">
        <v>20</v>
      </c>
      <c r="FM13" s="264">
        <v>20</v>
      </c>
      <c r="FN13" s="264">
        <v>20</v>
      </c>
      <c r="FO13" s="264">
        <v>20</v>
      </c>
      <c r="FP13" s="264">
        <v>20</v>
      </c>
      <c r="FQ13" s="264">
        <v>20</v>
      </c>
      <c r="FR13" s="264">
        <v>20</v>
      </c>
      <c r="FS13" s="264">
        <v>20</v>
      </c>
      <c r="FT13" s="264">
        <v>20</v>
      </c>
      <c r="FU13" s="264">
        <f t="shared" si="66"/>
        <v>100</v>
      </c>
      <c r="FV13" s="264">
        <f t="shared" si="55"/>
        <v>0</v>
      </c>
      <c r="FW13" s="264">
        <f t="shared" si="56"/>
        <v>0</v>
      </c>
      <c r="FX13" s="264">
        <f t="shared" si="57"/>
        <v>0</v>
      </c>
      <c r="FY13" s="264">
        <f t="shared" si="58"/>
        <v>0</v>
      </c>
      <c r="FZ13" s="264">
        <f t="shared" si="59"/>
        <v>0</v>
      </c>
      <c r="GA13" s="264">
        <f t="shared" si="60"/>
        <v>100</v>
      </c>
      <c r="GB13" s="264">
        <f t="shared" si="67"/>
        <v>100</v>
      </c>
      <c r="GC13" s="264">
        <f t="shared" si="68"/>
        <v>100</v>
      </c>
      <c r="GD13" s="264">
        <f t="shared" si="29"/>
        <v>100</v>
      </c>
      <c r="GE13" s="264">
        <f t="shared" si="69"/>
        <v>100</v>
      </c>
      <c r="GF13" s="264">
        <f t="shared" si="70"/>
        <v>100</v>
      </c>
      <c r="GG13" s="264">
        <f t="shared" si="32"/>
        <v>100</v>
      </c>
      <c r="GH13" s="264">
        <f t="shared" si="71"/>
        <v>100</v>
      </c>
      <c r="GI13" s="264"/>
      <c r="GJ13" s="264">
        <v>20</v>
      </c>
      <c r="GK13" s="264">
        <v>0</v>
      </c>
      <c r="GL13" s="264">
        <v>20</v>
      </c>
      <c r="GM13" s="264">
        <v>20</v>
      </c>
      <c r="GN13" s="484">
        <v>1</v>
      </c>
      <c r="GO13" s="264" t="s">
        <v>862</v>
      </c>
      <c r="GP13" s="264">
        <v>31667</v>
      </c>
      <c r="GQ13" s="264">
        <v>3</v>
      </c>
      <c r="GR13" s="264">
        <v>3</v>
      </c>
      <c r="GS13" s="264" t="s">
        <v>21</v>
      </c>
      <c r="GT13" s="264" t="s">
        <v>21</v>
      </c>
      <c r="GU13" s="264" t="s">
        <v>21</v>
      </c>
      <c r="GV13" s="264">
        <v>0</v>
      </c>
      <c r="GW13" s="264">
        <v>20</v>
      </c>
      <c r="GX13" s="264">
        <v>3</v>
      </c>
      <c r="GY13" s="264">
        <v>3</v>
      </c>
      <c r="GZ13" s="264">
        <v>3</v>
      </c>
      <c r="HA13" s="264">
        <f t="shared" si="34"/>
        <v>15</v>
      </c>
      <c r="HB13" s="264">
        <f t="shared" si="63"/>
        <v>15</v>
      </c>
      <c r="HC13" s="501" t="s">
        <v>21</v>
      </c>
      <c r="HD13" s="264" t="s">
        <v>889</v>
      </c>
      <c r="HE13" s="264"/>
      <c r="HF13" s="264"/>
      <c r="HG13" s="264"/>
      <c r="HH13" s="264" t="s">
        <v>21</v>
      </c>
      <c r="HI13" s="264">
        <v>0</v>
      </c>
      <c r="HJ13" s="264" t="s">
        <v>21</v>
      </c>
      <c r="HK13" s="264">
        <v>0</v>
      </c>
      <c r="HL13" s="264">
        <v>20</v>
      </c>
      <c r="HM13" s="264">
        <v>0</v>
      </c>
      <c r="HN13" s="264">
        <v>20</v>
      </c>
      <c r="HO13" s="264">
        <v>20</v>
      </c>
      <c r="HP13" s="264">
        <f t="shared" si="35"/>
        <v>0</v>
      </c>
      <c r="HQ13" s="264">
        <f t="shared" si="64"/>
        <v>100</v>
      </c>
      <c r="HR13" s="264" t="s">
        <v>21</v>
      </c>
      <c r="HY13" s="210"/>
      <c r="HZ13" s="210"/>
      <c r="IA13" s="210"/>
      <c r="IB13" s="210"/>
      <c r="IC13" s="210"/>
      <c r="ID13" s="210"/>
      <c r="IE13" s="210"/>
      <c r="IF13" s="212"/>
      <c r="IG13" s="211"/>
      <c r="IH13" s="211"/>
      <c r="II13" s="211"/>
      <c r="IJ13" s="211"/>
      <c r="IK13" s="211"/>
      <c r="IL13" s="211"/>
      <c r="IM13" s="211"/>
      <c r="IN13" s="210"/>
    </row>
    <row r="14" spans="2:248" ht="66.75" customHeight="1" x14ac:dyDescent="0.45">
      <c r="B14" s="245" t="s">
        <v>4</v>
      </c>
      <c r="C14" s="246" t="s">
        <v>409</v>
      </c>
      <c r="D14" s="243" t="s">
        <v>10</v>
      </c>
      <c r="E14" s="243" t="s">
        <v>109</v>
      </c>
      <c r="F14" s="242" t="s">
        <v>187</v>
      </c>
      <c r="G14" s="243" t="s">
        <v>21</v>
      </c>
      <c r="H14" s="243" t="s">
        <v>21</v>
      </c>
      <c r="I14" s="243">
        <v>27</v>
      </c>
      <c r="J14" s="242" t="s">
        <v>90</v>
      </c>
      <c r="K14" s="268" t="s">
        <v>81</v>
      </c>
      <c r="L14" s="243" t="s">
        <v>36</v>
      </c>
      <c r="M14" s="268" t="s">
        <v>80</v>
      </c>
      <c r="N14" s="243" t="s">
        <v>36</v>
      </c>
      <c r="O14" s="243" t="s">
        <v>79</v>
      </c>
      <c r="P14" s="244" t="s">
        <v>12</v>
      </c>
      <c r="Q14" s="350" t="s">
        <v>483</v>
      </c>
      <c r="R14" s="264" t="s">
        <v>21</v>
      </c>
      <c r="S14" s="264" t="s">
        <v>440</v>
      </c>
      <c r="T14" s="264" t="s">
        <v>554</v>
      </c>
      <c r="U14" s="264" t="s">
        <v>464</v>
      </c>
      <c r="V14" s="264" t="s">
        <v>363</v>
      </c>
      <c r="W14" s="264" t="s">
        <v>386</v>
      </c>
      <c r="X14" s="264" t="s">
        <v>21</v>
      </c>
      <c r="Y14" s="264" t="s">
        <v>363</v>
      </c>
      <c r="Z14" s="264" t="s">
        <v>483</v>
      </c>
      <c r="AA14" s="264" t="s">
        <v>208</v>
      </c>
      <c r="AB14" s="264"/>
      <c r="AC14" s="382" t="s">
        <v>833</v>
      </c>
      <c r="AD14" s="264">
        <v>3</v>
      </c>
      <c r="AE14" s="264">
        <v>1</v>
      </c>
      <c r="AF14" s="264">
        <v>30</v>
      </c>
      <c r="AG14" s="264">
        <v>30</v>
      </c>
      <c r="AH14" s="264">
        <v>30</v>
      </c>
      <c r="AI14" s="264">
        <v>0</v>
      </c>
      <c r="AJ14" s="264">
        <v>1917</v>
      </c>
      <c r="AK14" s="264">
        <v>1</v>
      </c>
      <c r="AL14" s="264">
        <v>4</v>
      </c>
      <c r="AM14" s="264" t="s">
        <v>21</v>
      </c>
      <c r="AN14" s="264">
        <v>1917</v>
      </c>
      <c r="AO14" s="264">
        <v>1917</v>
      </c>
      <c r="AP14" s="264">
        <v>1917</v>
      </c>
      <c r="AQ14" s="264">
        <f t="shared" si="37"/>
        <v>1917</v>
      </c>
      <c r="AR14" s="264">
        <f t="shared" si="38"/>
        <v>1</v>
      </c>
      <c r="AS14" s="264">
        <v>4</v>
      </c>
      <c r="AT14" s="264" t="s">
        <v>21</v>
      </c>
      <c r="AU14" s="264">
        <f>IF(AQ14="-",AT14,AQ14)</f>
        <v>1917</v>
      </c>
      <c r="AV14" s="264" t="s">
        <v>21</v>
      </c>
      <c r="AW14" s="264" t="s">
        <v>21</v>
      </c>
      <c r="AX14" s="264">
        <v>3</v>
      </c>
      <c r="AY14" s="264">
        <v>1</v>
      </c>
      <c r="AZ14" s="264">
        <v>4</v>
      </c>
      <c r="BA14" s="264">
        <v>4</v>
      </c>
      <c r="BB14" s="264">
        <v>0</v>
      </c>
      <c r="BC14" s="264">
        <v>0</v>
      </c>
      <c r="BD14" s="264">
        <v>0</v>
      </c>
      <c r="BE14" s="264">
        <v>0</v>
      </c>
      <c r="BF14" s="264">
        <v>0</v>
      </c>
      <c r="BG14" s="264">
        <v>0</v>
      </c>
      <c r="BH14" s="264">
        <f t="shared" si="0"/>
        <v>100</v>
      </c>
      <c r="BI14" s="264">
        <f t="shared" ref="BI14:BI46" si="72">IFERROR((AR14/AK14)*100, "-")</f>
        <v>100</v>
      </c>
      <c r="BJ14" s="264">
        <f t="shared" si="39"/>
        <v>100</v>
      </c>
      <c r="BK14" s="264">
        <f t="shared" si="40"/>
        <v>100</v>
      </c>
      <c r="BL14" s="264">
        <f t="shared" si="62"/>
        <v>100</v>
      </c>
      <c r="BM14" s="264">
        <f t="shared" si="41"/>
        <v>100</v>
      </c>
      <c r="BN14" s="264">
        <f t="shared" si="1"/>
        <v>0</v>
      </c>
      <c r="BO14" s="264">
        <f t="shared" si="2"/>
        <v>0</v>
      </c>
      <c r="BP14" s="264">
        <f t="shared" si="3"/>
        <v>13.333333333333334</v>
      </c>
      <c r="BQ14" s="264">
        <f t="shared" si="4"/>
        <v>0</v>
      </c>
      <c r="BR14" s="264">
        <f t="shared" si="5"/>
        <v>0</v>
      </c>
      <c r="BS14" s="264">
        <f t="shared" si="6"/>
        <v>13.333333333333334</v>
      </c>
      <c r="BT14" s="264">
        <f t="shared" si="7"/>
        <v>0</v>
      </c>
      <c r="BU14" s="264">
        <f t="shared" si="8"/>
        <v>0</v>
      </c>
      <c r="BV14" s="264" t="s">
        <v>21</v>
      </c>
      <c r="BW14" s="264" t="s">
        <v>21</v>
      </c>
      <c r="BX14" s="264">
        <v>0</v>
      </c>
      <c r="BY14" s="264">
        <v>0</v>
      </c>
      <c r="BZ14" s="264" t="s">
        <v>21</v>
      </c>
      <c r="CA14" s="264" t="s">
        <v>21</v>
      </c>
      <c r="CB14" s="264" t="s">
        <v>21</v>
      </c>
      <c r="CC14" s="264" t="s">
        <v>21</v>
      </c>
      <c r="CD14" s="264" t="s">
        <v>21</v>
      </c>
      <c r="CE14" s="264">
        <f t="shared" si="42"/>
        <v>0</v>
      </c>
      <c r="CF14" s="264">
        <v>0</v>
      </c>
      <c r="CG14" s="264" t="s">
        <v>21</v>
      </c>
      <c r="CH14" s="264" t="s">
        <v>21</v>
      </c>
      <c r="CI14" s="264" t="s">
        <v>21</v>
      </c>
      <c r="CJ14" s="264" t="s">
        <v>21</v>
      </c>
      <c r="CK14" s="264">
        <v>3</v>
      </c>
      <c r="CL14" s="264">
        <v>0</v>
      </c>
      <c r="CM14" s="264">
        <v>0</v>
      </c>
      <c r="CN14" s="264">
        <v>0</v>
      </c>
      <c r="CO14" s="264">
        <v>0</v>
      </c>
      <c r="CP14" s="264">
        <v>0</v>
      </c>
      <c r="CQ14" s="264">
        <v>0</v>
      </c>
      <c r="CR14" s="264">
        <v>0</v>
      </c>
      <c r="CS14" s="264">
        <v>0</v>
      </c>
      <c r="CT14" s="264">
        <v>0</v>
      </c>
      <c r="CU14" s="264">
        <f t="shared" si="9"/>
        <v>0</v>
      </c>
      <c r="CV14" s="264" t="str">
        <f t="shared" si="43"/>
        <v>-</v>
      </c>
      <c r="CW14" s="264" t="str">
        <f t="shared" si="44"/>
        <v>-</v>
      </c>
      <c r="CX14" s="264" t="str">
        <f t="shared" si="45"/>
        <v>-</v>
      </c>
      <c r="CY14" s="264" t="str">
        <f t="shared" si="46"/>
        <v>-</v>
      </c>
      <c r="CZ14" s="264" t="str">
        <f t="shared" si="47"/>
        <v>-</v>
      </c>
      <c r="DA14" s="264">
        <f t="shared" si="48"/>
        <v>0</v>
      </c>
      <c r="DB14" s="264">
        <f t="shared" si="10"/>
        <v>0</v>
      </c>
      <c r="DC14" s="264">
        <f t="shared" si="11"/>
        <v>0</v>
      </c>
      <c r="DD14" s="264">
        <f t="shared" si="12"/>
        <v>0</v>
      </c>
      <c r="DE14" s="264">
        <f t="shared" si="13"/>
        <v>0</v>
      </c>
      <c r="DF14" s="264">
        <f t="shared" si="14"/>
        <v>0</v>
      </c>
      <c r="DG14" s="264">
        <f t="shared" si="15"/>
        <v>0</v>
      </c>
      <c r="DH14" s="264">
        <f t="shared" si="16"/>
        <v>0</v>
      </c>
      <c r="DI14" s="264"/>
      <c r="DJ14" s="264" t="s">
        <v>268</v>
      </c>
      <c r="DK14" s="264">
        <v>2</v>
      </c>
      <c r="DL14" s="264">
        <v>4</v>
      </c>
      <c r="DM14" s="264" t="s">
        <v>21</v>
      </c>
      <c r="DN14" s="264" t="s">
        <v>268</v>
      </c>
      <c r="DO14" s="264" t="s">
        <v>268</v>
      </c>
      <c r="DP14" s="264" t="s">
        <v>268</v>
      </c>
      <c r="DQ14" s="264" t="s">
        <v>268</v>
      </c>
      <c r="DR14" s="264">
        <f t="shared" si="49"/>
        <v>2</v>
      </c>
      <c r="DS14" s="264">
        <v>4</v>
      </c>
      <c r="DT14" s="264" t="s">
        <v>21</v>
      </c>
      <c r="DU14" s="264" t="s">
        <v>268</v>
      </c>
      <c r="DV14" s="264" t="s">
        <v>21</v>
      </c>
      <c r="DW14" s="264" t="s">
        <v>21</v>
      </c>
      <c r="DX14" s="264">
        <v>3</v>
      </c>
      <c r="DY14" s="264">
        <v>2</v>
      </c>
      <c r="DZ14" s="264">
        <v>2</v>
      </c>
      <c r="EA14" s="264">
        <v>4</v>
      </c>
      <c r="EB14" s="264">
        <v>0</v>
      </c>
      <c r="EC14" s="264">
        <v>0</v>
      </c>
      <c r="ED14" s="264">
        <v>0</v>
      </c>
      <c r="EE14" s="264">
        <v>0</v>
      </c>
      <c r="EF14" s="264">
        <v>0</v>
      </c>
      <c r="EG14" s="264">
        <v>0</v>
      </c>
      <c r="EH14" s="264">
        <f t="shared" si="17"/>
        <v>200</v>
      </c>
      <c r="EI14" s="264">
        <f t="shared" si="50"/>
        <v>100</v>
      </c>
      <c r="EJ14" s="264">
        <f t="shared" si="51"/>
        <v>100</v>
      </c>
      <c r="EK14" s="264">
        <f t="shared" si="52"/>
        <v>100</v>
      </c>
      <c r="EL14" s="264">
        <f t="shared" si="53"/>
        <v>100</v>
      </c>
      <c r="EM14" s="264">
        <f t="shared" si="54"/>
        <v>100</v>
      </c>
      <c r="EN14" s="264">
        <f t="shared" si="18"/>
        <v>0</v>
      </c>
      <c r="EO14" s="264">
        <f t="shared" si="19"/>
        <v>0</v>
      </c>
      <c r="EP14" s="264">
        <f t="shared" si="20"/>
        <v>6.666666666666667</v>
      </c>
      <c r="EQ14" s="264">
        <f t="shared" si="21"/>
        <v>0</v>
      </c>
      <c r="ER14" s="264">
        <f t="shared" si="22"/>
        <v>0</v>
      </c>
      <c r="ES14" s="264">
        <f t="shared" si="23"/>
        <v>13.333333333333334</v>
      </c>
      <c r="ET14" s="264">
        <f t="shared" si="24"/>
        <v>0</v>
      </c>
      <c r="EU14" s="264">
        <f t="shared" si="25"/>
        <v>0</v>
      </c>
      <c r="EV14" s="264"/>
      <c r="EW14" s="264" t="s">
        <v>337</v>
      </c>
      <c r="EX14" s="264">
        <v>3</v>
      </c>
      <c r="EY14" s="264">
        <v>86</v>
      </c>
      <c r="EZ14" s="264" t="s">
        <v>21</v>
      </c>
      <c r="FA14" s="264" t="s">
        <v>21</v>
      </c>
      <c r="FB14" s="264" t="s">
        <v>21</v>
      </c>
      <c r="FC14" s="264" t="s">
        <v>21</v>
      </c>
      <c r="FD14" s="264" t="s">
        <v>21</v>
      </c>
      <c r="FE14" s="264">
        <v>0</v>
      </c>
      <c r="FF14" s="264">
        <v>0</v>
      </c>
      <c r="FG14" s="264" t="s">
        <v>21</v>
      </c>
      <c r="FH14" s="264" t="s">
        <v>21</v>
      </c>
      <c r="FI14" s="264" t="s">
        <v>337</v>
      </c>
      <c r="FJ14" s="264" t="s">
        <v>21</v>
      </c>
      <c r="FK14" s="264">
        <v>3</v>
      </c>
      <c r="FL14" s="264">
        <v>1</v>
      </c>
      <c r="FM14" s="264">
        <v>86</v>
      </c>
      <c r="FN14" s="264">
        <v>86</v>
      </c>
      <c r="FO14" s="264">
        <v>1</v>
      </c>
      <c r="FP14" s="264">
        <v>30</v>
      </c>
      <c r="FQ14" s="264">
        <v>30</v>
      </c>
      <c r="FR14" s="264">
        <v>1</v>
      </c>
      <c r="FS14" s="264">
        <v>86</v>
      </c>
      <c r="FT14" s="264">
        <v>86</v>
      </c>
      <c r="FU14" s="264">
        <f t="shared" si="66"/>
        <v>100</v>
      </c>
      <c r="FV14" s="264">
        <f t="shared" si="55"/>
        <v>0</v>
      </c>
      <c r="FW14" s="264">
        <f t="shared" si="56"/>
        <v>0</v>
      </c>
      <c r="FX14" s="264">
        <f t="shared" si="57"/>
        <v>0</v>
      </c>
      <c r="FY14" s="264">
        <f t="shared" si="58"/>
        <v>65.116279069767444</v>
      </c>
      <c r="FZ14" s="264">
        <f t="shared" si="59"/>
        <v>65.116279069767444</v>
      </c>
      <c r="GA14" s="264">
        <f t="shared" si="60"/>
        <v>100</v>
      </c>
      <c r="GB14" s="264">
        <f t="shared" si="67"/>
        <v>100</v>
      </c>
      <c r="GC14" s="264">
        <f t="shared" si="68"/>
        <v>286.66666666666669</v>
      </c>
      <c r="GD14" s="264">
        <f t="shared" si="29"/>
        <v>286.66666666666669</v>
      </c>
      <c r="GE14" s="264">
        <f t="shared" si="69"/>
        <v>100</v>
      </c>
      <c r="GF14" s="264">
        <f t="shared" si="70"/>
        <v>286.66666666666669</v>
      </c>
      <c r="GG14" s="264">
        <f t="shared" si="32"/>
        <v>286.66666666666669</v>
      </c>
      <c r="GH14" s="264">
        <f t="shared" si="71"/>
        <v>100</v>
      </c>
      <c r="GI14" s="264"/>
      <c r="GJ14" s="264">
        <v>0</v>
      </c>
      <c r="GK14" s="264">
        <v>0</v>
      </c>
      <c r="GL14" s="264">
        <v>1</v>
      </c>
      <c r="GM14" s="264">
        <v>1</v>
      </c>
      <c r="GN14" s="484">
        <v>1</v>
      </c>
      <c r="GO14" s="264" t="s">
        <v>21</v>
      </c>
      <c r="GP14" s="264" t="s">
        <v>747</v>
      </c>
      <c r="GQ14" s="264">
        <v>3</v>
      </c>
      <c r="GR14" s="264">
        <v>54</v>
      </c>
      <c r="GS14" s="264" t="s">
        <v>21</v>
      </c>
      <c r="GT14" s="264" t="s">
        <v>21</v>
      </c>
      <c r="GU14" s="264" t="s">
        <v>21</v>
      </c>
      <c r="GV14" s="264">
        <v>0</v>
      </c>
      <c r="GW14" s="264">
        <v>1</v>
      </c>
      <c r="GX14" s="264">
        <v>1</v>
      </c>
      <c r="GY14" s="264">
        <v>0</v>
      </c>
      <c r="GZ14" s="264">
        <v>1</v>
      </c>
      <c r="HA14" s="264">
        <f t="shared" si="34"/>
        <v>100</v>
      </c>
      <c r="HB14" s="264">
        <f t="shared" si="63"/>
        <v>100</v>
      </c>
      <c r="HC14" s="501" t="s">
        <v>21</v>
      </c>
      <c r="HD14" s="264" t="s">
        <v>890</v>
      </c>
      <c r="HE14" s="264"/>
      <c r="HF14" s="264"/>
      <c r="HG14" s="264"/>
      <c r="HH14" s="264" t="s">
        <v>21</v>
      </c>
      <c r="HI14" s="264">
        <v>0</v>
      </c>
      <c r="HJ14" s="264" t="s">
        <v>21</v>
      </c>
      <c r="HK14" s="264">
        <v>0</v>
      </c>
      <c r="HL14" s="264">
        <v>3</v>
      </c>
      <c r="HM14" s="264">
        <v>0</v>
      </c>
      <c r="HN14" s="264">
        <v>1</v>
      </c>
      <c r="HO14" s="264">
        <v>1</v>
      </c>
      <c r="HP14" s="264">
        <f t="shared" si="35"/>
        <v>0</v>
      </c>
      <c r="HQ14" s="264">
        <f t="shared" si="64"/>
        <v>100</v>
      </c>
      <c r="HR14" s="264" t="s">
        <v>21</v>
      </c>
      <c r="HY14" s="210"/>
      <c r="HZ14" s="210"/>
      <c r="IA14" s="210"/>
      <c r="IB14" s="210"/>
      <c r="IC14" s="210"/>
      <c r="ID14" s="210"/>
      <c r="IE14" s="210"/>
      <c r="IF14" s="212"/>
      <c r="IG14" s="211"/>
      <c r="IH14" s="211"/>
      <c r="II14" s="211"/>
      <c r="IJ14" s="211"/>
      <c r="IK14" s="211"/>
      <c r="IL14" s="211"/>
      <c r="IM14" s="211"/>
      <c r="IN14" s="210"/>
    </row>
    <row r="15" spans="2:248" ht="66.75" customHeight="1" x14ac:dyDescent="0.45">
      <c r="B15" s="240" t="s">
        <v>4</v>
      </c>
      <c r="C15" s="241" t="s">
        <v>409</v>
      </c>
      <c r="D15" s="243" t="s">
        <v>139</v>
      </c>
      <c r="E15" s="243" t="s">
        <v>108</v>
      </c>
      <c r="F15" s="243" t="s">
        <v>187</v>
      </c>
      <c r="G15" s="242" t="s">
        <v>21</v>
      </c>
      <c r="H15" s="242" t="s">
        <v>21</v>
      </c>
      <c r="I15" s="243">
        <v>14</v>
      </c>
      <c r="J15" s="242" t="s">
        <v>140</v>
      </c>
      <c r="K15" s="268" t="s">
        <v>141</v>
      </c>
      <c r="L15" s="243" t="s">
        <v>134</v>
      </c>
      <c r="M15" s="268" t="s">
        <v>142</v>
      </c>
      <c r="N15" s="243" t="s">
        <v>123</v>
      </c>
      <c r="O15" s="243" t="s">
        <v>143</v>
      </c>
      <c r="P15" s="244" t="s">
        <v>12</v>
      </c>
      <c r="Q15" s="350" t="s">
        <v>484</v>
      </c>
      <c r="R15" s="264" t="s">
        <v>21</v>
      </c>
      <c r="S15" s="264" t="s">
        <v>424</v>
      </c>
      <c r="T15" s="264" t="s">
        <v>555</v>
      </c>
      <c r="U15" s="264" t="s">
        <v>996</v>
      </c>
      <c r="V15" s="264" t="s">
        <v>363</v>
      </c>
      <c r="W15" s="264" t="s">
        <v>385</v>
      </c>
      <c r="X15" s="264" t="s">
        <v>21</v>
      </c>
      <c r="Y15" s="264" t="s">
        <v>363</v>
      </c>
      <c r="Z15" s="264" t="s">
        <v>534</v>
      </c>
      <c r="AA15" s="264" t="s">
        <v>208</v>
      </c>
      <c r="AB15" s="264"/>
      <c r="AC15" s="382" t="s">
        <v>833</v>
      </c>
      <c r="AD15" s="264">
        <v>4</v>
      </c>
      <c r="AE15" s="264">
        <v>1</v>
      </c>
      <c r="AF15" s="264">
        <v>9</v>
      </c>
      <c r="AG15" s="264">
        <v>9</v>
      </c>
      <c r="AH15" s="264">
        <v>9</v>
      </c>
      <c r="AI15" s="264">
        <v>0</v>
      </c>
      <c r="AJ15" s="264" t="s">
        <v>21</v>
      </c>
      <c r="AK15" s="264">
        <v>0</v>
      </c>
      <c r="AL15" s="264">
        <v>0</v>
      </c>
      <c r="AM15" s="264" t="s">
        <v>21</v>
      </c>
      <c r="AN15" s="264" t="s">
        <v>21</v>
      </c>
      <c r="AO15" s="264" t="s">
        <v>21</v>
      </c>
      <c r="AP15" s="264" t="s">
        <v>21</v>
      </c>
      <c r="AQ15" s="264" t="str">
        <f t="shared" si="37"/>
        <v>-</v>
      </c>
      <c r="AR15" s="264">
        <f t="shared" si="38"/>
        <v>0</v>
      </c>
      <c r="AS15" s="264">
        <v>0</v>
      </c>
      <c r="AT15" s="264" t="s">
        <v>21</v>
      </c>
      <c r="AU15" s="264" t="str">
        <f>IF(AQ15="-",AT15,AQ15)</f>
        <v>-</v>
      </c>
      <c r="AV15" s="264" t="s">
        <v>21</v>
      </c>
      <c r="AW15" s="264" t="s">
        <v>21</v>
      </c>
      <c r="AX15" s="264">
        <v>4</v>
      </c>
      <c r="AY15" s="264">
        <v>0</v>
      </c>
      <c r="AZ15" s="264">
        <v>0</v>
      </c>
      <c r="BA15" s="264">
        <v>0</v>
      </c>
      <c r="BB15" s="264">
        <v>0</v>
      </c>
      <c r="BC15" s="264">
        <v>0</v>
      </c>
      <c r="BD15" s="264">
        <v>0</v>
      </c>
      <c r="BE15" s="264">
        <v>0</v>
      </c>
      <c r="BF15" s="264">
        <v>0</v>
      </c>
      <c r="BG15" s="264">
        <v>0</v>
      </c>
      <c r="BH15" s="264">
        <f t="shared" si="0"/>
        <v>0</v>
      </c>
      <c r="BI15" s="264" t="str">
        <f t="shared" si="72"/>
        <v>-</v>
      </c>
      <c r="BJ15" s="264" t="str">
        <f t="shared" si="39"/>
        <v>-</v>
      </c>
      <c r="BK15" s="264" t="str">
        <f t="shared" si="40"/>
        <v>-</v>
      </c>
      <c r="BL15" s="264" t="str">
        <f t="shared" si="62"/>
        <v>-</v>
      </c>
      <c r="BM15" s="264" t="str">
        <f t="shared" si="41"/>
        <v>-</v>
      </c>
      <c r="BN15" s="264">
        <f t="shared" si="1"/>
        <v>0</v>
      </c>
      <c r="BO15" s="264">
        <f t="shared" si="2"/>
        <v>0</v>
      </c>
      <c r="BP15" s="264">
        <f t="shared" si="3"/>
        <v>0</v>
      </c>
      <c r="BQ15" s="264">
        <f t="shared" si="4"/>
        <v>0</v>
      </c>
      <c r="BR15" s="264">
        <f t="shared" si="5"/>
        <v>0</v>
      </c>
      <c r="BS15" s="264">
        <f t="shared" si="6"/>
        <v>0</v>
      </c>
      <c r="BT15" s="264">
        <f t="shared" si="7"/>
        <v>0</v>
      </c>
      <c r="BU15" s="264">
        <f t="shared" si="8"/>
        <v>0</v>
      </c>
      <c r="BV15" s="264" t="s">
        <v>21</v>
      </c>
      <c r="BW15" s="264">
        <v>2027397</v>
      </c>
      <c r="BX15" s="264">
        <v>1</v>
      </c>
      <c r="BY15" s="264">
        <v>1</v>
      </c>
      <c r="BZ15" s="264">
        <v>2027397</v>
      </c>
      <c r="CA15" s="264" t="s">
        <v>21</v>
      </c>
      <c r="CB15" s="264">
        <v>2027397</v>
      </c>
      <c r="CC15" s="264" t="s">
        <v>21</v>
      </c>
      <c r="CD15" s="264">
        <v>2027397</v>
      </c>
      <c r="CE15" s="264">
        <f t="shared" si="42"/>
        <v>1</v>
      </c>
      <c r="CF15" s="264">
        <v>1</v>
      </c>
      <c r="CG15" s="264" t="s">
        <v>21</v>
      </c>
      <c r="CH15" s="264">
        <v>2027397</v>
      </c>
      <c r="CI15" s="264" t="s">
        <v>21</v>
      </c>
      <c r="CJ15" s="264" t="s">
        <v>21</v>
      </c>
      <c r="CK15" s="264">
        <v>4</v>
      </c>
      <c r="CL15" s="264">
        <v>1</v>
      </c>
      <c r="CM15" s="264">
        <v>1</v>
      </c>
      <c r="CN15" s="264">
        <v>1</v>
      </c>
      <c r="CO15" s="264">
        <v>0</v>
      </c>
      <c r="CP15" s="264">
        <v>0</v>
      </c>
      <c r="CQ15" s="264">
        <v>0</v>
      </c>
      <c r="CR15" s="264">
        <v>1</v>
      </c>
      <c r="CS15" s="264">
        <v>1</v>
      </c>
      <c r="CT15" s="264">
        <v>1</v>
      </c>
      <c r="CU15" s="264">
        <f t="shared" si="9"/>
        <v>100</v>
      </c>
      <c r="CV15" s="264">
        <f t="shared" si="43"/>
        <v>100</v>
      </c>
      <c r="CW15" s="264">
        <f t="shared" si="44"/>
        <v>100</v>
      </c>
      <c r="CX15" s="264">
        <f t="shared" si="45"/>
        <v>100</v>
      </c>
      <c r="CY15" s="264">
        <f t="shared" si="46"/>
        <v>100</v>
      </c>
      <c r="CZ15" s="264">
        <f t="shared" si="47"/>
        <v>100</v>
      </c>
      <c r="DA15" s="264">
        <f t="shared" si="48"/>
        <v>100</v>
      </c>
      <c r="DB15" s="264">
        <f t="shared" si="10"/>
        <v>0</v>
      </c>
      <c r="DC15" s="264">
        <f t="shared" si="11"/>
        <v>11.111111111111111</v>
      </c>
      <c r="DD15" s="264">
        <f t="shared" si="12"/>
        <v>11.111111111111111</v>
      </c>
      <c r="DE15" s="264">
        <f t="shared" si="13"/>
        <v>0</v>
      </c>
      <c r="DF15" s="264">
        <f t="shared" si="14"/>
        <v>11.111111111111111</v>
      </c>
      <c r="DG15" s="264">
        <f t="shared" si="15"/>
        <v>11.111111111111111</v>
      </c>
      <c r="DH15" s="264">
        <f t="shared" si="16"/>
        <v>0</v>
      </c>
      <c r="DI15" s="264"/>
      <c r="DJ15" s="264" t="s">
        <v>269</v>
      </c>
      <c r="DK15" s="264">
        <v>3</v>
      </c>
      <c r="DL15" s="264">
        <v>5</v>
      </c>
      <c r="DM15" s="264">
        <v>2027397</v>
      </c>
      <c r="DN15" s="264" t="s">
        <v>268</v>
      </c>
      <c r="DO15" s="264" t="s">
        <v>269</v>
      </c>
      <c r="DP15" s="264" t="s">
        <v>268</v>
      </c>
      <c r="DQ15" s="264" t="s">
        <v>269</v>
      </c>
      <c r="DR15" s="264">
        <f t="shared" si="49"/>
        <v>3</v>
      </c>
      <c r="DS15" s="264">
        <v>5</v>
      </c>
      <c r="DT15" s="264" t="s">
        <v>21</v>
      </c>
      <c r="DU15" s="264" t="s">
        <v>269</v>
      </c>
      <c r="DV15" s="264" t="s">
        <v>21</v>
      </c>
      <c r="DW15" s="264" t="s">
        <v>21</v>
      </c>
      <c r="DX15" s="264">
        <v>4</v>
      </c>
      <c r="DY15" s="264">
        <v>2</v>
      </c>
      <c r="DZ15" s="264">
        <v>2</v>
      </c>
      <c r="EA15" s="264">
        <v>5</v>
      </c>
      <c r="EB15" s="264">
        <v>0</v>
      </c>
      <c r="EC15" s="264">
        <v>0</v>
      </c>
      <c r="ED15" s="264">
        <v>0</v>
      </c>
      <c r="EE15" s="264">
        <v>0</v>
      </c>
      <c r="EF15" s="264">
        <v>0</v>
      </c>
      <c r="EG15" s="264">
        <v>0</v>
      </c>
      <c r="EH15" s="264">
        <f t="shared" si="17"/>
        <v>200</v>
      </c>
      <c r="EI15" s="264">
        <f t="shared" si="50"/>
        <v>100</v>
      </c>
      <c r="EJ15" s="264">
        <f t="shared" si="51"/>
        <v>100</v>
      </c>
      <c r="EK15" s="264">
        <f t="shared" si="52"/>
        <v>100</v>
      </c>
      <c r="EL15" s="264">
        <f t="shared" si="53"/>
        <v>100</v>
      </c>
      <c r="EM15" s="264">
        <f t="shared" si="54"/>
        <v>100</v>
      </c>
      <c r="EN15" s="264">
        <f t="shared" si="18"/>
        <v>0</v>
      </c>
      <c r="EO15" s="264">
        <f t="shared" si="19"/>
        <v>0</v>
      </c>
      <c r="EP15" s="264">
        <f t="shared" si="20"/>
        <v>22.222222222222221</v>
      </c>
      <c r="EQ15" s="264">
        <f t="shared" si="21"/>
        <v>0</v>
      </c>
      <c r="ER15" s="264">
        <f t="shared" si="22"/>
        <v>0</v>
      </c>
      <c r="ES15" s="264">
        <f t="shared" si="23"/>
        <v>55.555555555555557</v>
      </c>
      <c r="ET15" s="264">
        <f t="shared" si="24"/>
        <v>0</v>
      </c>
      <c r="EU15" s="264">
        <f t="shared" si="25"/>
        <v>0</v>
      </c>
      <c r="EV15" s="264"/>
      <c r="EW15" s="264" t="s">
        <v>673</v>
      </c>
      <c r="EX15" s="264">
        <v>2</v>
      </c>
      <c r="EY15" s="264">
        <v>18</v>
      </c>
      <c r="EZ15" s="264" t="s">
        <v>21</v>
      </c>
      <c r="FA15" s="264" t="s">
        <v>21</v>
      </c>
      <c r="FB15" s="264" t="s">
        <v>21</v>
      </c>
      <c r="FC15" s="264" t="s">
        <v>21</v>
      </c>
      <c r="FD15" s="264" t="s">
        <v>21</v>
      </c>
      <c r="FE15" s="264">
        <v>0</v>
      </c>
      <c r="FF15" s="264">
        <v>0</v>
      </c>
      <c r="FG15" s="264" t="s">
        <v>21</v>
      </c>
      <c r="FH15" s="264" t="s">
        <v>21</v>
      </c>
      <c r="FI15" s="264" t="s">
        <v>673</v>
      </c>
      <c r="FJ15" s="264" t="s">
        <v>21</v>
      </c>
      <c r="FK15" s="264">
        <v>4</v>
      </c>
      <c r="FL15" s="264">
        <v>1</v>
      </c>
      <c r="FM15" s="264">
        <v>9</v>
      </c>
      <c r="FN15" s="264">
        <v>18</v>
      </c>
      <c r="FO15" s="264">
        <v>1</v>
      </c>
      <c r="FP15" s="264">
        <v>9</v>
      </c>
      <c r="FQ15" s="264">
        <v>9</v>
      </c>
      <c r="FR15" s="264">
        <v>1</v>
      </c>
      <c r="FS15" s="264">
        <v>9</v>
      </c>
      <c r="FT15" s="264">
        <v>18</v>
      </c>
      <c r="FU15" s="264">
        <f t="shared" si="66"/>
        <v>100</v>
      </c>
      <c r="FV15" s="264">
        <f t="shared" si="55"/>
        <v>0</v>
      </c>
      <c r="FW15" s="264">
        <f t="shared" si="56"/>
        <v>0</v>
      </c>
      <c r="FX15" s="264">
        <f t="shared" si="57"/>
        <v>0</v>
      </c>
      <c r="FY15" s="264">
        <f t="shared" si="58"/>
        <v>0</v>
      </c>
      <c r="FZ15" s="264">
        <f t="shared" si="59"/>
        <v>50</v>
      </c>
      <c r="GA15" s="264">
        <f t="shared" si="60"/>
        <v>100</v>
      </c>
      <c r="GB15" s="264">
        <f t="shared" si="67"/>
        <v>100</v>
      </c>
      <c r="GC15" s="264">
        <f t="shared" si="68"/>
        <v>100</v>
      </c>
      <c r="GD15" s="264">
        <f t="shared" si="29"/>
        <v>100</v>
      </c>
      <c r="GE15" s="264">
        <f t="shared" si="69"/>
        <v>100</v>
      </c>
      <c r="GF15" s="264">
        <f t="shared" si="70"/>
        <v>200</v>
      </c>
      <c r="GG15" s="264">
        <f t="shared" si="32"/>
        <v>200</v>
      </c>
      <c r="GH15" s="264">
        <f t="shared" si="71"/>
        <v>100</v>
      </c>
      <c r="GI15" s="264"/>
      <c r="GJ15" s="264">
        <v>0</v>
      </c>
      <c r="GK15" s="264">
        <v>0</v>
      </c>
      <c r="GL15" s="264">
        <v>1</v>
      </c>
      <c r="GM15" s="264">
        <v>1</v>
      </c>
      <c r="GN15" s="484">
        <v>1</v>
      </c>
      <c r="GO15" s="264" t="s">
        <v>846</v>
      </c>
      <c r="GP15" s="264" t="s">
        <v>21</v>
      </c>
      <c r="GQ15" s="264">
        <v>0</v>
      </c>
      <c r="GR15" s="264">
        <v>0</v>
      </c>
      <c r="GS15" s="264" t="s">
        <v>21</v>
      </c>
      <c r="GT15" s="264" t="s">
        <v>21</v>
      </c>
      <c r="GU15" s="264" t="s">
        <v>21</v>
      </c>
      <c r="GV15" s="264">
        <v>0</v>
      </c>
      <c r="GW15" s="264">
        <v>3</v>
      </c>
      <c r="GX15" s="264">
        <v>0</v>
      </c>
      <c r="GY15" s="264">
        <v>0</v>
      </c>
      <c r="GZ15" s="264">
        <v>0</v>
      </c>
      <c r="HA15" s="264">
        <f t="shared" si="34"/>
        <v>0</v>
      </c>
      <c r="HB15" s="264">
        <f t="shared" si="63"/>
        <v>0</v>
      </c>
      <c r="HC15" s="501" t="s">
        <v>21</v>
      </c>
      <c r="HD15" s="264" t="s">
        <v>891</v>
      </c>
      <c r="HE15" s="264"/>
      <c r="HF15" s="264"/>
      <c r="HG15" s="264"/>
      <c r="HH15" s="264" t="s">
        <v>21</v>
      </c>
      <c r="HI15" s="264">
        <v>0</v>
      </c>
      <c r="HJ15" s="264" t="s">
        <v>21</v>
      </c>
      <c r="HK15" s="264">
        <v>0</v>
      </c>
      <c r="HL15" s="264">
        <v>1</v>
      </c>
      <c r="HM15" s="264">
        <v>0</v>
      </c>
      <c r="HN15" s="264">
        <v>1</v>
      </c>
      <c r="HO15" s="264">
        <v>1</v>
      </c>
      <c r="HP15" s="264">
        <f t="shared" si="35"/>
        <v>0</v>
      </c>
      <c r="HQ15" s="264">
        <f t="shared" si="64"/>
        <v>100</v>
      </c>
      <c r="HR15" s="264" t="s">
        <v>21</v>
      </c>
      <c r="HY15" s="210"/>
      <c r="HZ15" s="210"/>
      <c r="IA15" s="210"/>
      <c r="IB15" s="210"/>
      <c r="IC15" s="210"/>
      <c r="ID15" s="210"/>
      <c r="IE15" s="210"/>
      <c r="IF15" s="212"/>
      <c r="IG15" s="211"/>
      <c r="IH15" s="211"/>
      <c r="II15" s="211"/>
      <c r="IJ15" s="211"/>
      <c r="IK15" s="211"/>
      <c r="IL15" s="211"/>
      <c r="IM15" s="211"/>
      <c r="IN15" s="210"/>
    </row>
    <row r="16" spans="2:248" ht="66.75" customHeight="1" x14ac:dyDescent="0.45">
      <c r="B16" s="240" t="s">
        <v>4</v>
      </c>
      <c r="C16" s="241" t="s">
        <v>409</v>
      </c>
      <c r="D16" s="243" t="s">
        <v>139</v>
      </c>
      <c r="E16" s="243" t="s">
        <v>108</v>
      </c>
      <c r="F16" s="243" t="s">
        <v>187</v>
      </c>
      <c r="G16" s="242" t="s">
        <v>21</v>
      </c>
      <c r="H16" s="242" t="s">
        <v>21</v>
      </c>
      <c r="I16" s="243">
        <v>15</v>
      </c>
      <c r="J16" s="242" t="s">
        <v>144</v>
      </c>
      <c r="K16" s="268" t="s">
        <v>145</v>
      </c>
      <c r="L16" s="243" t="s">
        <v>134</v>
      </c>
      <c r="M16" s="268" t="s">
        <v>146</v>
      </c>
      <c r="N16" s="243" t="s">
        <v>123</v>
      </c>
      <c r="O16" s="243" t="s">
        <v>147</v>
      </c>
      <c r="P16" s="244" t="s">
        <v>12</v>
      </c>
      <c r="Q16" s="350" t="s">
        <v>485</v>
      </c>
      <c r="R16" s="264" t="s">
        <v>21</v>
      </c>
      <c r="S16" s="264" t="s">
        <v>423</v>
      </c>
      <c r="T16" s="264" t="s">
        <v>556</v>
      </c>
      <c r="U16" s="264" t="s">
        <v>997</v>
      </c>
      <c r="V16" s="264" t="s">
        <v>363</v>
      </c>
      <c r="W16" s="264" t="s">
        <v>384</v>
      </c>
      <c r="X16" s="264" t="s">
        <v>21</v>
      </c>
      <c r="Y16" s="264" t="s">
        <v>363</v>
      </c>
      <c r="Z16" s="264" t="s">
        <v>485</v>
      </c>
      <c r="AA16" s="264" t="s">
        <v>208</v>
      </c>
      <c r="AB16" s="264"/>
      <c r="AC16" s="382" t="s">
        <v>833</v>
      </c>
      <c r="AD16" s="264">
        <v>39</v>
      </c>
      <c r="AE16" s="264">
        <v>29</v>
      </c>
      <c r="AF16" s="264">
        <v>66</v>
      </c>
      <c r="AG16" s="264">
        <v>66</v>
      </c>
      <c r="AH16" s="264">
        <v>66</v>
      </c>
      <c r="AI16" s="264">
        <v>0</v>
      </c>
      <c r="AJ16" s="264" t="s">
        <v>773</v>
      </c>
      <c r="AK16" s="264">
        <v>9</v>
      </c>
      <c r="AL16" s="264">
        <v>25</v>
      </c>
      <c r="AM16" s="264" t="s">
        <v>613</v>
      </c>
      <c r="AN16" s="264">
        <v>1917</v>
      </c>
      <c r="AO16" s="264">
        <v>1917</v>
      </c>
      <c r="AP16" s="264">
        <v>1917</v>
      </c>
      <c r="AQ16" s="264">
        <f>IF(AO16="-",AP16,AO16)</f>
        <v>1917</v>
      </c>
      <c r="AR16" s="264">
        <f t="shared" si="38"/>
        <v>1</v>
      </c>
      <c r="AS16" s="264">
        <v>17</v>
      </c>
      <c r="AT16" s="264" t="s">
        <v>21</v>
      </c>
      <c r="AU16" s="264">
        <f>IF(AQ16="-",AT16,AQ16)</f>
        <v>1917</v>
      </c>
      <c r="AV16" s="264" t="s">
        <v>613</v>
      </c>
      <c r="AW16" s="264" t="s">
        <v>21</v>
      </c>
      <c r="AX16" s="264">
        <v>39</v>
      </c>
      <c r="AY16" s="264">
        <v>6</v>
      </c>
      <c r="AZ16" s="264">
        <v>17</v>
      </c>
      <c r="BA16" s="264">
        <v>17</v>
      </c>
      <c r="BB16" s="264">
        <v>0</v>
      </c>
      <c r="BC16" s="264">
        <v>0</v>
      </c>
      <c r="BD16" s="264">
        <v>0</v>
      </c>
      <c r="BE16" s="264">
        <v>0</v>
      </c>
      <c r="BF16" s="264">
        <v>0</v>
      </c>
      <c r="BG16" s="264">
        <v>0</v>
      </c>
      <c r="BH16" s="264">
        <f t="shared" si="0"/>
        <v>20.689655172413794</v>
      </c>
      <c r="BI16" s="264">
        <f t="shared" si="72"/>
        <v>11.111111111111111</v>
      </c>
      <c r="BJ16" s="264">
        <f t="shared" si="39"/>
        <v>68</v>
      </c>
      <c r="BK16" s="264">
        <f t="shared" si="40"/>
        <v>100</v>
      </c>
      <c r="BL16" s="264">
        <f t="shared" si="62"/>
        <v>100</v>
      </c>
      <c r="BM16" s="264">
        <f t="shared" si="41"/>
        <v>100</v>
      </c>
      <c r="BN16" s="264">
        <f t="shared" si="1"/>
        <v>0</v>
      </c>
      <c r="BO16" s="264">
        <f t="shared" si="2"/>
        <v>0</v>
      </c>
      <c r="BP16" s="264">
        <f t="shared" si="3"/>
        <v>25.757575757575758</v>
      </c>
      <c r="BQ16" s="264">
        <f t="shared" si="4"/>
        <v>0</v>
      </c>
      <c r="BR16" s="264">
        <f t="shared" si="5"/>
        <v>0</v>
      </c>
      <c r="BS16" s="264">
        <f t="shared" si="6"/>
        <v>25.757575757575758</v>
      </c>
      <c r="BT16" s="264">
        <f t="shared" si="7"/>
        <v>0</v>
      </c>
      <c r="BU16" s="264">
        <f t="shared" si="8"/>
        <v>0</v>
      </c>
      <c r="BV16" s="264" t="s">
        <v>707</v>
      </c>
      <c r="BW16" s="264">
        <v>2027397</v>
      </c>
      <c r="BX16" s="264">
        <v>1</v>
      </c>
      <c r="BY16" s="264">
        <v>1</v>
      </c>
      <c r="BZ16" s="264">
        <v>2027397</v>
      </c>
      <c r="CA16" s="264" t="s">
        <v>21</v>
      </c>
      <c r="CB16" s="264">
        <v>2027397</v>
      </c>
      <c r="CC16" s="264" t="s">
        <v>21</v>
      </c>
      <c r="CD16" s="264">
        <v>2027397</v>
      </c>
      <c r="CE16" s="264">
        <f t="shared" si="42"/>
        <v>1</v>
      </c>
      <c r="CF16" s="264">
        <v>1</v>
      </c>
      <c r="CG16" s="264" t="s">
        <v>21</v>
      </c>
      <c r="CH16" s="264">
        <v>2027397</v>
      </c>
      <c r="CI16" s="264" t="s">
        <v>21</v>
      </c>
      <c r="CJ16" s="264" t="s">
        <v>21</v>
      </c>
      <c r="CK16" s="264">
        <v>39</v>
      </c>
      <c r="CL16" s="264">
        <v>1</v>
      </c>
      <c r="CM16" s="264">
        <v>1</v>
      </c>
      <c r="CN16" s="264">
        <v>1</v>
      </c>
      <c r="CO16" s="264">
        <v>0</v>
      </c>
      <c r="CP16" s="264">
        <v>0</v>
      </c>
      <c r="CQ16" s="264">
        <v>0</v>
      </c>
      <c r="CR16" s="264">
        <v>1</v>
      </c>
      <c r="CS16" s="264">
        <v>1</v>
      </c>
      <c r="CT16" s="264">
        <v>1</v>
      </c>
      <c r="CU16" s="264">
        <f t="shared" si="9"/>
        <v>3.4482758620689653</v>
      </c>
      <c r="CV16" s="264">
        <f t="shared" si="43"/>
        <v>100</v>
      </c>
      <c r="CW16" s="264">
        <f t="shared" si="44"/>
        <v>100</v>
      </c>
      <c r="CX16" s="264">
        <f t="shared" si="45"/>
        <v>100</v>
      </c>
      <c r="CY16" s="264">
        <f t="shared" si="46"/>
        <v>100</v>
      </c>
      <c r="CZ16" s="264">
        <f t="shared" si="47"/>
        <v>100</v>
      </c>
      <c r="DA16" s="264">
        <f t="shared" si="48"/>
        <v>3.4482758620689653</v>
      </c>
      <c r="DB16" s="264">
        <f t="shared" si="10"/>
        <v>0</v>
      </c>
      <c r="DC16" s="264">
        <f t="shared" si="11"/>
        <v>1.5151515151515151</v>
      </c>
      <c r="DD16" s="264">
        <f t="shared" si="12"/>
        <v>1.5151515151515151</v>
      </c>
      <c r="DE16" s="264">
        <f t="shared" si="13"/>
        <v>0</v>
      </c>
      <c r="DF16" s="264">
        <f t="shared" si="14"/>
        <v>1.5151515151515151</v>
      </c>
      <c r="DG16" s="264">
        <f t="shared" si="15"/>
        <v>1.5151515151515151</v>
      </c>
      <c r="DH16" s="264">
        <f t="shared" si="16"/>
        <v>0</v>
      </c>
      <c r="DI16" s="264"/>
      <c r="DJ16" s="264" t="s">
        <v>774</v>
      </c>
      <c r="DK16" s="264">
        <v>4</v>
      </c>
      <c r="DL16" s="264">
        <v>6</v>
      </c>
      <c r="DM16" s="264" t="s">
        <v>643</v>
      </c>
      <c r="DN16" s="264" t="s">
        <v>268</v>
      </c>
      <c r="DO16" s="264" t="s">
        <v>267</v>
      </c>
      <c r="DP16" s="264" t="s">
        <v>268</v>
      </c>
      <c r="DQ16" s="264" t="s">
        <v>267</v>
      </c>
      <c r="DR16" s="264">
        <f t="shared" si="49"/>
        <v>3</v>
      </c>
      <c r="DS16" s="264">
        <v>5</v>
      </c>
      <c r="DT16" s="264" t="s">
        <v>21</v>
      </c>
      <c r="DU16" s="264" t="s">
        <v>267</v>
      </c>
      <c r="DV16" s="264" t="s">
        <v>690</v>
      </c>
      <c r="DW16" s="264" t="s">
        <v>21</v>
      </c>
      <c r="DX16" s="264">
        <v>39</v>
      </c>
      <c r="DY16" s="264">
        <v>2</v>
      </c>
      <c r="DZ16" s="264">
        <v>3</v>
      </c>
      <c r="EA16" s="264">
        <v>6</v>
      </c>
      <c r="EB16" s="264">
        <v>1</v>
      </c>
      <c r="EC16" s="264">
        <v>1</v>
      </c>
      <c r="ED16" s="264">
        <v>1</v>
      </c>
      <c r="EE16" s="264">
        <v>2</v>
      </c>
      <c r="EF16" s="264">
        <v>2</v>
      </c>
      <c r="EG16" s="264">
        <v>2</v>
      </c>
      <c r="EH16" s="264">
        <f t="shared" si="17"/>
        <v>6.8965517241379306</v>
      </c>
      <c r="EI16" s="264">
        <f t="shared" si="50"/>
        <v>75</v>
      </c>
      <c r="EJ16" s="264">
        <f t="shared" si="51"/>
        <v>83.333333333333343</v>
      </c>
      <c r="EK16" s="264">
        <f t="shared" si="52"/>
        <v>50</v>
      </c>
      <c r="EL16" s="264">
        <f t="shared" si="53"/>
        <v>66.666666666666671</v>
      </c>
      <c r="EM16" s="264">
        <f t="shared" si="54"/>
        <v>83.333333333333343</v>
      </c>
      <c r="EN16" s="264">
        <f t="shared" si="18"/>
        <v>6.8965517241379306</v>
      </c>
      <c r="EO16" s="264">
        <f t="shared" si="19"/>
        <v>3.4482758620689653</v>
      </c>
      <c r="EP16" s="264">
        <f t="shared" si="20"/>
        <v>4.5454545454545459</v>
      </c>
      <c r="EQ16" s="264">
        <f t="shared" si="21"/>
        <v>3.0303030303030303</v>
      </c>
      <c r="ER16" s="264">
        <f t="shared" si="22"/>
        <v>1.5151515151515151</v>
      </c>
      <c r="ES16" s="264">
        <f t="shared" si="23"/>
        <v>9.0909090909090917</v>
      </c>
      <c r="ET16" s="264">
        <f t="shared" si="24"/>
        <v>3.0303030303030303</v>
      </c>
      <c r="EU16" s="264">
        <f t="shared" si="25"/>
        <v>1.5151515151515151</v>
      </c>
      <c r="EV16" s="264"/>
      <c r="EW16" s="264" t="s">
        <v>21</v>
      </c>
      <c r="EX16" s="264">
        <v>0</v>
      </c>
      <c r="EY16" s="264">
        <v>0</v>
      </c>
      <c r="EZ16" s="264" t="s">
        <v>21</v>
      </c>
      <c r="FA16" s="264" t="s">
        <v>21</v>
      </c>
      <c r="FB16" s="264" t="s">
        <v>21</v>
      </c>
      <c r="FC16" s="264" t="s">
        <v>21</v>
      </c>
      <c r="FD16" s="264" t="s">
        <v>21</v>
      </c>
      <c r="FE16" s="264">
        <v>0</v>
      </c>
      <c r="FF16" s="264">
        <v>0</v>
      </c>
      <c r="FG16" s="264" t="s">
        <v>21</v>
      </c>
      <c r="FH16" s="264" t="s">
        <v>21</v>
      </c>
      <c r="FI16" s="264" t="s">
        <v>21</v>
      </c>
      <c r="FJ16" s="264" t="s">
        <v>21</v>
      </c>
      <c r="FK16" s="264">
        <v>39</v>
      </c>
      <c r="FL16" s="264">
        <v>0</v>
      </c>
      <c r="FM16" s="264">
        <v>0</v>
      </c>
      <c r="FN16" s="264">
        <v>0</v>
      </c>
      <c r="FO16" s="264">
        <v>0</v>
      </c>
      <c r="FP16" s="264">
        <v>0</v>
      </c>
      <c r="FQ16" s="264">
        <v>0</v>
      </c>
      <c r="FR16" s="264">
        <v>0</v>
      </c>
      <c r="FS16" s="264">
        <v>0</v>
      </c>
      <c r="FT16" s="264">
        <v>0</v>
      </c>
      <c r="FU16" s="264">
        <f t="shared" si="66"/>
        <v>0</v>
      </c>
      <c r="FV16" s="264" t="str">
        <f t="shared" si="55"/>
        <v>-</v>
      </c>
      <c r="FW16" s="264" t="str">
        <f t="shared" si="56"/>
        <v>-</v>
      </c>
      <c r="FX16" s="264" t="str">
        <f t="shared" si="57"/>
        <v>-</v>
      </c>
      <c r="FY16" s="264" t="str">
        <f t="shared" si="58"/>
        <v>-</v>
      </c>
      <c r="FZ16" s="264" t="str">
        <f t="shared" si="59"/>
        <v>-</v>
      </c>
      <c r="GA16" s="264">
        <f t="shared" si="60"/>
        <v>0</v>
      </c>
      <c r="GB16" s="264">
        <f t="shared" si="67"/>
        <v>0</v>
      </c>
      <c r="GC16" s="264">
        <f t="shared" si="68"/>
        <v>0</v>
      </c>
      <c r="GD16" s="264">
        <f t="shared" si="29"/>
        <v>0</v>
      </c>
      <c r="GE16" s="264">
        <f t="shared" si="69"/>
        <v>0</v>
      </c>
      <c r="GF16" s="264">
        <f t="shared" si="70"/>
        <v>0</v>
      </c>
      <c r="GG16" s="264">
        <f t="shared" si="32"/>
        <v>0</v>
      </c>
      <c r="GH16" s="264">
        <f t="shared" si="71"/>
        <v>0</v>
      </c>
      <c r="GI16" s="264"/>
      <c r="GJ16" s="264">
        <v>0</v>
      </c>
      <c r="GK16" s="264">
        <v>1</v>
      </c>
      <c r="GL16" s="264">
        <v>0</v>
      </c>
      <c r="GM16" s="264">
        <v>1</v>
      </c>
      <c r="GN16" s="484">
        <v>3.4482758620689655E-2</v>
      </c>
      <c r="GO16" s="264" t="s">
        <v>847</v>
      </c>
      <c r="GP16" s="264" t="s">
        <v>745</v>
      </c>
      <c r="GQ16" s="264">
        <v>5</v>
      </c>
      <c r="GR16" s="264">
        <v>7</v>
      </c>
      <c r="GS16" s="264" t="s">
        <v>21</v>
      </c>
      <c r="GT16" s="264" t="s">
        <v>21</v>
      </c>
      <c r="GU16" s="264">
        <v>35364</v>
      </c>
      <c r="GV16" s="264">
        <v>2</v>
      </c>
      <c r="GW16" s="264">
        <v>32</v>
      </c>
      <c r="GX16" s="264">
        <v>6</v>
      </c>
      <c r="GY16" s="264">
        <v>1</v>
      </c>
      <c r="GZ16" s="264">
        <v>6</v>
      </c>
      <c r="HA16" s="264">
        <f t="shared" si="34"/>
        <v>20.689655172413794</v>
      </c>
      <c r="HB16" s="264">
        <f t="shared" si="63"/>
        <v>20.689655172413794</v>
      </c>
      <c r="HC16" s="501" t="s">
        <v>21</v>
      </c>
      <c r="HD16" s="264" t="s">
        <v>892</v>
      </c>
      <c r="HE16" s="264">
        <v>45360</v>
      </c>
      <c r="HF16" s="264">
        <v>1</v>
      </c>
      <c r="HG16" s="264">
        <v>3</v>
      </c>
      <c r="HH16" s="264" t="s">
        <v>21</v>
      </c>
      <c r="HI16" s="264">
        <v>0</v>
      </c>
      <c r="HJ16" s="264" t="s">
        <v>21</v>
      </c>
      <c r="HK16" s="264">
        <v>0</v>
      </c>
      <c r="HL16" s="264">
        <v>37</v>
      </c>
      <c r="HM16" s="264">
        <v>3</v>
      </c>
      <c r="HN16" s="264">
        <v>29</v>
      </c>
      <c r="HO16" s="264">
        <v>29</v>
      </c>
      <c r="HP16" s="264">
        <f t="shared" si="35"/>
        <v>10.344827586206897</v>
      </c>
      <c r="HQ16" s="264">
        <f t="shared" si="64"/>
        <v>100</v>
      </c>
      <c r="HR16" s="264" t="s">
        <v>21</v>
      </c>
      <c r="HY16" s="210"/>
      <c r="HZ16" s="210"/>
      <c r="IA16" s="210"/>
      <c r="IB16" s="210"/>
      <c r="IC16" s="210"/>
      <c r="ID16" s="210"/>
      <c r="IE16" s="210"/>
      <c r="IF16" s="211"/>
      <c r="IG16" s="211"/>
      <c r="IH16" s="211"/>
      <c r="II16" s="211"/>
      <c r="IJ16" s="211"/>
      <c r="IK16" s="211"/>
      <c r="IL16" s="211"/>
      <c r="IM16" s="211"/>
      <c r="IN16" s="210"/>
    </row>
    <row r="17" spans="2:248" ht="66.75" customHeight="1" x14ac:dyDescent="0.45">
      <c r="B17" s="240" t="s">
        <v>4</v>
      </c>
      <c r="C17" s="241" t="s">
        <v>409</v>
      </c>
      <c r="D17" s="243" t="s">
        <v>10</v>
      </c>
      <c r="E17" s="243" t="s">
        <v>109</v>
      </c>
      <c r="F17" s="243" t="s">
        <v>187</v>
      </c>
      <c r="G17" s="242" t="s">
        <v>21</v>
      </c>
      <c r="H17" s="242" t="s">
        <v>21</v>
      </c>
      <c r="I17" s="243">
        <v>18</v>
      </c>
      <c r="J17" s="242" t="s">
        <v>148</v>
      </c>
      <c r="K17" s="268" t="s">
        <v>180</v>
      </c>
      <c r="L17" s="243" t="s">
        <v>163</v>
      </c>
      <c r="M17" s="268" t="s">
        <v>181</v>
      </c>
      <c r="N17" s="243" t="s">
        <v>123</v>
      </c>
      <c r="O17" s="243" t="s">
        <v>149</v>
      </c>
      <c r="P17" s="244" t="s">
        <v>12</v>
      </c>
      <c r="Q17" s="350" t="s">
        <v>486</v>
      </c>
      <c r="R17" s="264" t="s">
        <v>21</v>
      </c>
      <c r="S17" s="264" t="s">
        <v>425</v>
      </c>
      <c r="T17" s="264" t="s">
        <v>557</v>
      </c>
      <c r="U17" s="264" t="s">
        <v>998</v>
      </c>
      <c r="V17" s="264" t="s">
        <v>362</v>
      </c>
      <c r="W17" s="264" t="s">
        <v>367</v>
      </c>
      <c r="X17" s="264" t="s">
        <v>373</v>
      </c>
      <c r="Y17" s="264" t="s">
        <v>363</v>
      </c>
      <c r="Z17" s="264" t="s">
        <v>535</v>
      </c>
      <c r="AA17" s="264" t="s">
        <v>208</v>
      </c>
      <c r="AB17" s="264"/>
      <c r="AC17" s="382" t="s">
        <v>833</v>
      </c>
      <c r="AD17" s="264">
        <v>4</v>
      </c>
      <c r="AE17" s="264">
        <v>1</v>
      </c>
      <c r="AF17" s="264">
        <v>3</v>
      </c>
      <c r="AG17" s="264">
        <v>3</v>
      </c>
      <c r="AH17" s="264">
        <v>3</v>
      </c>
      <c r="AI17" s="264">
        <v>0</v>
      </c>
      <c r="AJ17" s="264" t="s">
        <v>21</v>
      </c>
      <c r="AK17" s="264">
        <v>0</v>
      </c>
      <c r="AL17" s="264">
        <v>0</v>
      </c>
      <c r="AM17" s="264" t="s">
        <v>21</v>
      </c>
      <c r="AN17" s="264" t="s">
        <v>21</v>
      </c>
      <c r="AO17" s="264" t="s">
        <v>21</v>
      </c>
      <c r="AP17" s="264" t="s">
        <v>21</v>
      </c>
      <c r="AQ17" s="264" t="str">
        <f t="shared" si="37"/>
        <v>-</v>
      </c>
      <c r="AR17" s="264">
        <f t="shared" si="38"/>
        <v>0</v>
      </c>
      <c r="AS17" s="264">
        <v>0</v>
      </c>
      <c r="AT17" s="264" t="s">
        <v>21</v>
      </c>
      <c r="AU17" s="264" t="s">
        <v>21</v>
      </c>
      <c r="AV17" s="264" t="s">
        <v>21</v>
      </c>
      <c r="AW17" s="264" t="s">
        <v>21</v>
      </c>
      <c r="AX17" s="264">
        <v>4</v>
      </c>
      <c r="AY17" s="264">
        <v>0</v>
      </c>
      <c r="AZ17" s="264">
        <v>0</v>
      </c>
      <c r="BA17" s="264">
        <v>0</v>
      </c>
      <c r="BB17" s="264">
        <v>0</v>
      </c>
      <c r="BC17" s="264">
        <v>0</v>
      </c>
      <c r="BD17" s="264">
        <v>0</v>
      </c>
      <c r="BE17" s="264">
        <v>0</v>
      </c>
      <c r="BF17" s="264">
        <v>0</v>
      </c>
      <c r="BG17" s="264">
        <v>0</v>
      </c>
      <c r="BH17" s="264">
        <f t="shared" si="0"/>
        <v>0</v>
      </c>
      <c r="BI17" s="264" t="str">
        <f t="shared" si="72"/>
        <v>-</v>
      </c>
      <c r="BJ17" s="264" t="str">
        <f t="shared" si="39"/>
        <v>-</v>
      </c>
      <c r="BK17" s="264" t="str">
        <f t="shared" si="40"/>
        <v>-</v>
      </c>
      <c r="BL17" s="264" t="str">
        <f t="shared" si="62"/>
        <v>-</v>
      </c>
      <c r="BM17" s="264" t="str">
        <f t="shared" si="41"/>
        <v>-</v>
      </c>
      <c r="BN17" s="264">
        <f t="shared" si="1"/>
        <v>0</v>
      </c>
      <c r="BO17" s="264">
        <f t="shared" si="2"/>
        <v>0</v>
      </c>
      <c r="BP17" s="264">
        <f t="shared" si="3"/>
        <v>0</v>
      </c>
      <c r="BQ17" s="264">
        <f t="shared" si="4"/>
        <v>0</v>
      </c>
      <c r="BR17" s="264">
        <f t="shared" si="5"/>
        <v>0</v>
      </c>
      <c r="BS17" s="264">
        <f t="shared" si="6"/>
        <v>0</v>
      </c>
      <c r="BT17" s="264">
        <f t="shared" si="7"/>
        <v>0</v>
      </c>
      <c r="BU17" s="264">
        <f t="shared" si="8"/>
        <v>0</v>
      </c>
      <c r="BV17" s="264"/>
      <c r="BW17" s="264" t="s">
        <v>21</v>
      </c>
      <c r="BX17" s="264">
        <v>0</v>
      </c>
      <c r="BY17" s="264">
        <v>0</v>
      </c>
      <c r="BZ17" s="264" t="s">
        <v>21</v>
      </c>
      <c r="CA17" s="264" t="s">
        <v>21</v>
      </c>
      <c r="CB17" s="264" t="s">
        <v>21</v>
      </c>
      <c r="CC17" s="264" t="s">
        <v>21</v>
      </c>
      <c r="CD17" s="264" t="s">
        <v>21</v>
      </c>
      <c r="CE17" s="264">
        <f t="shared" si="42"/>
        <v>0</v>
      </c>
      <c r="CF17" s="264">
        <v>0</v>
      </c>
      <c r="CG17" s="264" t="s">
        <v>21</v>
      </c>
      <c r="CH17" s="264" t="s">
        <v>21</v>
      </c>
      <c r="CI17" s="264" t="s">
        <v>21</v>
      </c>
      <c r="CJ17" s="264" t="s">
        <v>21</v>
      </c>
      <c r="CK17" s="264">
        <v>4</v>
      </c>
      <c r="CL17" s="264">
        <v>0</v>
      </c>
      <c r="CM17" s="264">
        <v>0</v>
      </c>
      <c r="CN17" s="264">
        <v>0</v>
      </c>
      <c r="CO17" s="264">
        <v>0</v>
      </c>
      <c r="CP17" s="264">
        <v>0</v>
      </c>
      <c r="CQ17" s="264">
        <v>0</v>
      </c>
      <c r="CR17" s="264">
        <v>0</v>
      </c>
      <c r="CS17" s="264">
        <v>0</v>
      </c>
      <c r="CT17" s="264">
        <v>0</v>
      </c>
      <c r="CU17" s="264">
        <f t="shared" si="9"/>
        <v>0</v>
      </c>
      <c r="CV17" s="264" t="str">
        <f t="shared" si="43"/>
        <v>-</v>
      </c>
      <c r="CW17" s="264" t="str">
        <f t="shared" si="44"/>
        <v>-</v>
      </c>
      <c r="CX17" s="264" t="str">
        <f t="shared" si="45"/>
        <v>-</v>
      </c>
      <c r="CY17" s="264" t="str">
        <f t="shared" si="46"/>
        <v>-</v>
      </c>
      <c r="CZ17" s="264" t="str">
        <f t="shared" si="47"/>
        <v>-</v>
      </c>
      <c r="DA17" s="264">
        <f t="shared" si="48"/>
        <v>0</v>
      </c>
      <c r="DB17" s="264">
        <f t="shared" si="10"/>
        <v>0</v>
      </c>
      <c r="DC17" s="264">
        <f t="shared" si="11"/>
        <v>0</v>
      </c>
      <c r="DD17" s="264">
        <f t="shared" si="12"/>
        <v>0</v>
      </c>
      <c r="DE17" s="264">
        <f t="shared" si="13"/>
        <v>0</v>
      </c>
      <c r="DF17" s="264">
        <f t="shared" si="14"/>
        <v>0</v>
      </c>
      <c r="DG17" s="264">
        <f t="shared" si="15"/>
        <v>0</v>
      </c>
      <c r="DH17" s="264">
        <f t="shared" si="16"/>
        <v>0</v>
      </c>
      <c r="DI17" s="264"/>
      <c r="DJ17" s="264" t="s">
        <v>542</v>
      </c>
      <c r="DK17" s="264">
        <v>2</v>
      </c>
      <c r="DL17" s="264">
        <v>4</v>
      </c>
      <c r="DM17" s="264" t="s">
        <v>21</v>
      </c>
      <c r="DN17" s="264" t="s">
        <v>268</v>
      </c>
      <c r="DO17" s="264" t="s">
        <v>268</v>
      </c>
      <c r="DP17" s="264" t="s">
        <v>268</v>
      </c>
      <c r="DQ17" s="264" t="s">
        <v>268</v>
      </c>
      <c r="DR17" s="264">
        <f t="shared" si="49"/>
        <v>2</v>
      </c>
      <c r="DS17" s="264">
        <v>4</v>
      </c>
      <c r="DT17" s="264" t="s">
        <v>21</v>
      </c>
      <c r="DU17" s="264" t="s">
        <v>268</v>
      </c>
      <c r="DV17" s="264" t="s">
        <v>21</v>
      </c>
      <c r="DW17" s="264" t="s">
        <v>21</v>
      </c>
      <c r="DX17" s="264">
        <v>4</v>
      </c>
      <c r="DY17" s="264">
        <v>1</v>
      </c>
      <c r="DZ17" s="264">
        <v>2</v>
      </c>
      <c r="EA17" s="264">
        <v>4</v>
      </c>
      <c r="EB17" s="264">
        <v>0</v>
      </c>
      <c r="EC17" s="264">
        <v>0</v>
      </c>
      <c r="ED17" s="264">
        <v>0</v>
      </c>
      <c r="EE17" s="264">
        <v>0</v>
      </c>
      <c r="EF17" s="264">
        <v>0</v>
      </c>
      <c r="EG17" s="264">
        <v>0</v>
      </c>
      <c r="EH17" s="264">
        <f t="shared" si="17"/>
        <v>100</v>
      </c>
      <c r="EI17" s="264">
        <f t="shared" si="50"/>
        <v>100</v>
      </c>
      <c r="EJ17" s="264">
        <f t="shared" si="51"/>
        <v>100</v>
      </c>
      <c r="EK17" s="264">
        <f t="shared" si="52"/>
        <v>100</v>
      </c>
      <c r="EL17" s="264">
        <f t="shared" si="53"/>
        <v>100</v>
      </c>
      <c r="EM17" s="264">
        <f t="shared" si="54"/>
        <v>100</v>
      </c>
      <c r="EN17" s="264">
        <f t="shared" si="18"/>
        <v>0</v>
      </c>
      <c r="EO17" s="264">
        <f t="shared" si="19"/>
        <v>0</v>
      </c>
      <c r="EP17" s="264">
        <f t="shared" si="20"/>
        <v>66.666666666666657</v>
      </c>
      <c r="EQ17" s="264">
        <f t="shared" si="21"/>
        <v>0</v>
      </c>
      <c r="ER17" s="264">
        <f t="shared" si="22"/>
        <v>0</v>
      </c>
      <c r="ES17" s="264">
        <f t="shared" si="23"/>
        <v>133.33333333333331</v>
      </c>
      <c r="ET17" s="264">
        <f t="shared" si="24"/>
        <v>0</v>
      </c>
      <c r="EU17" s="264">
        <f t="shared" si="25"/>
        <v>0</v>
      </c>
      <c r="EV17" s="264"/>
      <c r="EW17" s="264" t="s">
        <v>21</v>
      </c>
      <c r="EX17" s="264">
        <v>0</v>
      </c>
      <c r="EY17" s="264">
        <v>0</v>
      </c>
      <c r="EZ17" s="264" t="s">
        <v>21</v>
      </c>
      <c r="FA17" s="264" t="s">
        <v>21</v>
      </c>
      <c r="FB17" s="264" t="s">
        <v>21</v>
      </c>
      <c r="FC17" s="264" t="s">
        <v>21</v>
      </c>
      <c r="FD17" s="264" t="s">
        <v>21</v>
      </c>
      <c r="FE17" s="264">
        <v>0</v>
      </c>
      <c r="FF17" s="264">
        <v>0</v>
      </c>
      <c r="FG17" s="264" t="s">
        <v>21</v>
      </c>
      <c r="FH17" s="264" t="s">
        <v>21</v>
      </c>
      <c r="FI17" s="264" t="s">
        <v>21</v>
      </c>
      <c r="FJ17" s="264" t="s">
        <v>21</v>
      </c>
      <c r="FK17" s="264">
        <v>4</v>
      </c>
      <c r="FL17" s="264">
        <v>0</v>
      </c>
      <c r="FM17" s="264">
        <v>0</v>
      </c>
      <c r="FN17" s="264">
        <v>0</v>
      </c>
      <c r="FO17" s="264">
        <v>0</v>
      </c>
      <c r="FP17" s="264">
        <v>0</v>
      </c>
      <c r="FQ17" s="264">
        <v>0</v>
      </c>
      <c r="FR17" s="264">
        <v>0</v>
      </c>
      <c r="FS17" s="264">
        <v>0</v>
      </c>
      <c r="FT17" s="264">
        <v>0</v>
      </c>
      <c r="FU17" s="264">
        <v>0</v>
      </c>
      <c r="FV17" s="264" t="str">
        <f t="shared" si="55"/>
        <v>-</v>
      </c>
      <c r="FW17" s="264" t="str">
        <f t="shared" si="56"/>
        <v>-</v>
      </c>
      <c r="FX17" s="264" t="str">
        <f t="shared" si="57"/>
        <v>-</v>
      </c>
      <c r="FY17" s="264" t="str">
        <f t="shared" si="58"/>
        <v>-</v>
      </c>
      <c r="FZ17" s="264" t="str">
        <f t="shared" si="59"/>
        <v>-</v>
      </c>
      <c r="GA17" s="264">
        <f t="shared" si="60"/>
        <v>0</v>
      </c>
      <c r="GB17" s="264">
        <v>0</v>
      </c>
      <c r="GC17" s="264">
        <v>0</v>
      </c>
      <c r="GD17" s="264">
        <f t="shared" si="29"/>
        <v>0</v>
      </c>
      <c r="GE17" s="264">
        <v>0</v>
      </c>
      <c r="GF17" s="264">
        <v>0</v>
      </c>
      <c r="GG17" s="264">
        <f t="shared" si="32"/>
        <v>0</v>
      </c>
      <c r="GH17" s="264">
        <v>0</v>
      </c>
      <c r="GI17" s="264"/>
      <c r="GJ17" s="264">
        <v>0</v>
      </c>
      <c r="GK17" s="264">
        <v>0</v>
      </c>
      <c r="GL17" s="264">
        <v>0</v>
      </c>
      <c r="GM17" s="264">
        <v>0</v>
      </c>
      <c r="GN17" s="484">
        <v>0</v>
      </c>
      <c r="GO17" s="264" t="s">
        <v>848</v>
      </c>
      <c r="GP17" s="264" t="s">
        <v>21</v>
      </c>
      <c r="GQ17" s="264">
        <v>0</v>
      </c>
      <c r="GR17" s="264">
        <v>0</v>
      </c>
      <c r="GS17" s="264" t="s">
        <v>21</v>
      </c>
      <c r="GT17" s="264" t="s">
        <v>21</v>
      </c>
      <c r="GU17" s="264" t="s">
        <v>21</v>
      </c>
      <c r="GV17" s="264">
        <v>0</v>
      </c>
      <c r="GW17" s="264">
        <v>4</v>
      </c>
      <c r="GX17" s="264">
        <v>0</v>
      </c>
      <c r="GY17" s="264">
        <v>0</v>
      </c>
      <c r="GZ17" s="264">
        <v>0</v>
      </c>
      <c r="HA17" s="264">
        <f t="shared" si="34"/>
        <v>0</v>
      </c>
      <c r="HB17" s="264">
        <f t="shared" si="63"/>
        <v>0</v>
      </c>
      <c r="HC17" s="501" t="s">
        <v>21</v>
      </c>
      <c r="HD17" s="264" t="s">
        <v>893</v>
      </c>
      <c r="HE17" s="264"/>
      <c r="HF17" s="264"/>
      <c r="HG17" s="264"/>
      <c r="HH17" s="264" t="s">
        <v>21</v>
      </c>
      <c r="HI17" s="264">
        <v>0</v>
      </c>
      <c r="HJ17" s="264" t="s">
        <v>21</v>
      </c>
      <c r="HK17" s="264">
        <v>0</v>
      </c>
      <c r="HL17" s="264">
        <v>1</v>
      </c>
      <c r="HM17" s="264">
        <v>0</v>
      </c>
      <c r="HN17" s="264">
        <v>1</v>
      </c>
      <c r="HO17" s="264">
        <v>1</v>
      </c>
      <c r="HP17" s="264">
        <f t="shared" si="35"/>
        <v>0</v>
      </c>
      <c r="HQ17" s="264">
        <f t="shared" si="64"/>
        <v>100</v>
      </c>
      <c r="HR17" s="264" t="s">
        <v>21</v>
      </c>
      <c r="HY17" s="210"/>
      <c r="HZ17" s="210"/>
      <c r="IA17" s="210"/>
      <c r="IB17" s="210"/>
      <c r="IC17" s="210"/>
      <c r="ID17" s="210"/>
      <c r="IE17" s="210"/>
      <c r="IF17" s="211"/>
      <c r="IG17" s="211"/>
      <c r="IH17" s="211"/>
      <c r="II17" s="211"/>
      <c r="IJ17" s="211"/>
      <c r="IK17" s="211"/>
      <c r="IL17" s="211"/>
      <c r="IM17" s="211"/>
      <c r="IN17" s="210"/>
    </row>
    <row r="18" spans="2:248" ht="66.75" customHeight="1" x14ac:dyDescent="0.45">
      <c r="B18" s="240" t="s">
        <v>4</v>
      </c>
      <c r="C18" s="241" t="s">
        <v>409</v>
      </c>
      <c r="D18" s="243" t="s">
        <v>10</v>
      </c>
      <c r="E18" s="243" t="s">
        <v>109</v>
      </c>
      <c r="F18" s="243" t="s">
        <v>187</v>
      </c>
      <c r="G18" s="242" t="s">
        <v>21</v>
      </c>
      <c r="H18" s="242" t="s">
        <v>21</v>
      </c>
      <c r="I18" s="243">
        <v>19</v>
      </c>
      <c r="J18" s="242" t="s">
        <v>922</v>
      </c>
      <c r="K18" s="268" t="s">
        <v>133</v>
      </c>
      <c r="L18" s="243" t="s">
        <v>134</v>
      </c>
      <c r="M18" s="268" t="s">
        <v>182</v>
      </c>
      <c r="N18" s="243" t="s">
        <v>123</v>
      </c>
      <c r="O18" s="243" t="s">
        <v>135</v>
      </c>
      <c r="P18" s="244" t="s">
        <v>12</v>
      </c>
      <c r="Q18" s="350" t="s">
        <v>487</v>
      </c>
      <c r="R18" s="264" t="s">
        <v>21</v>
      </c>
      <c r="S18" s="264" t="s">
        <v>426</v>
      </c>
      <c r="T18" s="264" t="s">
        <v>558</v>
      </c>
      <c r="U18" s="264" t="s">
        <v>999</v>
      </c>
      <c r="V18" s="264" t="s">
        <v>363</v>
      </c>
      <c r="W18" s="264" t="s">
        <v>369</v>
      </c>
      <c r="X18" s="264" t="s">
        <v>21</v>
      </c>
      <c r="Y18" s="264" t="s">
        <v>363</v>
      </c>
      <c r="Z18" s="264" t="s">
        <v>487</v>
      </c>
      <c r="AA18" s="264" t="s">
        <v>208</v>
      </c>
      <c r="AB18" s="264"/>
      <c r="AC18" s="382" t="s">
        <v>832</v>
      </c>
      <c r="AD18" s="264">
        <v>76</v>
      </c>
      <c r="AE18" s="264">
        <v>72</v>
      </c>
      <c r="AF18" s="264">
        <v>139</v>
      </c>
      <c r="AG18" s="264">
        <v>139</v>
      </c>
      <c r="AH18" s="264">
        <v>139</v>
      </c>
      <c r="AI18" s="264">
        <v>0</v>
      </c>
      <c r="AJ18" s="264" t="s">
        <v>775</v>
      </c>
      <c r="AK18" s="264">
        <v>8</v>
      </c>
      <c r="AL18" s="264">
        <v>62</v>
      </c>
      <c r="AM18" s="264" t="s">
        <v>776</v>
      </c>
      <c r="AN18" s="264">
        <v>1917</v>
      </c>
      <c r="AO18" s="264">
        <v>1390.1917000000001</v>
      </c>
      <c r="AP18" s="264">
        <v>1917</v>
      </c>
      <c r="AQ18" s="264">
        <f t="shared" si="37"/>
        <v>1390.1917000000001</v>
      </c>
      <c r="AR18" s="264">
        <f t="shared" si="38"/>
        <v>2</v>
      </c>
      <c r="AS18" s="264">
        <v>12</v>
      </c>
      <c r="AT18" s="264">
        <v>1390</v>
      </c>
      <c r="AU18" s="264" t="s">
        <v>21</v>
      </c>
      <c r="AV18" s="264" t="s">
        <v>629</v>
      </c>
      <c r="AW18" s="264" t="s">
        <v>21</v>
      </c>
      <c r="AX18" s="264">
        <v>63</v>
      </c>
      <c r="AY18" s="264">
        <v>7</v>
      </c>
      <c r="AZ18" s="264">
        <v>32</v>
      </c>
      <c r="BA18" s="264">
        <v>32</v>
      </c>
      <c r="BB18" s="264">
        <v>4</v>
      </c>
      <c r="BC18" s="264">
        <v>20</v>
      </c>
      <c r="BD18" s="264">
        <v>20</v>
      </c>
      <c r="BE18" s="264">
        <v>4</v>
      </c>
      <c r="BF18" s="264">
        <v>20</v>
      </c>
      <c r="BG18" s="264">
        <v>46</v>
      </c>
      <c r="BH18" s="264">
        <f t="shared" si="0"/>
        <v>9.7222222222222232</v>
      </c>
      <c r="BI18" s="264">
        <f t="shared" si="72"/>
        <v>25</v>
      </c>
      <c r="BJ18" s="264">
        <f t="shared" si="39"/>
        <v>19.35483870967742</v>
      </c>
      <c r="BK18" s="264">
        <f t="shared" si="40"/>
        <v>42.857142857142861</v>
      </c>
      <c r="BL18" s="264">
        <f t="shared" si="62"/>
        <v>37.5</v>
      </c>
      <c r="BM18" s="264">
        <f t="shared" si="41"/>
        <v>37.5</v>
      </c>
      <c r="BN18" s="264">
        <f t="shared" si="1"/>
        <v>5.5555555555555554</v>
      </c>
      <c r="BO18" s="264">
        <f t="shared" si="2"/>
        <v>5.5555555555555554</v>
      </c>
      <c r="BP18" s="264">
        <f t="shared" si="3"/>
        <v>23.021582733812952</v>
      </c>
      <c r="BQ18" s="264">
        <f t="shared" si="4"/>
        <v>14.388489208633093</v>
      </c>
      <c r="BR18" s="264">
        <f t="shared" si="5"/>
        <v>14.388489208633093</v>
      </c>
      <c r="BS18" s="264">
        <f t="shared" si="6"/>
        <v>23.021582733812952</v>
      </c>
      <c r="BT18" s="264">
        <f t="shared" si="7"/>
        <v>33.093525179856115</v>
      </c>
      <c r="BU18" s="264">
        <f t="shared" si="8"/>
        <v>14.388489208633093</v>
      </c>
      <c r="BV18" s="264" t="s">
        <v>663</v>
      </c>
      <c r="BW18" s="264">
        <v>2018489</v>
      </c>
      <c r="BX18" s="264">
        <v>1</v>
      </c>
      <c r="BY18" s="264">
        <v>8</v>
      </c>
      <c r="BZ18" s="264">
        <v>2018489</v>
      </c>
      <c r="CA18" s="264" t="s">
        <v>21</v>
      </c>
      <c r="CB18" s="264" t="s">
        <v>21</v>
      </c>
      <c r="CC18" s="264" t="s">
        <v>21</v>
      </c>
      <c r="CD18" s="264" t="s">
        <v>21</v>
      </c>
      <c r="CE18" s="264">
        <f t="shared" si="42"/>
        <v>0</v>
      </c>
      <c r="CF18" s="264">
        <v>0</v>
      </c>
      <c r="CG18" s="264" t="s">
        <v>21</v>
      </c>
      <c r="CH18" s="264" t="s">
        <v>21</v>
      </c>
      <c r="CI18" s="264">
        <v>2018489</v>
      </c>
      <c r="CJ18" s="264" t="s">
        <v>21</v>
      </c>
      <c r="CK18" s="264">
        <v>61</v>
      </c>
      <c r="CL18" s="264">
        <v>2</v>
      </c>
      <c r="CM18" s="264">
        <v>8</v>
      </c>
      <c r="CN18" s="264">
        <v>8</v>
      </c>
      <c r="CO18" s="264">
        <v>2</v>
      </c>
      <c r="CP18" s="264">
        <v>8</v>
      </c>
      <c r="CQ18" s="264">
        <v>8</v>
      </c>
      <c r="CR18" s="264">
        <v>2</v>
      </c>
      <c r="CS18" s="264">
        <v>8</v>
      </c>
      <c r="CT18" s="264">
        <v>8</v>
      </c>
      <c r="CU18" s="264">
        <f t="shared" si="9"/>
        <v>2.7777777777777777</v>
      </c>
      <c r="CV18" s="264">
        <f t="shared" si="43"/>
        <v>0</v>
      </c>
      <c r="CW18" s="264">
        <f t="shared" si="44"/>
        <v>0</v>
      </c>
      <c r="CX18" s="264">
        <f t="shared" si="45"/>
        <v>0</v>
      </c>
      <c r="CY18" s="264">
        <f t="shared" si="46"/>
        <v>0</v>
      </c>
      <c r="CZ18" s="264">
        <f t="shared" si="47"/>
        <v>0</v>
      </c>
      <c r="DA18" s="264">
        <f t="shared" si="48"/>
        <v>2.7777777777777777</v>
      </c>
      <c r="DB18" s="264">
        <f t="shared" si="10"/>
        <v>2.7777777777777777</v>
      </c>
      <c r="DC18" s="264">
        <f t="shared" si="11"/>
        <v>5.755395683453238</v>
      </c>
      <c r="DD18" s="264">
        <f t="shared" si="12"/>
        <v>5.755395683453238</v>
      </c>
      <c r="DE18" s="264">
        <f t="shared" si="13"/>
        <v>5.755395683453238</v>
      </c>
      <c r="DF18" s="264">
        <f t="shared" si="14"/>
        <v>5.755395683453238</v>
      </c>
      <c r="DG18" s="264">
        <f t="shared" si="15"/>
        <v>5.755395683453238</v>
      </c>
      <c r="DH18" s="264">
        <f t="shared" si="16"/>
        <v>5.755395683453238</v>
      </c>
      <c r="DI18" s="264"/>
      <c r="DJ18" s="264" t="s">
        <v>777</v>
      </c>
      <c r="DK18" s="264">
        <v>12</v>
      </c>
      <c r="DL18" s="264">
        <v>69</v>
      </c>
      <c r="DM18" s="264" t="s">
        <v>636</v>
      </c>
      <c r="DN18" s="264" t="s">
        <v>634</v>
      </c>
      <c r="DO18" s="264" t="s">
        <v>651</v>
      </c>
      <c r="DP18" s="264" t="s">
        <v>634</v>
      </c>
      <c r="DQ18" s="264" t="s">
        <v>651</v>
      </c>
      <c r="DR18" s="264">
        <f t="shared" si="49"/>
        <v>5</v>
      </c>
      <c r="DS18" s="264">
        <v>36</v>
      </c>
      <c r="DT18" s="264" t="s">
        <v>1069</v>
      </c>
      <c r="DU18" s="264" t="s">
        <v>268</v>
      </c>
      <c r="DV18" s="264" t="s">
        <v>688</v>
      </c>
      <c r="DW18" s="264" t="s">
        <v>21</v>
      </c>
      <c r="DX18" s="264">
        <v>61</v>
      </c>
      <c r="DY18" s="264">
        <v>8</v>
      </c>
      <c r="DZ18" s="264">
        <v>34</v>
      </c>
      <c r="EA18" s="264">
        <v>69</v>
      </c>
      <c r="EB18" s="264">
        <v>7</v>
      </c>
      <c r="EC18" s="264">
        <v>34</v>
      </c>
      <c r="ED18" s="264">
        <v>34</v>
      </c>
      <c r="EE18" s="264">
        <v>7</v>
      </c>
      <c r="EF18" s="264">
        <v>33</v>
      </c>
      <c r="EG18" s="264">
        <v>65</v>
      </c>
      <c r="EH18" s="264">
        <f t="shared" si="17"/>
        <v>11.111111111111111</v>
      </c>
      <c r="EI18" s="264">
        <f t="shared" si="50"/>
        <v>41.666666666666671</v>
      </c>
      <c r="EJ18" s="264">
        <f t="shared" si="51"/>
        <v>52.173913043478258</v>
      </c>
      <c r="EK18" s="264">
        <f t="shared" si="52"/>
        <v>12.5</v>
      </c>
      <c r="EL18" s="264">
        <f t="shared" si="53"/>
        <v>0</v>
      </c>
      <c r="EM18" s="264">
        <f t="shared" si="54"/>
        <v>50.724637681159415</v>
      </c>
      <c r="EN18" s="264">
        <f t="shared" si="18"/>
        <v>9.7222222222222232</v>
      </c>
      <c r="EO18" s="264">
        <f t="shared" si="19"/>
        <v>9.7222222222222232</v>
      </c>
      <c r="EP18" s="264">
        <f t="shared" si="20"/>
        <v>24.46043165467626</v>
      </c>
      <c r="EQ18" s="264">
        <f t="shared" si="21"/>
        <v>23.741007194244602</v>
      </c>
      <c r="ER18" s="264">
        <f t="shared" si="22"/>
        <v>24.46043165467626</v>
      </c>
      <c r="ES18" s="264">
        <f t="shared" si="23"/>
        <v>49.640287769784173</v>
      </c>
      <c r="ET18" s="264">
        <f t="shared" si="24"/>
        <v>46.762589928057551</v>
      </c>
      <c r="EU18" s="264">
        <f t="shared" si="25"/>
        <v>24.46043165467626</v>
      </c>
      <c r="EV18" s="264"/>
      <c r="EW18" s="264" t="s">
        <v>21</v>
      </c>
      <c r="EX18" s="264">
        <v>0</v>
      </c>
      <c r="EY18" s="264">
        <v>0</v>
      </c>
      <c r="EZ18" s="264" t="s">
        <v>21</v>
      </c>
      <c r="FA18" s="264" t="s">
        <v>21</v>
      </c>
      <c r="FB18" s="264" t="s">
        <v>21</v>
      </c>
      <c r="FC18" s="264" t="s">
        <v>21</v>
      </c>
      <c r="FD18" s="264" t="s">
        <v>21</v>
      </c>
      <c r="FE18" s="264">
        <v>0</v>
      </c>
      <c r="FF18" s="264">
        <v>0</v>
      </c>
      <c r="FG18" s="264" t="s">
        <v>21</v>
      </c>
      <c r="FH18" s="264" t="s">
        <v>21</v>
      </c>
      <c r="FI18" s="264" t="s">
        <v>21</v>
      </c>
      <c r="FJ18" s="264" t="s">
        <v>21</v>
      </c>
      <c r="FK18" s="264">
        <v>61</v>
      </c>
      <c r="FL18" s="264">
        <v>0</v>
      </c>
      <c r="FM18" s="264">
        <v>0</v>
      </c>
      <c r="FN18" s="264">
        <v>0</v>
      </c>
      <c r="FO18" s="264">
        <v>0</v>
      </c>
      <c r="FP18" s="264">
        <v>0</v>
      </c>
      <c r="FQ18" s="264">
        <v>0</v>
      </c>
      <c r="FR18" s="264">
        <v>0</v>
      </c>
      <c r="FS18" s="264">
        <v>0</v>
      </c>
      <c r="FT18" s="264">
        <v>0</v>
      </c>
      <c r="FU18" s="264">
        <f>(FL18/AE18)*100</f>
        <v>0</v>
      </c>
      <c r="FV18" s="264" t="str">
        <f t="shared" si="55"/>
        <v>-</v>
      </c>
      <c r="FW18" s="264" t="str">
        <f t="shared" si="56"/>
        <v>-</v>
      </c>
      <c r="FX18" s="264" t="str">
        <f t="shared" si="57"/>
        <v>-</v>
      </c>
      <c r="FY18" s="264" t="str">
        <f t="shared" si="58"/>
        <v>-</v>
      </c>
      <c r="FZ18" s="264" t="str">
        <f t="shared" si="59"/>
        <v>-</v>
      </c>
      <c r="GA18" s="264">
        <f t="shared" si="60"/>
        <v>0</v>
      </c>
      <c r="GB18" s="264">
        <f>IF(FO18="-","-",(FO18/AE18)*100)</f>
        <v>0</v>
      </c>
      <c r="GC18" s="264">
        <f>(FM18/AF18)*100</f>
        <v>0</v>
      </c>
      <c r="GD18" s="264">
        <f t="shared" si="29"/>
        <v>0</v>
      </c>
      <c r="GE18" s="264">
        <f>IF(FP18="-","-",(FP18/AF18)*100)</f>
        <v>0</v>
      </c>
      <c r="GF18" s="264">
        <f>(FN18/AH18)*100</f>
        <v>0</v>
      </c>
      <c r="GG18" s="264">
        <f t="shared" si="32"/>
        <v>0</v>
      </c>
      <c r="GH18" s="264">
        <f>(FQ18/AH18)*100</f>
        <v>0</v>
      </c>
      <c r="GI18" s="264"/>
      <c r="GJ18" s="264">
        <v>4</v>
      </c>
      <c r="GK18" s="264">
        <v>7</v>
      </c>
      <c r="GL18" s="264">
        <v>0</v>
      </c>
      <c r="GM18" s="264">
        <v>7</v>
      </c>
      <c r="GN18" s="484">
        <v>9.3333333333333338E-2</v>
      </c>
      <c r="GO18" s="264" t="s">
        <v>21</v>
      </c>
      <c r="GP18" s="264" t="s">
        <v>799</v>
      </c>
      <c r="GQ18" s="264">
        <v>6</v>
      </c>
      <c r="GR18" s="264">
        <v>13</v>
      </c>
      <c r="GS18" s="264" t="s">
        <v>21</v>
      </c>
      <c r="GT18" s="264" t="s">
        <v>21</v>
      </c>
      <c r="GU18" s="264" t="s">
        <v>21</v>
      </c>
      <c r="GV18" s="264">
        <v>0</v>
      </c>
      <c r="GW18" s="264">
        <v>61</v>
      </c>
      <c r="GX18" s="264">
        <v>6</v>
      </c>
      <c r="GY18" s="264">
        <v>0</v>
      </c>
      <c r="GZ18" s="264">
        <v>6</v>
      </c>
      <c r="HA18" s="264">
        <f t="shared" si="34"/>
        <v>8.3333333333333321</v>
      </c>
      <c r="HB18" s="264">
        <f t="shared" si="63"/>
        <v>8.3333333333333321</v>
      </c>
      <c r="HC18" s="501" t="s">
        <v>21</v>
      </c>
      <c r="HD18" s="264" t="s">
        <v>894</v>
      </c>
      <c r="HE18" s="264" t="s">
        <v>800</v>
      </c>
      <c r="HF18" s="264">
        <v>2</v>
      </c>
      <c r="HG18" s="264">
        <v>5</v>
      </c>
      <c r="HH18" s="264" t="s">
        <v>21</v>
      </c>
      <c r="HI18" s="264">
        <v>0</v>
      </c>
      <c r="HJ18" s="264" t="s">
        <v>21</v>
      </c>
      <c r="HK18" s="264">
        <v>0</v>
      </c>
      <c r="HL18" s="264">
        <v>36</v>
      </c>
      <c r="HM18" s="264">
        <v>5</v>
      </c>
      <c r="HN18" s="264">
        <v>30</v>
      </c>
      <c r="HO18" s="264">
        <v>32</v>
      </c>
      <c r="HP18" s="264">
        <f t="shared" si="35"/>
        <v>6.9444444444444446</v>
      </c>
      <c r="HQ18" s="264">
        <f t="shared" si="64"/>
        <v>44.444444444444443</v>
      </c>
      <c r="HR18" s="264" t="s">
        <v>21</v>
      </c>
      <c r="HY18" s="210"/>
      <c r="HZ18" s="210"/>
      <c r="IA18" s="210"/>
      <c r="IB18" s="210"/>
      <c r="IC18" s="210"/>
      <c r="ID18" s="210"/>
      <c r="IE18" s="210"/>
      <c r="IF18" s="211"/>
      <c r="IG18" s="211"/>
      <c r="IH18" s="211"/>
      <c r="II18" s="211"/>
      <c r="IJ18" s="211"/>
      <c r="IK18" s="211"/>
      <c r="IL18" s="211"/>
      <c r="IM18" s="211"/>
      <c r="IN18" s="210"/>
    </row>
    <row r="19" spans="2:248" ht="155.25" customHeight="1" x14ac:dyDescent="0.45">
      <c r="B19" s="245" t="s">
        <v>4</v>
      </c>
      <c r="C19" s="246" t="s">
        <v>409</v>
      </c>
      <c r="D19" s="243" t="s">
        <v>10</v>
      </c>
      <c r="E19" s="243" t="s">
        <v>109</v>
      </c>
      <c r="F19" s="243" t="s">
        <v>187</v>
      </c>
      <c r="G19" s="242" t="s">
        <v>21</v>
      </c>
      <c r="H19" s="242" t="s">
        <v>21</v>
      </c>
      <c r="I19" s="243">
        <v>19</v>
      </c>
      <c r="J19" s="242" t="s">
        <v>59</v>
      </c>
      <c r="K19" s="268" t="s">
        <v>133</v>
      </c>
      <c r="L19" s="243" t="s">
        <v>136</v>
      </c>
      <c r="M19" s="268" t="s">
        <v>137</v>
      </c>
      <c r="N19" s="243" t="s">
        <v>123</v>
      </c>
      <c r="O19" s="243" t="s">
        <v>135</v>
      </c>
      <c r="P19" s="244" t="s">
        <v>12</v>
      </c>
      <c r="Q19" s="350" t="s">
        <v>488</v>
      </c>
      <c r="R19" s="264" t="s">
        <v>21</v>
      </c>
      <c r="S19" s="264" t="s">
        <v>427</v>
      </c>
      <c r="T19" s="264" t="s">
        <v>558</v>
      </c>
      <c r="U19" s="264" t="s">
        <v>1000</v>
      </c>
      <c r="V19" s="264" t="s">
        <v>368</v>
      </c>
      <c r="W19" s="264" t="s">
        <v>369</v>
      </c>
      <c r="X19" s="264" t="s">
        <v>373</v>
      </c>
      <c r="Y19" s="264" t="s">
        <v>363</v>
      </c>
      <c r="Z19" s="264" t="s">
        <v>488</v>
      </c>
      <c r="AA19" s="264" t="s">
        <v>208</v>
      </c>
      <c r="AB19" s="264"/>
      <c r="AC19" s="382" t="s">
        <v>833</v>
      </c>
      <c r="AD19" s="264">
        <v>12</v>
      </c>
      <c r="AE19" s="264">
        <v>6</v>
      </c>
      <c r="AF19" s="264">
        <v>39</v>
      </c>
      <c r="AG19" s="264">
        <v>39</v>
      </c>
      <c r="AH19" s="264">
        <v>39</v>
      </c>
      <c r="AI19" s="264">
        <v>0</v>
      </c>
      <c r="AJ19" s="264" t="s">
        <v>21</v>
      </c>
      <c r="AK19" s="264">
        <v>0</v>
      </c>
      <c r="AL19" s="264">
        <v>0</v>
      </c>
      <c r="AM19" s="264" t="s">
        <v>457</v>
      </c>
      <c r="AN19" s="264" t="s">
        <v>21</v>
      </c>
      <c r="AO19" s="264" t="s">
        <v>21</v>
      </c>
      <c r="AP19" s="264" t="s">
        <v>21</v>
      </c>
      <c r="AQ19" s="264" t="str">
        <f t="shared" si="37"/>
        <v>-</v>
      </c>
      <c r="AR19" s="264">
        <f t="shared" si="38"/>
        <v>0</v>
      </c>
      <c r="AS19" s="264">
        <v>0</v>
      </c>
      <c r="AT19" s="264" t="s">
        <v>21</v>
      </c>
      <c r="AU19" s="264" t="s">
        <v>21</v>
      </c>
      <c r="AV19" s="264" t="s">
        <v>457</v>
      </c>
      <c r="AW19" s="264" t="s">
        <v>21</v>
      </c>
      <c r="AX19" s="264">
        <v>12</v>
      </c>
      <c r="AY19" s="264">
        <v>0</v>
      </c>
      <c r="AZ19" s="264">
        <v>0</v>
      </c>
      <c r="BA19" s="264">
        <v>0</v>
      </c>
      <c r="BB19" s="264">
        <v>0</v>
      </c>
      <c r="BC19" s="264">
        <v>0</v>
      </c>
      <c r="BD19" s="264">
        <v>0</v>
      </c>
      <c r="BE19" s="264">
        <v>0</v>
      </c>
      <c r="BF19" s="264">
        <v>0</v>
      </c>
      <c r="BG19" s="264">
        <v>0</v>
      </c>
      <c r="BH19" s="264">
        <f t="shared" si="0"/>
        <v>0</v>
      </c>
      <c r="BI19" s="264" t="str">
        <f t="shared" si="72"/>
        <v>-</v>
      </c>
      <c r="BJ19" s="264" t="str">
        <f t="shared" si="39"/>
        <v>-</v>
      </c>
      <c r="BK19" s="264" t="str">
        <f t="shared" si="40"/>
        <v>-</v>
      </c>
      <c r="BL19" s="264" t="str">
        <f t="shared" si="62"/>
        <v>-</v>
      </c>
      <c r="BM19" s="264" t="str">
        <f t="shared" si="41"/>
        <v>-</v>
      </c>
      <c r="BN19" s="264">
        <f t="shared" si="1"/>
        <v>0</v>
      </c>
      <c r="BO19" s="264">
        <f t="shared" si="2"/>
        <v>0</v>
      </c>
      <c r="BP19" s="264">
        <f t="shared" si="3"/>
        <v>0</v>
      </c>
      <c r="BQ19" s="264">
        <f t="shared" si="4"/>
        <v>0</v>
      </c>
      <c r="BR19" s="264">
        <f t="shared" si="5"/>
        <v>0</v>
      </c>
      <c r="BS19" s="264">
        <f t="shared" si="6"/>
        <v>0</v>
      </c>
      <c r="BT19" s="264">
        <f t="shared" si="7"/>
        <v>0</v>
      </c>
      <c r="BU19" s="264">
        <f t="shared" si="8"/>
        <v>0</v>
      </c>
      <c r="BV19" s="264"/>
      <c r="BW19" s="264" t="s">
        <v>21</v>
      </c>
      <c r="BX19" s="264">
        <v>0</v>
      </c>
      <c r="BY19" s="264">
        <v>0</v>
      </c>
      <c r="BZ19" s="264" t="s">
        <v>21</v>
      </c>
      <c r="CA19" s="264" t="s">
        <v>21</v>
      </c>
      <c r="CB19" s="264" t="s">
        <v>21</v>
      </c>
      <c r="CC19" s="264" t="s">
        <v>21</v>
      </c>
      <c r="CD19" s="264" t="s">
        <v>21</v>
      </c>
      <c r="CE19" s="264">
        <f t="shared" si="42"/>
        <v>0</v>
      </c>
      <c r="CF19" s="264">
        <v>0</v>
      </c>
      <c r="CG19" s="264" t="s">
        <v>21</v>
      </c>
      <c r="CH19" s="264" t="s">
        <v>21</v>
      </c>
      <c r="CI19" s="264" t="s">
        <v>21</v>
      </c>
      <c r="CJ19" s="264" t="s">
        <v>21</v>
      </c>
      <c r="CK19" s="264">
        <v>12</v>
      </c>
      <c r="CL19" s="264">
        <v>0</v>
      </c>
      <c r="CM19" s="264">
        <v>0</v>
      </c>
      <c r="CN19" s="264">
        <v>0</v>
      </c>
      <c r="CO19" s="264">
        <v>0</v>
      </c>
      <c r="CP19" s="264">
        <v>0</v>
      </c>
      <c r="CQ19" s="264">
        <v>0</v>
      </c>
      <c r="CR19" s="264">
        <v>0</v>
      </c>
      <c r="CS19" s="264">
        <v>0</v>
      </c>
      <c r="CT19" s="264">
        <v>0</v>
      </c>
      <c r="CU19" s="264">
        <f t="shared" si="9"/>
        <v>0</v>
      </c>
      <c r="CV19" s="264" t="str">
        <f t="shared" si="43"/>
        <v>-</v>
      </c>
      <c r="CW19" s="264" t="str">
        <f t="shared" si="44"/>
        <v>-</v>
      </c>
      <c r="CX19" s="264" t="str">
        <f t="shared" si="45"/>
        <v>-</v>
      </c>
      <c r="CY19" s="264" t="str">
        <f t="shared" si="46"/>
        <v>-</v>
      </c>
      <c r="CZ19" s="264" t="str">
        <f t="shared" si="47"/>
        <v>-</v>
      </c>
      <c r="DA19" s="264">
        <f t="shared" si="48"/>
        <v>0</v>
      </c>
      <c r="DB19" s="264">
        <f t="shared" si="10"/>
        <v>0</v>
      </c>
      <c r="DC19" s="264">
        <f t="shared" si="11"/>
        <v>0</v>
      </c>
      <c r="DD19" s="264">
        <f t="shared" si="12"/>
        <v>0</v>
      </c>
      <c r="DE19" s="264">
        <f t="shared" si="13"/>
        <v>0</v>
      </c>
      <c r="DF19" s="264">
        <f t="shared" si="14"/>
        <v>0</v>
      </c>
      <c r="DG19" s="264">
        <f t="shared" si="15"/>
        <v>0</v>
      </c>
      <c r="DH19" s="264">
        <f t="shared" si="16"/>
        <v>0</v>
      </c>
      <c r="DI19" s="264"/>
      <c r="DJ19" s="264" t="s">
        <v>268</v>
      </c>
      <c r="DK19" s="264">
        <v>2</v>
      </c>
      <c r="DL19" s="264">
        <v>4</v>
      </c>
      <c r="DM19" s="264" t="s">
        <v>21</v>
      </c>
      <c r="DN19" s="264" t="s">
        <v>268</v>
      </c>
      <c r="DO19" s="264" t="s">
        <v>268</v>
      </c>
      <c r="DP19" s="264" t="s">
        <v>268</v>
      </c>
      <c r="DQ19" s="264" t="s">
        <v>268</v>
      </c>
      <c r="DR19" s="264">
        <f t="shared" si="49"/>
        <v>2</v>
      </c>
      <c r="DS19" s="264">
        <v>4</v>
      </c>
      <c r="DT19" s="264" t="s">
        <v>21</v>
      </c>
      <c r="DU19" s="264" t="s">
        <v>268</v>
      </c>
      <c r="DV19" s="264" t="s">
        <v>21</v>
      </c>
      <c r="DW19" s="264" t="s">
        <v>21</v>
      </c>
      <c r="DX19" s="264">
        <v>12</v>
      </c>
      <c r="DY19" s="264">
        <v>1</v>
      </c>
      <c r="DZ19" s="264">
        <v>2</v>
      </c>
      <c r="EA19" s="264">
        <v>4</v>
      </c>
      <c r="EB19" s="264">
        <v>0</v>
      </c>
      <c r="EC19" s="264">
        <v>0</v>
      </c>
      <c r="ED19" s="264">
        <v>0</v>
      </c>
      <c r="EE19" s="264">
        <v>0</v>
      </c>
      <c r="EF19" s="264">
        <v>0</v>
      </c>
      <c r="EG19" s="264">
        <v>0</v>
      </c>
      <c r="EH19" s="264">
        <f t="shared" si="17"/>
        <v>16.666666666666664</v>
      </c>
      <c r="EI19" s="264">
        <f t="shared" si="50"/>
        <v>100</v>
      </c>
      <c r="EJ19" s="264">
        <f t="shared" si="51"/>
        <v>100</v>
      </c>
      <c r="EK19" s="264">
        <f t="shared" si="52"/>
        <v>100</v>
      </c>
      <c r="EL19" s="264">
        <f t="shared" si="53"/>
        <v>100</v>
      </c>
      <c r="EM19" s="264">
        <f t="shared" si="54"/>
        <v>100</v>
      </c>
      <c r="EN19" s="264">
        <f t="shared" si="18"/>
        <v>0</v>
      </c>
      <c r="EO19" s="264">
        <f t="shared" si="19"/>
        <v>0</v>
      </c>
      <c r="EP19" s="264">
        <f t="shared" si="20"/>
        <v>5.1282051282051277</v>
      </c>
      <c r="EQ19" s="264">
        <f t="shared" si="21"/>
        <v>0</v>
      </c>
      <c r="ER19" s="264">
        <f t="shared" si="22"/>
        <v>0</v>
      </c>
      <c r="ES19" s="264">
        <f t="shared" si="23"/>
        <v>10.256410256410255</v>
      </c>
      <c r="ET19" s="264">
        <f t="shared" si="24"/>
        <v>0</v>
      </c>
      <c r="EU19" s="264">
        <f t="shared" si="25"/>
        <v>0</v>
      </c>
      <c r="EV19" s="264"/>
      <c r="EW19" s="264" t="s">
        <v>21</v>
      </c>
      <c r="EX19" s="264">
        <v>0</v>
      </c>
      <c r="EY19" s="264">
        <v>0</v>
      </c>
      <c r="EZ19" s="264" t="s">
        <v>21</v>
      </c>
      <c r="FA19" s="264" t="s">
        <v>21</v>
      </c>
      <c r="FB19" s="264" t="s">
        <v>21</v>
      </c>
      <c r="FC19" s="264" t="s">
        <v>21</v>
      </c>
      <c r="FD19" s="264" t="s">
        <v>21</v>
      </c>
      <c r="FE19" s="264">
        <v>0</v>
      </c>
      <c r="FF19" s="264">
        <v>0</v>
      </c>
      <c r="FG19" s="264" t="s">
        <v>21</v>
      </c>
      <c r="FH19" s="264" t="s">
        <v>21</v>
      </c>
      <c r="FI19" s="264" t="s">
        <v>21</v>
      </c>
      <c r="FJ19" s="264" t="s">
        <v>21</v>
      </c>
      <c r="FK19" s="264">
        <v>12</v>
      </c>
      <c r="FL19" s="264">
        <v>0</v>
      </c>
      <c r="FM19" s="264">
        <v>0</v>
      </c>
      <c r="FN19" s="264">
        <v>0</v>
      </c>
      <c r="FO19" s="264">
        <v>0</v>
      </c>
      <c r="FP19" s="264">
        <v>0</v>
      </c>
      <c r="FQ19" s="264">
        <v>0</v>
      </c>
      <c r="FR19" s="264">
        <v>0</v>
      </c>
      <c r="FS19" s="264">
        <v>0</v>
      </c>
      <c r="FT19" s="264">
        <v>0</v>
      </c>
      <c r="FU19" s="264">
        <v>0</v>
      </c>
      <c r="FV19" s="264" t="str">
        <f t="shared" si="55"/>
        <v>-</v>
      </c>
      <c r="FW19" s="264" t="str">
        <f t="shared" si="56"/>
        <v>-</v>
      </c>
      <c r="FX19" s="264" t="str">
        <f t="shared" si="57"/>
        <v>-</v>
      </c>
      <c r="FY19" s="264" t="str">
        <f t="shared" si="58"/>
        <v>-</v>
      </c>
      <c r="FZ19" s="264" t="str">
        <f t="shared" si="59"/>
        <v>-</v>
      </c>
      <c r="GA19" s="264">
        <f t="shared" si="60"/>
        <v>0</v>
      </c>
      <c r="GB19" s="264">
        <v>0</v>
      </c>
      <c r="GC19" s="264">
        <v>0</v>
      </c>
      <c r="GD19" s="264">
        <f t="shared" si="29"/>
        <v>0</v>
      </c>
      <c r="GE19" s="264">
        <v>0</v>
      </c>
      <c r="GF19" s="264">
        <v>0</v>
      </c>
      <c r="GG19" s="264">
        <f t="shared" si="32"/>
        <v>0</v>
      </c>
      <c r="GH19" s="264">
        <v>0</v>
      </c>
      <c r="GI19" s="264"/>
      <c r="GJ19" s="264">
        <v>0</v>
      </c>
      <c r="GK19" s="264">
        <v>0</v>
      </c>
      <c r="GL19" s="264">
        <v>0</v>
      </c>
      <c r="GM19" s="264">
        <v>0</v>
      </c>
      <c r="GN19" s="484">
        <v>0</v>
      </c>
      <c r="GO19" s="264" t="s">
        <v>849</v>
      </c>
      <c r="GP19" s="264" t="s">
        <v>21</v>
      </c>
      <c r="GQ19" s="264">
        <v>0</v>
      </c>
      <c r="GR19" s="264">
        <v>0</v>
      </c>
      <c r="GS19" s="264" t="s">
        <v>21</v>
      </c>
      <c r="GT19" s="264" t="s">
        <v>21</v>
      </c>
      <c r="GU19" s="264" t="s">
        <v>21</v>
      </c>
      <c r="GV19" s="264">
        <v>0</v>
      </c>
      <c r="GW19" s="264">
        <v>12</v>
      </c>
      <c r="GX19" s="264">
        <v>0</v>
      </c>
      <c r="GY19" s="264">
        <v>2</v>
      </c>
      <c r="GZ19" s="264">
        <v>2</v>
      </c>
      <c r="HA19" s="264">
        <f t="shared" si="34"/>
        <v>0</v>
      </c>
      <c r="HB19" s="264">
        <f t="shared" si="63"/>
        <v>33.333333333333329</v>
      </c>
      <c r="HC19" s="501" t="s">
        <v>21</v>
      </c>
      <c r="HD19" s="264" t="s">
        <v>895</v>
      </c>
      <c r="HE19" s="264"/>
      <c r="HF19" s="264"/>
      <c r="HG19" s="264"/>
      <c r="HH19" s="264" t="s">
        <v>21</v>
      </c>
      <c r="HI19" s="264">
        <v>0</v>
      </c>
      <c r="HJ19" s="264" t="s">
        <v>21</v>
      </c>
      <c r="HK19" s="264">
        <v>0</v>
      </c>
      <c r="HL19" s="264">
        <v>6</v>
      </c>
      <c r="HM19" s="264">
        <v>0</v>
      </c>
      <c r="HN19" s="264">
        <v>6</v>
      </c>
      <c r="HO19" s="264">
        <v>6</v>
      </c>
      <c r="HP19" s="264">
        <f t="shared" si="35"/>
        <v>0</v>
      </c>
      <c r="HQ19" s="264">
        <f t="shared" si="64"/>
        <v>100</v>
      </c>
      <c r="HR19" s="264" t="s">
        <v>21</v>
      </c>
      <c r="HY19" s="210"/>
      <c r="HZ19" s="210"/>
      <c r="IA19" s="210"/>
      <c r="IB19" s="210"/>
      <c r="IC19" s="210"/>
      <c r="ID19" s="210"/>
      <c r="IE19" s="210"/>
      <c r="IF19" s="211"/>
      <c r="IG19" s="211"/>
      <c r="IH19" s="211"/>
      <c r="II19" s="211"/>
      <c r="IJ19" s="211"/>
      <c r="IK19" s="211"/>
      <c r="IL19" s="211"/>
      <c r="IM19" s="211"/>
      <c r="IN19" s="210"/>
    </row>
    <row r="20" spans="2:248" ht="66.75" customHeight="1" x14ac:dyDescent="0.45">
      <c r="B20" s="240" t="s">
        <v>4</v>
      </c>
      <c r="C20" s="241" t="s">
        <v>409</v>
      </c>
      <c r="D20" s="269" t="s">
        <v>10</v>
      </c>
      <c r="E20" s="269" t="s">
        <v>109</v>
      </c>
      <c r="F20" s="269" t="s">
        <v>187</v>
      </c>
      <c r="G20" s="269" t="s">
        <v>21</v>
      </c>
      <c r="H20" s="269" t="s">
        <v>21</v>
      </c>
      <c r="I20" s="242">
        <v>27</v>
      </c>
      <c r="J20" s="270" t="s">
        <v>278</v>
      </c>
      <c r="K20" s="244" t="s">
        <v>279</v>
      </c>
      <c r="L20" s="242" t="s">
        <v>32</v>
      </c>
      <c r="M20" s="244" t="s">
        <v>280</v>
      </c>
      <c r="N20" s="242" t="s">
        <v>163</v>
      </c>
      <c r="O20" s="242" t="s">
        <v>281</v>
      </c>
      <c r="P20" s="244" t="s">
        <v>12</v>
      </c>
      <c r="Q20" s="271" t="s">
        <v>489</v>
      </c>
      <c r="R20" s="242" t="s">
        <v>21</v>
      </c>
      <c r="S20" s="242" t="s">
        <v>454</v>
      </c>
      <c r="T20" s="242" t="s">
        <v>559</v>
      </c>
      <c r="U20" s="242" t="s">
        <v>1001</v>
      </c>
      <c r="V20" s="242" t="s">
        <v>365</v>
      </c>
      <c r="W20" s="242" t="s">
        <v>370</v>
      </c>
      <c r="X20" s="242" t="s">
        <v>21</v>
      </c>
      <c r="Y20" s="242" t="s">
        <v>363</v>
      </c>
      <c r="Z20" s="242" t="s">
        <v>489</v>
      </c>
      <c r="AA20" s="242" t="s">
        <v>208</v>
      </c>
      <c r="AB20" s="242"/>
      <c r="AC20" s="240" t="s">
        <v>833</v>
      </c>
      <c r="AD20" s="242">
        <v>2</v>
      </c>
      <c r="AE20" s="242">
        <v>1</v>
      </c>
      <c r="AF20" s="242">
        <v>1</v>
      </c>
      <c r="AG20" s="242">
        <v>1</v>
      </c>
      <c r="AH20" s="242">
        <v>1</v>
      </c>
      <c r="AI20" s="242">
        <v>0</v>
      </c>
      <c r="AJ20" s="242" t="s">
        <v>21</v>
      </c>
      <c r="AK20" s="242">
        <v>0</v>
      </c>
      <c r="AL20" s="242">
        <v>0</v>
      </c>
      <c r="AM20" s="242" t="s">
        <v>457</v>
      </c>
      <c r="AN20" s="242" t="s">
        <v>21</v>
      </c>
      <c r="AO20" s="242" t="s">
        <v>21</v>
      </c>
      <c r="AP20" s="242" t="s">
        <v>21</v>
      </c>
      <c r="AQ20" s="242" t="str">
        <f t="shared" si="37"/>
        <v>-</v>
      </c>
      <c r="AR20" s="242">
        <f t="shared" si="38"/>
        <v>0</v>
      </c>
      <c r="AS20" s="242">
        <v>0</v>
      </c>
      <c r="AT20" s="242"/>
      <c r="AU20" s="242" t="s">
        <v>21</v>
      </c>
      <c r="AV20" s="242" t="s">
        <v>457</v>
      </c>
      <c r="AW20" s="242" t="s">
        <v>21</v>
      </c>
      <c r="AX20" s="242">
        <v>2</v>
      </c>
      <c r="AY20" s="242">
        <v>0</v>
      </c>
      <c r="AZ20" s="242">
        <v>0</v>
      </c>
      <c r="BA20" s="242">
        <v>0</v>
      </c>
      <c r="BB20" s="242">
        <v>0</v>
      </c>
      <c r="BC20" s="242">
        <v>0</v>
      </c>
      <c r="BD20" s="242">
        <v>0</v>
      </c>
      <c r="BE20" s="242">
        <v>0</v>
      </c>
      <c r="BF20" s="242">
        <v>0</v>
      </c>
      <c r="BG20" s="242">
        <v>0</v>
      </c>
      <c r="BH20" s="242">
        <f t="shared" si="0"/>
        <v>0</v>
      </c>
      <c r="BI20" s="242" t="str">
        <f t="shared" si="72"/>
        <v>-</v>
      </c>
      <c r="BJ20" s="242" t="str">
        <f t="shared" si="39"/>
        <v>-</v>
      </c>
      <c r="BK20" s="242" t="str">
        <f t="shared" si="40"/>
        <v>-</v>
      </c>
      <c r="BL20" s="242" t="str">
        <f t="shared" si="62"/>
        <v>-</v>
      </c>
      <c r="BM20" s="242" t="str">
        <f t="shared" si="41"/>
        <v>-</v>
      </c>
      <c r="BN20" s="242">
        <f t="shared" si="1"/>
        <v>0</v>
      </c>
      <c r="BO20" s="242">
        <f t="shared" si="2"/>
        <v>0</v>
      </c>
      <c r="BP20" s="242">
        <f t="shared" si="3"/>
        <v>0</v>
      </c>
      <c r="BQ20" s="242">
        <f t="shared" si="4"/>
        <v>0</v>
      </c>
      <c r="BR20" s="242">
        <f t="shared" si="5"/>
        <v>0</v>
      </c>
      <c r="BS20" s="242">
        <f t="shared" si="6"/>
        <v>0</v>
      </c>
      <c r="BT20" s="242">
        <f t="shared" si="7"/>
        <v>0</v>
      </c>
      <c r="BU20" s="242">
        <f t="shared" si="8"/>
        <v>0</v>
      </c>
      <c r="BV20" s="242" t="s">
        <v>21</v>
      </c>
      <c r="BW20" s="242" t="s">
        <v>21</v>
      </c>
      <c r="BX20" s="242">
        <v>0</v>
      </c>
      <c r="BY20" s="242">
        <v>0</v>
      </c>
      <c r="BZ20" s="242" t="s">
        <v>21</v>
      </c>
      <c r="CA20" s="242" t="s">
        <v>21</v>
      </c>
      <c r="CB20" s="242" t="s">
        <v>21</v>
      </c>
      <c r="CC20" s="242" t="s">
        <v>21</v>
      </c>
      <c r="CD20" s="242" t="s">
        <v>21</v>
      </c>
      <c r="CE20" s="242">
        <f t="shared" si="42"/>
        <v>0</v>
      </c>
      <c r="CF20" s="242">
        <v>0</v>
      </c>
      <c r="CG20" s="242" t="s">
        <v>21</v>
      </c>
      <c r="CH20" s="242" t="s">
        <v>21</v>
      </c>
      <c r="CI20" s="242" t="s">
        <v>21</v>
      </c>
      <c r="CJ20" s="242" t="s">
        <v>21</v>
      </c>
      <c r="CK20" s="242">
        <v>2</v>
      </c>
      <c r="CL20" s="242">
        <v>0</v>
      </c>
      <c r="CM20" s="242">
        <v>0</v>
      </c>
      <c r="CN20" s="242">
        <v>0</v>
      </c>
      <c r="CO20" s="242">
        <v>0</v>
      </c>
      <c r="CP20" s="242">
        <v>0</v>
      </c>
      <c r="CQ20" s="242">
        <v>0</v>
      </c>
      <c r="CR20" s="242">
        <v>0</v>
      </c>
      <c r="CS20" s="242">
        <v>0</v>
      </c>
      <c r="CT20" s="242">
        <v>0</v>
      </c>
      <c r="CU20" s="242">
        <f t="shared" si="9"/>
        <v>0</v>
      </c>
      <c r="CV20" s="242" t="str">
        <f t="shared" si="43"/>
        <v>-</v>
      </c>
      <c r="CW20" s="242" t="str">
        <f t="shared" si="44"/>
        <v>-</v>
      </c>
      <c r="CX20" s="242" t="str">
        <f t="shared" si="45"/>
        <v>-</v>
      </c>
      <c r="CY20" s="242" t="str">
        <f t="shared" si="46"/>
        <v>-</v>
      </c>
      <c r="CZ20" s="242" t="str">
        <f t="shared" si="47"/>
        <v>-</v>
      </c>
      <c r="DA20" s="242">
        <f t="shared" si="48"/>
        <v>0</v>
      </c>
      <c r="DB20" s="242">
        <f t="shared" si="10"/>
        <v>0</v>
      </c>
      <c r="DC20" s="242">
        <f t="shared" si="11"/>
        <v>0</v>
      </c>
      <c r="DD20" s="242">
        <f t="shared" si="12"/>
        <v>0</v>
      </c>
      <c r="DE20" s="242">
        <f t="shared" si="13"/>
        <v>0</v>
      </c>
      <c r="DF20" s="242">
        <f t="shared" si="14"/>
        <v>0</v>
      </c>
      <c r="DG20" s="242">
        <f t="shared" si="15"/>
        <v>0</v>
      </c>
      <c r="DH20" s="242">
        <f t="shared" si="16"/>
        <v>0</v>
      </c>
      <c r="DI20" s="242"/>
      <c r="DJ20" s="242" t="s">
        <v>21</v>
      </c>
      <c r="DK20" s="242">
        <v>0</v>
      </c>
      <c r="DL20" s="242">
        <v>0</v>
      </c>
      <c r="DM20" s="242" t="s">
        <v>21</v>
      </c>
      <c r="DN20" s="242" t="s">
        <v>21</v>
      </c>
      <c r="DO20" s="242" t="s">
        <v>21</v>
      </c>
      <c r="DP20" s="242" t="s">
        <v>21</v>
      </c>
      <c r="DQ20" s="242" t="s">
        <v>21</v>
      </c>
      <c r="DR20" s="242">
        <f t="shared" si="49"/>
        <v>0</v>
      </c>
      <c r="DS20" s="242">
        <v>0</v>
      </c>
      <c r="DT20" s="242" t="s">
        <v>21</v>
      </c>
      <c r="DU20" s="242" t="s">
        <v>21</v>
      </c>
      <c r="DV20" s="242" t="s">
        <v>21</v>
      </c>
      <c r="DW20" s="242" t="s">
        <v>21</v>
      </c>
      <c r="DX20" s="242">
        <v>2</v>
      </c>
      <c r="DY20" s="242">
        <v>0</v>
      </c>
      <c r="DZ20" s="242">
        <v>0</v>
      </c>
      <c r="EA20" s="242">
        <v>0</v>
      </c>
      <c r="EB20" s="242">
        <v>0</v>
      </c>
      <c r="EC20" s="242">
        <v>0</v>
      </c>
      <c r="ED20" s="242">
        <v>0</v>
      </c>
      <c r="EE20" s="242">
        <v>0</v>
      </c>
      <c r="EF20" s="242">
        <v>0</v>
      </c>
      <c r="EG20" s="242">
        <v>0</v>
      </c>
      <c r="EH20" s="242">
        <f t="shared" si="17"/>
        <v>0</v>
      </c>
      <c r="EI20" s="242" t="str">
        <f t="shared" si="50"/>
        <v>-</v>
      </c>
      <c r="EJ20" s="242" t="str">
        <f t="shared" si="51"/>
        <v>-</v>
      </c>
      <c r="EK20" s="242" t="str">
        <f t="shared" si="52"/>
        <v>-</v>
      </c>
      <c r="EL20" s="242" t="str">
        <f t="shared" si="53"/>
        <v>-</v>
      </c>
      <c r="EM20" s="242" t="str">
        <f t="shared" si="54"/>
        <v>-</v>
      </c>
      <c r="EN20" s="242">
        <f t="shared" si="18"/>
        <v>0</v>
      </c>
      <c r="EO20" s="242">
        <f t="shared" si="19"/>
        <v>0</v>
      </c>
      <c r="EP20" s="242">
        <f t="shared" si="20"/>
        <v>0</v>
      </c>
      <c r="EQ20" s="242">
        <f t="shared" si="21"/>
        <v>0</v>
      </c>
      <c r="ER20" s="242">
        <f t="shared" si="22"/>
        <v>0</v>
      </c>
      <c r="ES20" s="242">
        <f t="shared" si="23"/>
        <v>0</v>
      </c>
      <c r="ET20" s="242">
        <f t="shared" si="24"/>
        <v>0</v>
      </c>
      <c r="EU20" s="242">
        <f t="shared" si="25"/>
        <v>0</v>
      </c>
      <c r="EV20" s="242"/>
      <c r="EW20" s="242" t="s">
        <v>21</v>
      </c>
      <c r="EX20" s="242">
        <v>0</v>
      </c>
      <c r="EY20" s="242">
        <v>0</v>
      </c>
      <c r="EZ20" s="242" t="s">
        <v>21</v>
      </c>
      <c r="FA20" s="242" t="s">
        <v>21</v>
      </c>
      <c r="FB20" s="242" t="s">
        <v>21</v>
      </c>
      <c r="FC20" s="242" t="s">
        <v>21</v>
      </c>
      <c r="FD20" s="242" t="s">
        <v>21</v>
      </c>
      <c r="FE20" s="242">
        <v>0</v>
      </c>
      <c r="FF20" s="242">
        <v>0</v>
      </c>
      <c r="FG20" s="242" t="s">
        <v>21</v>
      </c>
      <c r="FH20" s="242" t="s">
        <v>21</v>
      </c>
      <c r="FI20" s="242" t="s">
        <v>21</v>
      </c>
      <c r="FJ20" s="242" t="s">
        <v>21</v>
      </c>
      <c r="FK20" s="242">
        <v>2</v>
      </c>
      <c r="FL20" s="242">
        <v>0</v>
      </c>
      <c r="FM20" s="242">
        <v>0</v>
      </c>
      <c r="FN20" s="242">
        <v>0</v>
      </c>
      <c r="FO20" s="242">
        <v>0</v>
      </c>
      <c r="FP20" s="242">
        <v>0</v>
      </c>
      <c r="FQ20" s="242">
        <v>0</v>
      </c>
      <c r="FR20" s="242">
        <v>0</v>
      </c>
      <c r="FS20" s="242">
        <v>0</v>
      </c>
      <c r="FT20" s="242">
        <v>0</v>
      </c>
      <c r="FU20" s="242">
        <v>0</v>
      </c>
      <c r="FV20" s="242" t="str">
        <f t="shared" si="55"/>
        <v>-</v>
      </c>
      <c r="FW20" s="242" t="str">
        <f t="shared" si="56"/>
        <v>-</v>
      </c>
      <c r="FX20" s="242" t="str">
        <f t="shared" si="57"/>
        <v>-</v>
      </c>
      <c r="FY20" s="242" t="str">
        <f t="shared" si="58"/>
        <v>-</v>
      </c>
      <c r="FZ20" s="242" t="str">
        <f t="shared" si="59"/>
        <v>-</v>
      </c>
      <c r="GA20" s="242">
        <f t="shared" si="60"/>
        <v>0</v>
      </c>
      <c r="GB20" s="242">
        <v>0</v>
      </c>
      <c r="GC20" s="242">
        <v>0</v>
      </c>
      <c r="GD20" s="242">
        <f t="shared" si="29"/>
        <v>0</v>
      </c>
      <c r="GE20" s="242">
        <v>0</v>
      </c>
      <c r="GF20" s="242">
        <v>0</v>
      </c>
      <c r="GG20" s="242">
        <f t="shared" si="32"/>
        <v>0</v>
      </c>
      <c r="GH20" s="242">
        <v>0</v>
      </c>
      <c r="GI20" s="242"/>
      <c r="GJ20" s="242">
        <v>0</v>
      </c>
      <c r="GK20" s="242">
        <v>0</v>
      </c>
      <c r="GL20" s="242">
        <v>0</v>
      </c>
      <c r="GM20" s="242">
        <v>0</v>
      </c>
      <c r="GN20" s="485">
        <v>0</v>
      </c>
      <c r="GO20" s="242" t="s">
        <v>850</v>
      </c>
      <c r="GP20" s="242" t="s">
        <v>21</v>
      </c>
      <c r="GQ20" s="242">
        <v>0</v>
      </c>
      <c r="GR20" s="242">
        <v>0</v>
      </c>
      <c r="GS20" s="242" t="s">
        <v>21</v>
      </c>
      <c r="GT20" s="242" t="s">
        <v>21</v>
      </c>
      <c r="GU20" s="242" t="s">
        <v>21</v>
      </c>
      <c r="GV20" s="242">
        <v>0</v>
      </c>
      <c r="GW20" s="242">
        <v>2</v>
      </c>
      <c r="GX20" s="242">
        <v>0</v>
      </c>
      <c r="GY20" s="242">
        <v>1</v>
      </c>
      <c r="GZ20" s="242">
        <v>1</v>
      </c>
      <c r="HA20" s="242">
        <f t="shared" si="34"/>
        <v>0</v>
      </c>
      <c r="HB20" s="242">
        <f t="shared" si="63"/>
        <v>100</v>
      </c>
      <c r="HC20" s="553" t="s">
        <v>21</v>
      </c>
      <c r="HD20" s="242" t="s">
        <v>896</v>
      </c>
      <c r="HE20" s="242"/>
      <c r="HF20" s="242"/>
      <c r="HG20" s="242"/>
      <c r="HH20" s="242" t="s">
        <v>21</v>
      </c>
      <c r="HI20" s="242">
        <v>0</v>
      </c>
      <c r="HJ20" s="242" t="s">
        <v>21</v>
      </c>
      <c r="HK20" s="242">
        <v>0</v>
      </c>
      <c r="HL20" s="242">
        <v>1</v>
      </c>
      <c r="HM20" s="242">
        <v>0</v>
      </c>
      <c r="HN20" s="242">
        <v>1</v>
      </c>
      <c r="HO20" s="242">
        <v>1</v>
      </c>
      <c r="HP20" s="242">
        <f t="shared" si="35"/>
        <v>0</v>
      </c>
      <c r="HQ20" s="242">
        <f t="shared" si="64"/>
        <v>100</v>
      </c>
      <c r="HR20" s="242" t="s">
        <v>21</v>
      </c>
      <c r="HY20" s="210"/>
      <c r="HZ20" s="210"/>
      <c r="IA20" s="210"/>
      <c r="IB20" s="210"/>
      <c r="IC20" s="210"/>
      <c r="ID20" s="210"/>
      <c r="IE20" s="210"/>
      <c r="IF20" s="212"/>
      <c r="IG20" s="211"/>
      <c r="IH20" s="211"/>
      <c r="II20" s="211"/>
      <c r="IJ20" s="211"/>
      <c r="IK20" s="211"/>
      <c r="IL20" s="211"/>
      <c r="IM20" s="211"/>
      <c r="IN20" s="210"/>
    </row>
    <row r="21" spans="2:248" ht="66.75" customHeight="1" x14ac:dyDescent="0.45">
      <c r="B21" s="240" t="s">
        <v>4</v>
      </c>
      <c r="C21" s="241" t="s">
        <v>409</v>
      </c>
      <c r="D21" s="242" t="s">
        <v>10</v>
      </c>
      <c r="E21" s="242" t="s">
        <v>109</v>
      </c>
      <c r="F21" s="243" t="s">
        <v>187</v>
      </c>
      <c r="G21" s="272"/>
      <c r="H21" s="272" t="s">
        <v>21</v>
      </c>
      <c r="I21" s="242">
        <v>17</v>
      </c>
      <c r="J21" s="242" t="s">
        <v>178</v>
      </c>
      <c r="K21" s="244" t="s">
        <v>171</v>
      </c>
      <c r="L21" s="242" t="s">
        <v>136</v>
      </c>
      <c r="M21" s="244" t="s">
        <v>179</v>
      </c>
      <c r="N21" s="242" t="s">
        <v>123</v>
      </c>
      <c r="O21" s="242" t="s">
        <v>189</v>
      </c>
      <c r="P21" s="244" t="s">
        <v>12</v>
      </c>
      <c r="Q21" s="350" t="s">
        <v>490</v>
      </c>
      <c r="R21" s="264" t="s">
        <v>21</v>
      </c>
      <c r="S21" s="264" t="s">
        <v>456</v>
      </c>
      <c r="T21" s="264" t="s">
        <v>560</v>
      </c>
      <c r="U21" s="264" t="s">
        <v>1002</v>
      </c>
      <c r="V21" s="264" t="s">
        <v>365</v>
      </c>
      <c r="W21" s="264" t="s">
        <v>371</v>
      </c>
      <c r="X21" s="264" t="s">
        <v>21</v>
      </c>
      <c r="Y21" s="264" t="s">
        <v>363</v>
      </c>
      <c r="Z21" s="264" t="s">
        <v>490</v>
      </c>
      <c r="AA21" s="264" t="s">
        <v>208</v>
      </c>
      <c r="AB21" s="264"/>
      <c r="AC21" s="382" t="s">
        <v>833</v>
      </c>
      <c r="AD21" s="264">
        <v>5</v>
      </c>
      <c r="AE21" s="264">
        <v>2</v>
      </c>
      <c r="AF21" s="264">
        <v>3</v>
      </c>
      <c r="AG21" s="264">
        <v>3</v>
      </c>
      <c r="AH21" s="264">
        <v>3</v>
      </c>
      <c r="AI21" s="264">
        <v>0</v>
      </c>
      <c r="AJ21" s="264" t="s">
        <v>21</v>
      </c>
      <c r="AK21" s="264">
        <v>0</v>
      </c>
      <c r="AL21" s="264">
        <v>0</v>
      </c>
      <c r="AM21" s="264" t="s">
        <v>457</v>
      </c>
      <c r="AN21" s="264" t="s">
        <v>21</v>
      </c>
      <c r="AO21" s="264" t="s">
        <v>21</v>
      </c>
      <c r="AP21" s="264" t="s">
        <v>21</v>
      </c>
      <c r="AQ21" s="264" t="str">
        <f t="shared" si="37"/>
        <v>-</v>
      </c>
      <c r="AR21" s="264">
        <f t="shared" si="38"/>
        <v>0</v>
      </c>
      <c r="AS21" s="264">
        <v>0</v>
      </c>
      <c r="AT21" s="264" t="s">
        <v>21</v>
      </c>
      <c r="AU21" s="264" t="s">
        <v>21</v>
      </c>
      <c r="AV21" s="264" t="s">
        <v>457</v>
      </c>
      <c r="AW21" s="264" t="s">
        <v>21</v>
      </c>
      <c r="AX21" s="264">
        <v>5</v>
      </c>
      <c r="AY21" s="264">
        <v>0</v>
      </c>
      <c r="AZ21" s="264">
        <v>0</v>
      </c>
      <c r="BA21" s="264">
        <v>0</v>
      </c>
      <c r="BB21" s="264">
        <v>0</v>
      </c>
      <c r="BC21" s="264">
        <v>0</v>
      </c>
      <c r="BD21" s="264">
        <v>0</v>
      </c>
      <c r="BE21" s="264">
        <v>0</v>
      </c>
      <c r="BF21" s="264">
        <v>0</v>
      </c>
      <c r="BG21" s="264">
        <v>0</v>
      </c>
      <c r="BH21" s="264">
        <f t="shared" si="0"/>
        <v>0</v>
      </c>
      <c r="BI21" s="264" t="str">
        <f t="shared" si="72"/>
        <v>-</v>
      </c>
      <c r="BJ21" s="264" t="str">
        <f t="shared" si="39"/>
        <v>-</v>
      </c>
      <c r="BK21" s="264" t="str">
        <f t="shared" si="40"/>
        <v>-</v>
      </c>
      <c r="BL21" s="264" t="str">
        <f t="shared" si="62"/>
        <v>-</v>
      </c>
      <c r="BM21" s="264" t="str">
        <f t="shared" si="41"/>
        <v>-</v>
      </c>
      <c r="BN21" s="264">
        <f t="shared" si="1"/>
        <v>0</v>
      </c>
      <c r="BO21" s="264">
        <f t="shared" si="2"/>
        <v>0</v>
      </c>
      <c r="BP21" s="264">
        <f t="shared" si="3"/>
        <v>0</v>
      </c>
      <c r="BQ21" s="264">
        <f t="shared" si="4"/>
        <v>0</v>
      </c>
      <c r="BR21" s="264">
        <f t="shared" si="5"/>
        <v>0</v>
      </c>
      <c r="BS21" s="264">
        <f t="shared" si="6"/>
        <v>0</v>
      </c>
      <c r="BT21" s="264">
        <f t="shared" si="7"/>
        <v>0</v>
      </c>
      <c r="BU21" s="264">
        <f t="shared" si="8"/>
        <v>0</v>
      </c>
      <c r="BV21" s="264" t="s">
        <v>21</v>
      </c>
      <c r="BW21" s="264" t="s">
        <v>21</v>
      </c>
      <c r="BX21" s="264">
        <v>0</v>
      </c>
      <c r="BY21" s="264">
        <v>0</v>
      </c>
      <c r="BZ21" s="264" t="s">
        <v>21</v>
      </c>
      <c r="CA21" s="264" t="s">
        <v>21</v>
      </c>
      <c r="CB21" s="264" t="s">
        <v>21</v>
      </c>
      <c r="CC21" s="264" t="s">
        <v>21</v>
      </c>
      <c r="CD21" s="264" t="s">
        <v>21</v>
      </c>
      <c r="CE21" s="264">
        <f t="shared" si="42"/>
        <v>0</v>
      </c>
      <c r="CF21" s="264">
        <v>0</v>
      </c>
      <c r="CG21" s="264" t="s">
        <v>21</v>
      </c>
      <c r="CH21" s="264" t="s">
        <v>21</v>
      </c>
      <c r="CI21" s="264" t="s">
        <v>21</v>
      </c>
      <c r="CJ21" s="264" t="s">
        <v>21</v>
      </c>
      <c r="CK21" s="264">
        <v>5</v>
      </c>
      <c r="CL21" s="264">
        <v>0</v>
      </c>
      <c r="CM21" s="264">
        <v>0</v>
      </c>
      <c r="CN21" s="264">
        <v>0</v>
      </c>
      <c r="CO21" s="264">
        <v>0</v>
      </c>
      <c r="CP21" s="264">
        <v>0</v>
      </c>
      <c r="CQ21" s="264">
        <v>0</v>
      </c>
      <c r="CR21" s="264">
        <v>0</v>
      </c>
      <c r="CS21" s="264">
        <v>0</v>
      </c>
      <c r="CT21" s="264">
        <v>0</v>
      </c>
      <c r="CU21" s="264">
        <f t="shared" si="9"/>
        <v>0</v>
      </c>
      <c r="CV21" s="264" t="str">
        <f t="shared" si="43"/>
        <v>-</v>
      </c>
      <c r="CW21" s="264" t="str">
        <f t="shared" si="44"/>
        <v>-</v>
      </c>
      <c r="CX21" s="264" t="str">
        <f t="shared" si="45"/>
        <v>-</v>
      </c>
      <c r="CY21" s="264" t="str">
        <f t="shared" si="46"/>
        <v>-</v>
      </c>
      <c r="CZ21" s="264" t="str">
        <f t="shared" si="47"/>
        <v>-</v>
      </c>
      <c r="DA21" s="264">
        <f t="shared" si="48"/>
        <v>0</v>
      </c>
      <c r="DB21" s="264">
        <f t="shared" si="10"/>
        <v>0</v>
      </c>
      <c r="DC21" s="264">
        <f t="shared" si="11"/>
        <v>0</v>
      </c>
      <c r="DD21" s="264">
        <f t="shared" si="12"/>
        <v>0</v>
      </c>
      <c r="DE21" s="264">
        <f t="shared" si="13"/>
        <v>0</v>
      </c>
      <c r="DF21" s="264">
        <f t="shared" si="14"/>
        <v>0</v>
      </c>
      <c r="DG21" s="264">
        <f t="shared" si="15"/>
        <v>0</v>
      </c>
      <c r="DH21" s="264">
        <f t="shared" si="16"/>
        <v>0</v>
      </c>
      <c r="DI21" s="264"/>
      <c r="DJ21" s="264" t="s">
        <v>21</v>
      </c>
      <c r="DK21" s="264">
        <v>0</v>
      </c>
      <c r="DL21" s="264">
        <v>0</v>
      </c>
      <c r="DM21" s="264" t="s">
        <v>21</v>
      </c>
      <c r="DN21" s="264" t="s">
        <v>21</v>
      </c>
      <c r="DO21" s="264" t="s">
        <v>21</v>
      </c>
      <c r="DP21" s="264" t="s">
        <v>21</v>
      </c>
      <c r="DQ21" s="264" t="s">
        <v>21</v>
      </c>
      <c r="DR21" s="264">
        <f t="shared" si="49"/>
        <v>0</v>
      </c>
      <c r="DS21" s="264">
        <v>0</v>
      </c>
      <c r="DT21" s="264" t="s">
        <v>21</v>
      </c>
      <c r="DU21" s="264" t="s">
        <v>21</v>
      </c>
      <c r="DV21" s="264" t="s">
        <v>21</v>
      </c>
      <c r="DW21" s="264" t="s">
        <v>21</v>
      </c>
      <c r="DX21" s="264">
        <v>5</v>
      </c>
      <c r="DY21" s="264">
        <v>0</v>
      </c>
      <c r="DZ21" s="264">
        <v>0</v>
      </c>
      <c r="EA21" s="264">
        <v>0</v>
      </c>
      <c r="EB21" s="264">
        <v>0</v>
      </c>
      <c r="EC21" s="264">
        <v>0</v>
      </c>
      <c r="ED21" s="264">
        <v>0</v>
      </c>
      <c r="EE21" s="264">
        <v>0</v>
      </c>
      <c r="EF21" s="264">
        <v>0</v>
      </c>
      <c r="EG21" s="264">
        <v>0</v>
      </c>
      <c r="EH21" s="264">
        <f t="shared" si="17"/>
        <v>0</v>
      </c>
      <c r="EI21" s="264" t="str">
        <f t="shared" si="50"/>
        <v>-</v>
      </c>
      <c r="EJ21" s="264" t="str">
        <f t="shared" si="51"/>
        <v>-</v>
      </c>
      <c r="EK21" s="264" t="str">
        <f t="shared" si="52"/>
        <v>-</v>
      </c>
      <c r="EL21" s="264" t="str">
        <f t="shared" si="53"/>
        <v>-</v>
      </c>
      <c r="EM21" s="264" t="str">
        <f t="shared" si="54"/>
        <v>-</v>
      </c>
      <c r="EN21" s="264">
        <f t="shared" si="18"/>
        <v>0</v>
      </c>
      <c r="EO21" s="264">
        <f t="shared" si="19"/>
        <v>0</v>
      </c>
      <c r="EP21" s="264">
        <f t="shared" si="20"/>
        <v>0</v>
      </c>
      <c r="EQ21" s="264">
        <f t="shared" si="21"/>
        <v>0</v>
      </c>
      <c r="ER21" s="264">
        <f t="shared" si="22"/>
        <v>0</v>
      </c>
      <c r="ES21" s="264">
        <f t="shared" si="23"/>
        <v>0</v>
      </c>
      <c r="ET21" s="264">
        <f t="shared" si="24"/>
        <v>0</v>
      </c>
      <c r="EU21" s="264">
        <f t="shared" si="25"/>
        <v>0</v>
      </c>
      <c r="EV21" s="264"/>
      <c r="EW21" s="264" t="s">
        <v>273</v>
      </c>
      <c r="EX21" s="264">
        <v>4</v>
      </c>
      <c r="EY21" s="264">
        <v>4</v>
      </c>
      <c r="EZ21" s="264" t="s">
        <v>21</v>
      </c>
      <c r="FA21" s="264" t="s">
        <v>21</v>
      </c>
      <c r="FB21" s="264" t="s">
        <v>21</v>
      </c>
      <c r="FC21" s="264" t="s">
        <v>21</v>
      </c>
      <c r="FD21" s="264" t="s">
        <v>21</v>
      </c>
      <c r="FE21" s="264">
        <v>0</v>
      </c>
      <c r="FF21" s="264">
        <v>0</v>
      </c>
      <c r="FG21" s="264" t="s">
        <v>21</v>
      </c>
      <c r="FH21" s="264" t="s">
        <v>21</v>
      </c>
      <c r="FI21" s="264" t="s">
        <v>273</v>
      </c>
      <c r="FJ21" s="264" t="s">
        <v>21</v>
      </c>
      <c r="FK21" s="264">
        <v>5</v>
      </c>
      <c r="FL21" s="264">
        <v>2</v>
      </c>
      <c r="FM21" s="264">
        <v>2</v>
      </c>
      <c r="FN21" s="264">
        <v>4</v>
      </c>
      <c r="FO21" s="264">
        <v>2</v>
      </c>
      <c r="FP21" s="264">
        <v>2</v>
      </c>
      <c r="FQ21" s="264">
        <v>2</v>
      </c>
      <c r="FR21" s="264" t="s">
        <v>21</v>
      </c>
      <c r="FS21" s="264" t="s">
        <v>21</v>
      </c>
      <c r="FT21" s="264" t="s">
        <v>21</v>
      </c>
      <c r="FU21" s="264">
        <f>(FL21/AE21)*100</f>
        <v>100</v>
      </c>
      <c r="FV21" s="264">
        <f t="shared" si="55"/>
        <v>0</v>
      </c>
      <c r="FW21" s="264">
        <f t="shared" si="56"/>
        <v>0</v>
      </c>
      <c r="FX21" s="264">
        <f t="shared" si="57"/>
        <v>0</v>
      </c>
      <c r="FY21" s="264">
        <f t="shared" si="58"/>
        <v>0</v>
      </c>
      <c r="FZ21" s="264">
        <f>IFERROR(100-((FQ21/FN21)*100), "-")</f>
        <v>50</v>
      </c>
      <c r="GA21" s="264" t="str">
        <f t="shared" si="60"/>
        <v>-</v>
      </c>
      <c r="GB21" s="264">
        <f>IF(FO21="-","-",(FO21/AE21)*100)</f>
        <v>100</v>
      </c>
      <c r="GC21" s="264">
        <f>(FM21/AF21)*100</f>
        <v>66.666666666666657</v>
      </c>
      <c r="GD21" s="264" t="str">
        <f t="shared" si="29"/>
        <v>-</v>
      </c>
      <c r="GE21" s="264">
        <f>IF(FP21="-","-",(FP21/AF21)*100)</f>
        <v>66.666666666666657</v>
      </c>
      <c r="GF21" s="264">
        <f>(FN21/AH21)*100</f>
        <v>133.33333333333331</v>
      </c>
      <c r="GG21" s="264" t="str">
        <f t="shared" si="32"/>
        <v>-</v>
      </c>
      <c r="GH21" s="264">
        <f>(FQ21/AH21)*100</f>
        <v>66.666666666666657</v>
      </c>
      <c r="GI21" s="264"/>
      <c r="GJ21" s="264">
        <v>0</v>
      </c>
      <c r="GK21" s="264">
        <v>0</v>
      </c>
      <c r="GL21" s="264">
        <v>2</v>
      </c>
      <c r="GM21" s="264">
        <v>2</v>
      </c>
      <c r="GN21" s="484">
        <v>1</v>
      </c>
      <c r="GO21" s="264" t="s">
        <v>851</v>
      </c>
      <c r="GP21" s="264" t="s">
        <v>21</v>
      </c>
      <c r="GQ21" s="264">
        <v>0</v>
      </c>
      <c r="GR21" s="264">
        <v>0</v>
      </c>
      <c r="GS21" s="264" t="s">
        <v>21</v>
      </c>
      <c r="GT21" s="264" t="s">
        <v>21</v>
      </c>
      <c r="GU21" s="264" t="s">
        <v>21</v>
      </c>
      <c r="GV21" s="264">
        <v>0</v>
      </c>
      <c r="GW21" s="264">
        <v>5</v>
      </c>
      <c r="GX21" s="264">
        <v>0</v>
      </c>
      <c r="GY21" s="264">
        <v>2</v>
      </c>
      <c r="GZ21" s="264">
        <v>2</v>
      </c>
      <c r="HA21" s="264">
        <f t="shared" si="34"/>
        <v>0</v>
      </c>
      <c r="HB21" s="264">
        <f t="shared" si="63"/>
        <v>100</v>
      </c>
      <c r="HC21" s="501" t="s">
        <v>21</v>
      </c>
      <c r="HD21" s="264" t="s">
        <v>897</v>
      </c>
      <c r="HE21" s="264"/>
      <c r="HF21" s="264"/>
      <c r="HG21" s="264"/>
      <c r="HH21" s="264" t="s">
        <v>21</v>
      </c>
      <c r="HI21" s="264">
        <v>0</v>
      </c>
      <c r="HJ21" s="264" t="s">
        <v>21</v>
      </c>
      <c r="HK21" s="264">
        <v>0</v>
      </c>
      <c r="HL21" s="264">
        <v>2</v>
      </c>
      <c r="HM21" s="264">
        <v>0</v>
      </c>
      <c r="HN21" s="264">
        <v>2</v>
      </c>
      <c r="HO21" s="264">
        <v>2</v>
      </c>
      <c r="HP21" s="264">
        <f t="shared" si="35"/>
        <v>0</v>
      </c>
      <c r="HQ21" s="264">
        <f t="shared" si="64"/>
        <v>100</v>
      </c>
      <c r="HR21" s="264" t="s">
        <v>21</v>
      </c>
      <c r="HY21" s="210"/>
      <c r="HZ21" s="210"/>
      <c r="IA21" s="210"/>
      <c r="IB21" s="210"/>
      <c r="IC21" s="210"/>
      <c r="ID21" s="210"/>
      <c r="IE21" s="210"/>
      <c r="IF21" s="212"/>
      <c r="IG21" s="211"/>
      <c r="IH21" s="211"/>
      <c r="II21" s="211"/>
      <c r="IJ21" s="211"/>
      <c r="IK21" s="211"/>
      <c r="IL21" s="211"/>
      <c r="IM21" s="211"/>
      <c r="IN21" s="210"/>
    </row>
    <row r="22" spans="2:248" ht="163.5" customHeight="1" x14ac:dyDescent="0.45">
      <c r="B22" s="273" t="s">
        <v>15</v>
      </c>
      <c r="C22" s="274" t="s">
        <v>406</v>
      </c>
      <c r="D22" s="275" t="s">
        <v>38</v>
      </c>
      <c r="E22" s="275" t="s">
        <v>111</v>
      </c>
      <c r="F22" s="275" t="s">
        <v>187</v>
      </c>
      <c r="G22" s="276" t="s">
        <v>21</v>
      </c>
      <c r="H22" s="276" t="s">
        <v>21</v>
      </c>
      <c r="I22" s="275">
        <v>31</v>
      </c>
      <c r="J22" s="277" t="s">
        <v>150</v>
      </c>
      <c r="K22" s="278" t="s">
        <v>145</v>
      </c>
      <c r="L22" s="275" t="s">
        <v>134</v>
      </c>
      <c r="M22" s="278" t="s">
        <v>184</v>
      </c>
      <c r="N22" s="275" t="s">
        <v>134</v>
      </c>
      <c r="O22" s="275" t="s">
        <v>147</v>
      </c>
      <c r="P22" s="278" t="s">
        <v>12</v>
      </c>
      <c r="Q22" s="276" t="s">
        <v>491</v>
      </c>
      <c r="R22" s="276" t="s">
        <v>21</v>
      </c>
      <c r="S22" s="276" t="s">
        <v>428</v>
      </c>
      <c r="T22" s="276" t="s">
        <v>561</v>
      </c>
      <c r="U22" s="276" t="s">
        <v>992</v>
      </c>
      <c r="V22" s="276" t="s">
        <v>365</v>
      </c>
      <c r="W22" s="276" t="s">
        <v>372</v>
      </c>
      <c r="X22" s="276" t="s">
        <v>21</v>
      </c>
      <c r="Y22" s="276" t="s">
        <v>363</v>
      </c>
      <c r="Z22" s="276" t="s">
        <v>491</v>
      </c>
      <c r="AA22" s="276" t="s">
        <v>208</v>
      </c>
      <c r="AB22" s="276"/>
      <c r="AC22" s="383" t="s">
        <v>833</v>
      </c>
      <c r="AD22" s="276">
        <v>7</v>
      </c>
      <c r="AE22" s="276">
        <v>1</v>
      </c>
      <c r="AF22" s="276">
        <v>1458</v>
      </c>
      <c r="AG22" s="276">
        <v>3508</v>
      </c>
      <c r="AH22" s="276">
        <v>3508</v>
      </c>
      <c r="AI22" s="276">
        <v>0</v>
      </c>
      <c r="AJ22" s="276" t="s">
        <v>778</v>
      </c>
      <c r="AK22" s="276">
        <v>47</v>
      </c>
      <c r="AL22" s="276">
        <v>5609</v>
      </c>
      <c r="AM22" s="276" t="s">
        <v>618</v>
      </c>
      <c r="AN22" s="276">
        <v>1917</v>
      </c>
      <c r="AO22" s="276">
        <v>1917</v>
      </c>
      <c r="AP22" s="276">
        <v>1917</v>
      </c>
      <c r="AQ22" s="276">
        <f t="shared" si="37"/>
        <v>1917</v>
      </c>
      <c r="AR22" s="276">
        <f t="shared" si="38"/>
        <v>1</v>
      </c>
      <c r="AS22" s="276">
        <v>16</v>
      </c>
      <c r="AT22" s="276" t="s">
        <v>21</v>
      </c>
      <c r="AU22" s="276">
        <v>1917</v>
      </c>
      <c r="AV22" s="276" t="s">
        <v>618</v>
      </c>
      <c r="AW22" s="276" t="s">
        <v>21</v>
      </c>
      <c r="AX22" s="276">
        <v>7</v>
      </c>
      <c r="AY22" s="276">
        <v>5</v>
      </c>
      <c r="AZ22" s="276">
        <v>1464</v>
      </c>
      <c r="BA22" s="276">
        <v>4296</v>
      </c>
      <c r="BB22" s="276">
        <v>1</v>
      </c>
      <c r="BC22" s="276">
        <v>1448</v>
      </c>
      <c r="BD22" s="276">
        <v>1448</v>
      </c>
      <c r="BE22" s="276">
        <v>1</v>
      </c>
      <c r="BF22" s="276">
        <v>1448</v>
      </c>
      <c r="BG22" s="276">
        <v>4277</v>
      </c>
      <c r="BH22" s="276">
        <f t="shared" si="0"/>
        <v>500</v>
      </c>
      <c r="BI22" s="276">
        <f t="shared" si="72"/>
        <v>2.1276595744680851</v>
      </c>
      <c r="BJ22" s="276">
        <f t="shared" si="39"/>
        <v>0.28525583883045108</v>
      </c>
      <c r="BK22" s="276">
        <f t="shared" si="40"/>
        <v>80</v>
      </c>
      <c r="BL22" s="276">
        <f t="shared" si="62"/>
        <v>1.0928961748633839</v>
      </c>
      <c r="BM22" s="276">
        <f t="shared" si="41"/>
        <v>66.294227188081948</v>
      </c>
      <c r="BN22" s="276">
        <f t="shared" si="1"/>
        <v>100</v>
      </c>
      <c r="BO22" s="276">
        <f t="shared" si="2"/>
        <v>100</v>
      </c>
      <c r="BP22" s="276">
        <f t="shared" si="3"/>
        <v>100.41152263374487</v>
      </c>
      <c r="BQ22" s="276">
        <f t="shared" si="4"/>
        <v>99.314128943758575</v>
      </c>
      <c r="BR22" s="276">
        <f t="shared" si="5"/>
        <v>99.314128943758575</v>
      </c>
      <c r="BS22" s="276">
        <f t="shared" si="6"/>
        <v>122.46294184720638</v>
      </c>
      <c r="BT22" s="276">
        <f t="shared" si="7"/>
        <v>121.92132269099203</v>
      </c>
      <c r="BU22" s="276">
        <f t="shared" si="8"/>
        <v>41.277080957810718</v>
      </c>
      <c r="BV22" s="276" t="s">
        <v>664</v>
      </c>
      <c r="BW22" s="276" t="s">
        <v>266</v>
      </c>
      <c r="BX22" s="276">
        <v>6</v>
      </c>
      <c r="BY22" s="276">
        <v>8</v>
      </c>
      <c r="BZ22" s="276" t="s">
        <v>266</v>
      </c>
      <c r="CA22" s="276" t="s">
        <v>21</v>
      </c>
      <c r="CB22" s="276" t="s">
        <v>21</v>
      </c>
      <c r="CC22" s="276" t="s">
        <v>21</v>
      </c>
      <c r="CD22" s="276" t="s">
        <v>21</v>
      </c>
      <c r="CE22" s="276">
        <f t="shared" si="42"/>
        <v>0</v>
      </c>
      <c r="CF22" s="276">
        <v>0</v>
      </c>
      <c r="CG22" s="276" t="s">
        <v>21</v>
      </c>
      <c r="CH22" s="276" t="s">
        <v>21</v>
      </c>
      <c r="CI22" s="276" t="s">
        <v>266</v>
      </c>
      <c r="CJ22" s="276" t="s">
        <v>21</v>
      </c>
      <c r="CK22" s="276">
        <v>7</v>
      </c>
      <c r="CL22" s="276">
        <v>1</v>
      </c>
      <c r="CM22" s="276">
        <v>8</v>
      </c>
      <c r="CN22" s="276">
        <v>8</v>
      </c>
      <c r="CO22" s="276">
        <v>1</v>
      </c>
      <c r="CP22" s="276">
        <v>5</v>
      </c>
      <c r="CQ22" s="276">
        <v>5</v>
      </c>
      <c r="CR22" s="276">
        <v>1</v>
      </c>
      <c r="CS22" s="276">
        <v>8</v>
      </c>
      <c r="CT22" s="276">
        <v>8</v>
      </c>
      <c r="CU22" s="276">
        <f t="shared" si="9"/>
        <v>100</v>
      </c>
      <c r="CV22" s="276">
        <f t="shared" si="43"/>
        <v>0</v>
      </c>
      <c r="CW22" s="276">
        <f t="shared" si="44"/>
        <v>0</v>
      </c>
      <c r="CX22" s="276">
        <f t="shared" si="45"/>
        <v>0</v>
      </c>
      <c r="CY22" s="276">
        <f t="shared" si="46"/>
        <v>37.5</v>
      </c>
      <c r="CZ22" s="276">
        <f t="shared" si="47"/>
        <v>37.5</v>
      </c>
      <c r="DA22" s="276">
        <f t="shared" si="48"/>
        <v>100</v>
      </c>
      <c r="DB22" s="276">
        <f t="shared" si="10"/>
        <v>100</v>
      </c>
      <c r="DC22" s="276">
        <f t="shared" si="11"/>
        <v>0.5486968449931412</v>
      </c>
      <c r="DD22" s="276">
        <f t="shared" si="12"/>
        <v>0.5486968449931412</v>
      </c>
      <c r="DE22" s="276">
        <f t="shared" si="13"/>
        <v>0.34293552812071332</v>
      </c>
      <c r="DF22" s="276">
        <f t="shared" si="14"/>
        <v>0.22805017103762829</v>
      </c>
      <c r="DG22" s="276">
        <f t="shared" si="15"/>
        <v>0.22805017103762829</v>
      </c>
      <c r="DH22" s="276">
        <f t="shared" si="16"/>
        <v>0.14253135689851767</v>
      </c>
      <c r="DI22" s="276"/>
      <c r="DJ22" s="276" t="s">
        <v>779</v>
      </c>
      <c r="DK22" s="276">
        <v>8</v>
      </c>
      <c r="DL22" s="276">
        <v>12</v>
      </c>
      <c r="DM22" s="276" t="s">
        <v>266</v>
      </c>
      <c r="DN22" s="276" t="s">
        <v>268</v>
      </c>
      <c r="DO22" s="276" t="s">
        <v>268</v>
      </c>
      <c r="DP22" s="276" t="s">
        <v>268</v>
      </c>
      <c r="DQ22" s="276" t="s">
        <v>268</v>
      </c>
      <c r="DR22" s="276">
        <f t="shared" si="49"/>
        <v>2</v>
      </c>
      <c r="DS22" s="276">
        <v>4</v>
      </c>
      <c r="DT22" s="276" t="s">
        <v>21</v>
      </c>
      <c r="DU22" s="276" t="s">
        <v>268</v>
      </c>
      <c r="DV22" s="276" t="s">
        <v>780</v>
      </c>
      <c r="DW22" s="276" t="s">
        <v>21</v>
      </c>
      <c r="DX22" s="276">
        <v>7</v>
      </c>
      <c r="DY22" s="276">
        <v>1</v>
      </c>
      <c r="DZ22" s="276">
        <v>10</v>
      </c>
      <c r="EA22" s="276">
        <v>12</v>
      </c>
      <c r="EB22" s="276">
        <v>1</v>
      </c>
      <c r="EC22" s="276">
        <v>8</v>
      </c>
      <c r="ED22" s="276">
        <v>5</v>
      </c>
      <c r="EE22" s="276">
        <v>1</v>
      </c>
      <c r="EF22" s="276">
        <v>8</v>
      </c>
      <c r="EG22" s="276">
        <v>8</v>
      </c>
      <c r="EH22" s="276">
        <f t="shared" si="17"/>
        <v>100</v>
      </c>
      <c r="EI22" s="276">
        <f t="shared" si="50"/>
        <v>25</v>
      </c>
      <c r="EJ22" s="276">
        <f t="shared" si="51"/>
        <v>33.333333333333329</v>
      </c>
      <c r="EK22" s="276">
        <f t="shared" si="52"/>
        <v>0</v>
      </c>
      <c r="EL22" s="276">
        <f t="shared" si="53"/>
        <v>20</v>
      </c>
      <c r="EM22" s="276">
        <f t="shared" si="54"/>
        <v>58.333333333333329</v>
      </c>
      <c r="EN22" s="276">
        <f t="shared" si="18"/>
        <v>100</v>
      </c>
      <c r="EO22" s="276">
        <f t="shared" si="19"/>
        <v>100</v>
      </c>
      <c r="EP22" s="276">
        <f t="shared" si="20"/>
        <v>0.68587105624142664</v>
      </c>
      <c r="EQ22" s="276">
        <f t="shared" si="21"/>
        <v>0.5486968449931412</v>
      </c>
      <c r="ER22" s="276">
        <f t="shared" si="22"/>
        <v>0.5486968449931412</v>
      </c>
      <c r="ES22" s="276">
        <f t="shared" si="23"/>
        <v>0.34207525655644244</v>
      </c>
      <c r="ET22" s="276">
        <f t="shared" si="24"/>
        <v>0.22805017103762829</v>
      </c>
      <c r="EU22" s="276">
        <f t="shared" si="25"/>
        <v>0.14253135689851767</v>
      </c>
      <c r="EV22" s="276"/>
      <c r="EW22" s="276" t="s">
        <v>21</v>
      </c>
      <c r="EX22" s="276">
        <v>0</v>
      </c>
      <c r="EY22" s="276">
        <v>0</v>
      </c>
      <c r="EZ22" s="276" t="s">
        <v>21</v>
      </c>
      <c r="FA22" s="276" t="s">
        <v>21</v>
      </c>
      <c r="FB22" s="276" t="s">
        <v>21</v>
      </c>
      <c r="FC22" s="276" t="s">
        <v>21</v>
      </c>
      <c r="FD22" s="276" t="s">
        <v>21</v>
      </c>
      <c r="FE22" s="276">
        <v>0</v>
      </c>
      <c r="FF22" s="276">
        <v>0</v>
      </c>
      <c r="FG22" s="276" t="s">
        <v>21</v>
      </c>
      <c r="FH22" s="276" t="s">
        <v>21</v>
      </c>
      <c r="FI22" s="276" t="s">
        <v>21</v>
      </c>
      <c r="FJ22" s="276" t="s">
        <v>21</v>
      </c>
      <c r="FK22" s="276">
        <v>7</v>
      </c>
      <c r="FL22" s="276">
        <v>0</v>
      </c>
      <c r="FM22" s="276">
        <v>0</v>
      </c>
      <c r="FN22" s="276">
        <v>0</v>
      </c>
      <c r="FO22" s="276">
        <v>0</v>
      </c>
      <c r="FP22" s="276">
        <v>0</v>
      </c>
      <c r="FQ22" s="276">
        <v>0</v>
      </c>
      <c r="FR22" s="276">
        <v>0</v>
      </c>
      <c r="FS22" s="276">
        <v>0</v>
      </c>
      <c r="FT22" s="276">
        <v>0</v>
      </c>
      <c r="FU22" s="276">
        <f>(FL22/AE22)*100</f>
        <v>0</v>
      </c>
      <c r="FV22" s="276" t="str">
        <f t="shared" si="55"/>
        <v>-</v>
      </c>
      <c r="FW22" s="276" t="str">
        <f t="shared" si="56"/>
        <v>-</v>
      </c>
      <c r="FX22" s="276" t="str">
        <f t="shared" si="57"/>
        <v>-</v>
      </c>
      <c r="FY22" s="276" t="str">
        <f t="shared" si="58"/>
        <v>-</v>
      </c>
      <c r="FZ22" s="276" t="str">
        <f t="shared" si="59"/>
        <v>-</v>
      </c>
      <c r="GA22" s="276">
        <f t="shared" si="60"/>
        <v>0</v>
      </c>
      <c r="GB22" s="276">
        <f>IF(FO22="-","-",(FO22/AE22)*100)</f>
        <v>0</v>
      </c>
      <c r="GC22" s="276">
        <f>(FM22/AF22)*100</f>
        <v>0</v>
      </c>
      <c r="GD22" s="276">
        <f t="shared" si="29"/>
        <v>0</v>
      </c>
      <c r="GE22" s="276">
        <f>IF(FP22="-","-",(FP22/AF22)*100)</f>
        <v>0</v>
      </c>
      <c r="GF22" s="276">
        <f>(FN22/AH22)*100</f>
        <v>0</v>
      </c>
      <c r="GG22" s="276">
        <f t="shared" si="32"/>
        <v>0</v>
      </c>
      <c r="GH22" s="276">
        <f>(FQ22/AH22)*100</f>
        <v>0</v>
      </c>
      <c r="GI22" s="276"/>
      <c r="GJ22" s="276">
        <v>1</v>
      </c>
      <c r="GK22" s="276">
        <v>1</v>
      </c>
      <c r="GL22" s="276">
        <v>0</v>
      </c>
      <c r="GM22" s="276">
        <v>1</v>
      </c>
      <c r="GN22" s="486">
        <v>1</v>
      </c>
      <c r="GO22" s="276" t="s">
        <v>21</v>
      </c>
      <c r="GP22" s="276">
        <v>92546</v>
      </c>
      <c r="GQ22" s="276">
        <v>1</v>
      </c>
      <c r="GR22" s="276">
        <v>1</v>
      </c>
      <c r="GS22" s="276" t="s">
        <v>21</v>
      </c>
      <c r="GT22" s="276" t="s">
        <v>21</v>
      </c>
      <c r="GU22" s="276" t="s">
        <v>21</v>
      </c>
      <c r="GV22" s="276">
        <v>0</v>
      </c>
      <c r="GW22" s="276">
        <v>1</v>
      </c>
      <c r="GX22" s="276">
        <v>1</v>
      </c>
      <c r="GY22" s="276">
        <v>0</v>
      </c>
      <c r="GZ22" s="276">
        <v>1</v>
      </c>
      <c r="HA22" s="276">
        <f t="shared" si="34"/>
        <v>100</v>
      </c>
      <c r="HB22" s="276">
        <f t="shared" si="63"/>
        <v>100</v>
      </c>
      <c r="HC22" s="501" t="s">
        <v>21</v>
      </c>
      <c r="HD22" s="276" t="s">
        <v>898</v>
      </c>
      <c r="HE22" s="276"/>
      <c r="HF22" s="276"/>
      <c r="HG22" s="276"/>
      <c r="HH22" s="276" t="s">
        <v>21</v>
      </c>
      <c r="HI22" s="276">
        <v>0</v>
      </c>
      <c r="HJ22" s="276" t="s">
        <v>21</v>
      </c>
      <c r="HK22" s="276">
        <v>0</v>
      </c>
      <c r="HL22" s="276">
        <v>5</v>
      </c>
      <c r="HM22" s="276">
        <v>0</v>
      </c>
      <c r="HN22" s="276">
        <v>1</v>
      </c>
      <c r="HO22" s="276">
        <v>1</v>
      </c>
      <c r="HP22" s="276">
        <f t="shared" si="35"/>
        <v>0</v>
      </c>
      <c r="HQ22" s="276">
        <f t="shared" si="64"/>
        <v>100</v>
      </c>
      <c r="HR22" s="276" t="s">
        <v>21</v>
      </c>
      <c r="HY22" s="210"/>
      <c r="HZ22" s="210"/>
      <c r="IA22" s="210"/>
      <c r="IB22" s="210"/>
      <c r="IC22" s="210"/>
      <c r="ID22" s="210"/>
      <c r="IE22" s="210"/>
      <c r="IF22" s="211"/>
      <c r="IG22" s="211"/>
      <c r="IH22" s="211"/>
      <c r="II22" s="211"/>
      <c r="IJ22" s="211"/>
      <c r="IK22" s="211"/>
      <c r="IL22" s="211"/>
      <c r="IM22" s="211"/>
      <c r="IN22" s="210"/>
    </row>
    <row r="23" spans="2:248" ht="66.75" customHeight="1" x14ac:dyDescent="0.45">
      <c r="B23" s="279" t="s">
        <v>15</v>
      </c>
      <c r="C23" s="280" t="s">
        <v>406</v>
      </c>
      <c r="D23" s="275" t="s">
        <v>24</v>
      </c>
      <c r="E23" s="275" t="s">
        <v>112</v>
      </c>
      <c r="F23" s="275" t="s">
        <v>187</v>
      </c>
      <c r="G23" s="281" t="s">
        <v>21</v>
      </c>
      <c r="H23" s="279" t="s">
        <v>16</v>
      </c>
      <c r="I23" s="275">
        <v>32</v>
      </c>
      <c r="J23" s="281" t="s">
        <v>152</v>
      </c>
      <c r="K23" s="278" t="s">
        <v>180</v>
      </c>
      <c r="L23" s="275" t="s">
        <v>163</v>
      </c>
      <c r="M23" s="278" t="s">
        <v>183</v>
      </c>
      <c r="N23" s="275" t="s">
        <v>62</v>
      </c>
      <c r="O23" s="275" t="s">
        <v>149</v>
      </c>
      <c r="P23" s="282" t="s">
        <v>12</v>
      </c>
      <c r="Q23" s="276" t="s">
        <v>492</v>
      </c>
      <c r="R23" s="276" t="s">
        <v>21</v>
      </c>
      <c r="S23" s="276" t="s">
        <v>429</v>
      </c>
      <c r="T23" s="276" t="s">
        <v>562</v>
      </c>
      <c r="U23" s="276" t="s">
        <v>1003</v>
      </c>
      <c r="V23" s="276" t="s">
        <v>459</v>
      </c>
      <c r="W23" s="276" t="s">
        <v>460</v>
      </c>
      <c r="X23" s="276" t="s">
        <v>21</v>
      </c>
      <c r="Y23" s="276" t="s">
        <v>363</v>
      </c>
      <c r="Z23" s="276" t="s">
        <v>492</v>
      </c>
      <c r="AA23" s="276" t="s">
        <v>208</v>
      </c>
      <c r="AB23" s="276"/>
      <c r="AC23" s="383" t="s">
        <v>832</v>
      </c>
      <c r="AD23" s="276">
        <v>400</v>
      </c>
      <c r="AE23" s="276">
        <v>400</v>
      </c>
      <c r="AF23" s="276">
        <v>401</v>
      </c>
      <c r="AG23" s="276">
        <v>401</v>
      </c>
      <c r="AH23" s="276">
        <v>401</v>
      </c>
      <c r="AI23" s="276">
        <v>0</v>
      </c>
      <c r="AJ23" s="276" t="s">
        <v>21</v>
      </c>
      <c r="AK23" s="276">
        <v>0</v>
      </c>
      <c r="AL23" s="276">
        <v>0</v>
      </c>
      <c r="AM23" s="276" t="s">
        <v>457</v>
      </c>
      <c r="AN23" s="276" t="s">
        <v>21</v>
      </c>
      <c r="AO23" s="276" t="s">
        <v>21</v>
      </c>
      <c r="AP23" s="276" t="s">
        <v>21</v>
      </c>
      <c r="AQ23" s="276" t="str">
        <f t="shared" si="37"/>
        <v>-</v>
      </c>
      <c r="AR23" s="276">
        <f t="shared" si="38"/>
        <v>0</v>
      </c>
      <c r="AS23" s="276">
        <v>0</v>
      </c>
      <c r="AT23" s="276" t="s">
        <v>21</v>
      </c>
      <c r="AU23" s="276"/>
      <c r="AV23" s="276" t="s">
        <v>457</v>
      </c>
      <c r="AW23" s="276" t="s">
        <v>21</v>
      </c>
      <c r="AX23" s="276">
        <v>400</v>
      </c>
      <c r="AY23" s="276">
        <v>0</v>
      </c>
      <c r="AZ23" s="276">
        <v>0</v>
      </c>
      <c r="BA23" s="276">
        <v>0</v>
      </c>
      <c r="BB23" s="276">
        <v>0</v>
      </c>
      <c r="BC23" s="276">
        <v>0</v>
      </c>
      <c r="BD23" s="276">
        <v>0</v>
      </c>
      <c r="BE23" s="276">
        <v>0</v>
      </c>
      <c r="BF23" s="276">
        <v>0</v>
      </c>
      <c r="BG23" s="276">
        <v>0</v>
      </c>
      <c r="BH23" s="276">
        <f t="shared" si="0"/>
        <v>0</v>
      </c>
      <c r="BI23" s="276" t="str">
        <f t="shared" si="72"/>
        <v>-</v>
      </c>
      <c r="BJ23" s="276" t="str">
        <f t="shared" si="39"/>
        <v>-</v>
      </c>
      <c r="BK23" s="276" t="str">
        <f t="shared" si="40"/>
        <v>-</v>
      </c>
      <c r="BL23" s="276" t="str">
        <f t="shared" si="62"/>
        <v>-</v>
      </c>
      <c r="BM23" s="276" t="str">
        <f t="shared" si="41"/>
        <v>-</v>
      </c>
      <c r="BN23" s="276">
        <f t="shared" si="1"/>
        <v>0</v>
      </c>
      <c r="BO23" s="276">
        <f t="shared" si="2"/>
        <v>0</v>
      </c>
      <c r="BP23" s="276">
        <f t="shared" si="3"/>
        <v>0</v>
      </c>
      <c r="BQ23" s="276">
        <f t="shared" si="4"/>
        <v>0</v>
      </c>
      <c r="BR23" s="276">
        <f t="shared" si="5"/>
        <v>0</v>
      </c>
      <c r="BS23" s="276">
        <f t="shared" si="6"/>
        <v>0</v>
      </c>
      <c r="BT23" s="276">
        <f t="shared" si="7"/>
        <v>0</v>
      </c>
      <c r="BU23" s="276">
        <f t="shared" si="8"/>
        <v>0</v>
      </c>
      <c r="BV23" s="276"/>
      <c r="BW23" s="276" t="s">
        <v>21</v>
      </c>
      <c r="BX23" s="276">
        <v>0</v>
      </c>
      <c r="BY23" s="276">
        <v>0</v>
      </c>
      <c r="BZ23" s="276" t="s">
        <v>21</v>
      </c>
      <c r="CA23" s="276" t="s">
        <v>21</v>
      </c>
      <c r="CB23" s="276" t="s">
        <v>21</v>
      </c>
      <c r="CC23" s="276" t="s">
        <v>21</v>
      </c>
      <c r="CD23" s="276" t="s">
        <v>21</v>
      </c>
      <c r="CE23" s="276">
        <f t="shared" si="42"/>
        <v>0</v>
      </c>
      <c r="CF23" s="276">
        <v>0</v>
      </c>
      <c r="CG23" s="276" t="s">
        <v>21</v>
      </c>
      <c r="CH23" s="276" t="s">
        <v>21</v>
      </c>
      <c r="CI23" s="276" t="s">
        <v>21</v>
      </c>
      <c r="CJ23" s="276" t="s">
        <v>21</v>
      </c>
      <c r="CK23" s="276">
        <v>400</v>
      </c>
      <c r="CL23" s="276">
        <v>0</v>
      </c>
      <c r="CM23" s="276">
        <v>0</v>
      </c>
      <c r="CN23" s="276">
        <v>0</v>
      </c>
      <c r="CO23" s="276">
        <v>0</v>
      </c>
      <c r="CP23" s="276">
        <v>0</v>
      </c>
      <c r="CQ23" s="276">
        <v>0</v>
      </c>
      <c r="CR23" s="276">
        <v>0</v>
      </c>
      <c r="CS23" s="276">
        <v>0</v>
      </c>
      <c r="CT23" s="276">
        <v>0</v>
      </c>
      <c r="CU23" s="276">
        <f t="shared" si="9"/>
        <v>0</v>
      </c>
      <c r="CV23" s="276" t="str">
        <f t="shared" si="43"/>
        <v>-</v>
      </c>
      <c r="CW23" s="276" t="str">
        <f t="shared" si="44"/>
        <v>-</v>
      </c>
      <c r="CX23" s="276" t="str">
        <f t="shared" si="45"/>
        <v>-</v>
      </c>
      <c r="CY23" s="276" t="str">
        <f t="shared" si="46"/>
        <v>-</v>
      </c>
      <c r="CZ23" s="276" t="str">
        <f t="shared" si="47"/>
        <v>-</v>
      </c>
      <c r="DA23" s="276">
        <f t="shared" si="48"/>
        <v>0</v>
      </c>
      <c r="DB23" s="276">
        <f t="shared" si="10"/>
        <v>0</v>
      </c>
      <c r="DC23" s="276">
        <f t="shared" si="11"/>
        <v>0</v>
      </c>
      <c r="DD23" s="276">
        <f t="shared" si="12"/>
        <v>0</v>
      </c>
      <c r="DE23" s="276">
        <f t="shared" si="13"/>
        <v>0</v>
      </c>
      <c r="DF23" s="276">
        <f t="shared" si="14"/>
        <v>0</v>
      </c>
      <c r="DG23" s="276">
        <f t="shared" si="15"/>
        <v>0</v>
      </c>
      <c r="DH23" s="276">
        <f t="shared" si="16"/>
        <v>0</v>
      </c>
      <c r="DI23" s="276"/>
      <c r="DJ23" s="276" t="s">
        <v>268</v>
      </c>
      <c r="DK23" s="276">
        <v>2</v>
      </c>
      <c r="DL23" s="276">
        <v>2</v>
      </c>
      <c r="DM23" s="276" t="s">
        <v>21</v>
      </c>
      <c r="DN23" s="276" t="s">
        <v>268</v>
      </c>
      <c r="DO23" s="276" t="s">
        <v>268</v>
      </c>
      <c r="DP23" s="276" t="s">
        <v>268</v>
      </c>
      <c r="DQ23" s="276" t="s">
        <v>268</v>
      </c>
      <c r="DR23" s="276">
        <f t="shared" si="49"/>
        <v>2</v>
      </c>
      <c r="DS23" s="276">
        <v>2</v>
      </c>
      <c r="DT23" s="276" t="s">
        <v>21</v>
      </c>
      <c r="DU23" s="276" t="s">
        <v>268</v>
      </c>
      <c r="DV23" s="276" t="s">
        <v>21</v>
      </c>
      <c r="DW23" s="276" t="s">
        <v>21</v>
      </c>
      <c r="DX23" s="276">
        <v>400</v>
      </c>
      <c r="DY23" s="276">
        <v>1</v>
      </c>
      <c r="DZ23" s="276">
        <v>1</v>
      </c>
      <c r="EA23" s="276">
        <v>2</v>
      </c>
      <c r="EB23" s="276">
        <v>0</v>
      </c>
      <c r="EC23" s="276">
        <v>0</v>
      </c>
      <c r="ED23" s="276">
        <v>0</v>
      </c>
      <c r="EE23" s="276">
        <v>0</v>
      </c>
      <c r="EF23" s="276">
        <v>0</v>
      </c>
      <c r="EG23" s="276">
        <v>0</v>
      </c>
      <c r="EH23" s="276">
        <f t="shared" si="17"/>
        <v>0.25</v>
      </c>
      <c r="EI23" s="276">
        <f t="shared" si="50"/>
        <v>100</v>
      </c>
      <c r="EJ23" s="276">
        <f t="shared" si="51"/>
        <v>100</v>
      </c>
      <c r="EK23" s="276">
        <f t="shared" si="52"/>
        <v>100</v>
      </c>
      <c r="EL23" s="276">
        <f t="shared" si="53"/>
        <v>100</v>
      </c>
      <c r="EM23" s="276">
        <f t="shared" si="54"/>
        <v>100</v>
      </c>
      <c r="EN23" s="276">
        <f t="shared" si="18"/>
        <v>0</v>
      </c>
      <c r="EO23" s="276">
        <f t="shared" si="19"/>
        <v>0</v>
      </c>
      <c r="EP23" s="276">
        <f t="shared" si="20"/>
        <v>0.24937655860349126</v>
      </c>
      <c r="EQ23" s="276">
        <f t="shared" si="21"/>
        <v>0</v>
      </c>
      <c r="ER23" s="276">
        <f t="shared" si="22"/>
        <v>0</v>
      </c>
      <c r="ES23" s="276">
        <f t="shared" si="23"/>
        <v>0.49875311720698251</v>
      </c>
      <c r="ET23" s="276">
        <f t="shared" si="24"/>
        <v>0</v>
      </c>
      <c r="EU23" s="276">
        <f t="shared" si="25"/>
        <v>0</v>
      </c>
      <c r="EV23" s="276"/>
      <c r="EW23" s="276" t="s">
        <v>21</v>
      </c>
      <c r="EX23" s="276">
        <v>0</v>
      </c>
      <c r="EY23" s="276">
        <v>0</v>
      </c>
      <c r="EZ23" s="276" t="s">
        <v>21</v>
      </c>
      <c r="FA23" s="276" t="s">
        <v>21</v>
      </c>
      <c r="FB23" s="276" t="s">
        <v>21</v>
      </c>
      <c r="FC23" s="276" t="s">
        <v>21</v>
      </c>
      <c r="FD23" s="276" t="s">
        <v>21</v>
      </c>
      <c r="FE23" s="276">
        <v>0</v>
      </c>
      <c r="FF23" s="276">
        <v>0</v>
      </c>
      <c r="FG23" s="276" t="s">
        <v>21</v>
      </c>
      <c r="FH23" s="276" t="s">
        <v>21</v>
      </c>
      <c r="FI23" s="276" t="s">
        <v>21</v>
      </c>
      <c r="FJ23" s="276" t="s">
        <v>21</v>
      </c>
      <c r="FK23" s="276">
        <v>400</v>
      </c>
      <c r="FL23" s="276">
        <v>0</v>
      </c>
      <c r="FM23" s="276">
        <v>0</v>
      </c>
      <c r="FN23" s="276">
        <v>0</v>
      </c>
      <c r="FO23" s="276">
        <v>0</v>
      </c>
      <c r="FP23" s="276">
        <v>0</v>
      </c>
      <c r="FQ23" s="276">
        <v>0</v>
      </c>
      <c r="FR23" s="276">
        <v>0</v>
      </c>
      <c r="FS23" s="276">
        <v>0</v>
      </c>
      <c r="FT23" s="276">
        <v>0</v>
      </c>
      <c r="FU23" s="276">
        <v>0</v>
      </c>
      <c r="FV23" s="276" t="str">
        <f t="shared" si="55"/>
        <v>-</v>
      </c>
      <c r="FW23" s="276" t="str">
        <f t="shared" si="56"/>
        <v>-</v>
      </c>
      <c r="FX23" s="276" t="str">
        <f t="shared" si="57"/>
        <v>-</v>
      </c>
      <c r="FY23" s="276" t="str">
        <f t="shared" si="58"/>
        <v>-</v>
      </c>
      <c r="FZ23" s="276" t="str">
        <f t="shared" si="59"/>
        <v>-</v>
      </c>
      <c r="GA23" s="276">
        <f t="shared" si="60"/>
        <v>0</v>
      </c>
      <c r="GB23" s="276">
        <v>0</v>
      </c>
      <c r="GC23" s="276">
        <v>0</v>
      </c>
      <c r="GD23" s="276">
        <f t="shared" si="29"/>
        <v>0</v>
      </c>
      <c r="GE23" s="276">
        <v>0</v>
      </c>
      <c r="GF23" s="276">
        <v>0</v>
      </c>
      <c r="GG23" s="276">
        <f t="shared" si="32"/>
        <v>0</v>
      </c>
      <c r="GH23" s="276">
        <v>0</v>
      </c>
      <c r="GI23" s="276"/>
      <c r="GJ23" s="276">
        <v>0</v>
      </c>
      <c r="GK23" s="276">
        <v>0</v>
      </c>
      <c r="GL23" s="276">
        <v>0</v>
      </c>
      <c r="GM23" s="276">
        <v>0</v>
      </c>
      <c r="GN23" s="486">
        <v>0</v>
      </c>
      <c r="GO23" s="276" t="s">
        <v>872</v>
      </c>
      <c r="GP23" s="276" t="s">
        <v>21</v>
      </c>
      <c r="GQ23" s="276">
        <v>0</v>
      </c>
      <c r="GR23" s="276">
        <v>0</v>
      </c>
      <c r="GS23" s="276" t="s">
        <v>21</v>
      </c>
      <c r="GT23" s="276" t="s">
        <v>21</v>
      </c>
      <c r="GU23" s="276" t="s">
        <v>21</v>
      </c>
      <c r="GV23" s="276">
        <v>0</v>
      </c>
      <c r="GW23" s="276">
        <v>400</v>
      </c>
      <c r="GX23" s="276">
        <v>0</v>
      </c>
      <c r="GY23" s="276">
        <v>400</v>
      </c>
      <c r="GZ23" s="276">
        <v>400</v>
      </c>
      <c r="HA23" s="276">
        <f t="shared" si="34"/>
        <v>0</v>
      </c>
      <c r="HB23" s="276">
        <f t="shared" si="63"/>
        <v>100</v>
      </c>
      <c r="HC23" s="501" t="s">
        <v>21</v>
      </c>
      <c r="HD23" s="276" t="s">
        <v>893</v>
      </c>
      <c r="HE23" s="276"/>
      <c r="HF23" s="276"/>
      <c r="HG23" s="276"/>
      <c r="HH23" s="276" t="s">
        <v>21</v>
      </c>
      <c r="HI23" s="276">
        <v>0</v>
      </c>
      <c r="HJ23" s="276" t="s">
        <v>21</v>
      </c>
      <c r="HK23" s="276">
        <v>0</v>
      </c>
      <c r="HL23" s="276">
        <v>400</v>
      </c>
      <c r="HM23" s="276">
        <v>0</v>
      </c>
      <c r="HN23" s="276">
        <v>400</v>
      </c>
      <c r="HO23" s="276">
        <v>400</v>
      </c>
      <c r="HP23" s="276">
        <f t="shared" si="35"/>
        <v>0</v>
      </c>
      <c r="HQ23" s="276">
        <f t="shared" si="64"/>
        <v>100</v>
      </c>
      <c r="HR23" s="276" t="s">
        <v>21</v>
      </c>
      <c r="HY23" s="210"/>
      <c r="HZ23" s="210"/>
      <c r="IA23" s="210"/>
      <c r="IB23" s="210"/>
      <c r="IC23" s="210"/>
      <c r="ID23" s="210"/>
      <c r="IE23" s="210"/>
      <c r="IF23" s="211"/>
      <c r="IG23" s="211"/>
      <c r="IH23" s="211"/>
      <c r="II23" s="211"/>
      <c r="IJ23" s="211"/>
      <c r="IK23" s="211"/>
      <c r="IL23" s="211"/>
      <c r="IM23" s="211"/>
      <c r="IN23" s="210"/>
    </row>
    <row r="24" spans="2:248" ht="66.75" customHeight="1" x14ac:dyDescent="0.45">
      <c r="B24" s="273" t="s">
        <v>15</v>
      </c>
      <c r="C24" s="274" t="s">
        <v>406</v>
      </c>
      <c r="D24" s="275" t="s">
        <v>38</v>
      </c>
      <c r="E24" s="275" t="s">
        <v>111</v>
      </c>
      <c r="F24" s="275" t="s">
        <v>187</v>
      </c>
      <c r="G24" s="276" t="s">
        <v>21</v>
      </c>
      <c r="H24" s="276" t="s">
        <v>21</v>
      </c>
      <c r="I24" s="275">
        <v>39</v>
      </c>
      <c r="J24" s="281" t="s">
        <v>66</v>
      </c>
      <c r="K24" s="278" t="s">
        <v>81</v>
      </c>
      <c r="L24" s="275" t="s">
        <v>36</v>
      </c>
      <c r="M24" s="278" t="s">
        <v>80</v>
      </c>
      <c r="N24" s="275" t="s">
        <v>36</v>
      </c>
      <c r="O24" s="275" t="s">
        <v>79</v>
      </c>
      <c r="P24" s="277" t="s">
        <v>12</v>
      </c>
      <c r="Q24" s="277" t="s">
        <v>493</v>
      </c>
      <c r="R24" s="277" t="s">
        <v>21</v>
      </c>
      <c r="S24" s="277" t="s">
        <v>452</v>
      </c>
      <c r="T24" s="277" t="s">
        <v>563</v>
      </c>
      <c r="U24" s="277" t="s">
        <v>464</v>
      </c>
      <c r="V24" s="277" t="s">
        <v>363</v>
      </c>
      <c r="W24" s="277" t="s">
        <v>387</v>
      </c>
      <c r="X24" s="277" t="s">
        <v>21</v>
      </c>
      <c r="Y24" s="277" t="s">
        <v>363</v>
      </c>
      <c r="Z24" s="277" t="s">
        <v>1055</v>
      </c>
      <c r="AA24" s="277" t="s">
        <v>532</v>
      </c>
      <c r="AB24" s="277"/>
      <c r="AC24" s="384" t="s">
        <v>833</v>
      </c>
      <c r="AD24" s="277">
        <v>11</v>
      </c>
      <c r="AE24" s="277">
        <v>2</v>
      </c>
      <c r="AF24" s="277">
        <v>165</v>
      </c>
      <c r="AG24" s="277">
        <v>171</v>
      </c>
      <c r="AH24" s="277">
        <v>171</v>
      </c>
      <c r="AI24" s="277">
        <v>0</v>
      </c>
      <c r="AJ24" s="277">
        <v>1917</v>
      </c>
      <c r="AK24" s="277">
        <v>1</v>
      </c>
      <c r="AL24" s="277">
        <v>19</v>
      </c>
      <c r="AM24" s="277" t="s">
        <v>457</v>
      </c>
      <c r="AN24" s="277">
        <v>1917</v>
      </c>
      <c r="AO24" s="277">
        <v>1917</v>
      </c>
      <c r="AP24" s="277">
        <v>1917</v>
      </c>
      <c r="AQ24" s="277">
        <f t="shared" si="37"/>
        <v>1917</v>
      </c>
      <c r="AR24" s="277">
        <f t="shared" si="38"/>
        <v>1</v>
      </c>
      <c r="AS24" s="277">
        <v>19</v>
      </c>
      <c r="AT24" s="277" t="s">
        <v>21</v>
      </c>
      <c r="AU24" s="277">
        <f>IF(AQ24="-",AT24,AQ24)</f>
        <v>1917</v>
      </c>
      <c r="AV24" s="277" t="s">
        <v>457</v>
      </c>
      <c r="AW24" s="277" t="s">
        <v>21</v>
      </c>
      <c r="AX24" s="277">
        <v>11</v>
      </c>
      <c r="AY24" s="277">
        <v>5</v>
      </c>
      <c r="AZ24" s="277">
        <v>16</v>
      </c>
      <c r="BA24" s="277">
        <v>16</v>
      </c>
      <c r="BB24" s="277">
        <v>0</v>
      </c>
      <c r="BC24" s="277">
        <v>0</v>
      </c>
      <c r="BD24" s="277">
        <v>0</v>
      </c>
      <c r="BE24" s="277">
        <v>0</v>
      </c>
      <c r="BF24" s="277">
        <v>0</v>
      </c>
      <c r="BG24" s="277">
        <v>0</v>
      </c>
      <c r="BH24" s="277">
        <f t="shared" si="0"/>
        <v>250</v>
      </c>
      <c r="BI24" s="277">
        <f t="shared" si="72"/>
        <v>100</v>
      </c>
      <c r="BJ24" s="277">
        <f t="shared" si="39"/>
        <v>100</v>
      </c>
      <c r="BK24" s="277">
        <f t="shared" si="40"/>
        <v>100</v>
      </c>
      <c r="BL24" s="277">
        <f t="shared" si="62"/>
        <v>100</v>
      </c>
      <c r="BM24" s="277">
        <f t="shared" si="41"/>
        <v>100</v>
      </c>
      <c r="BN24" s="277">
        <f t="shared" si="1"/>
        <v>0</v>
      </c>
      <c r="BO24" s="277">
        <f t="shared" si="2"/>
        <v>0</v>
      </c>
      <c r="BP24" s="277">
        <f t="shared" si="3"/>
        <v>9.6969696969696972</v>
      </c>
      <c r="BQ24" s="277">
        <f t="shared" si="4"/>
        <v>0</v>
      </c>
      <c r="BR24" s="277">
        <f t="shared" si="5"/>
        <v>0</v>
      </c>
      <c r="BS24" s="277">
        <f t="shared" si="6"/>
        <v>9.3567251461988299</v>
      </c>
      <c r="BT24" s="277">
        <f t="shared" si="7"/>
        <v>0</v>
      </c>
      <c r="BU24" s="277">
        <f t="shared" si="8"/>
        <v>0</v>
      </c>
      <c r="BV24" s="277" t="s">
        <v>21</v>
      </c>
      <c r="BW24" s="277" t="s">
        <v>21</v>
      </c>
      <c r="BX24" s="277">
        <v>0</v>
      </c>
      <c r="BY24" s="277">
        <v>0</v>
      </c>
      <c r="BZ24" s="277" t="s">
        <v>21</v>
      </c>
      <c r="CA24" s="277" t="s">
        <v>21</v>
      </c>
      <c r="CB24" s="277" t="s">
        <v>21</v>
      </c>
      <c r="CC24" s="277" t="s">
        <v>21</v>
      </c>
      <c r="CD24" s="277" t="s">
        <v>21</v>
      </c>
      <c r="CE24" s="277">
        <f t="shared" si="42"/>
        <v>0</v>
      </c>
      <c r="CF24" s="277">
        <v>0</v>
      </c>
      <c r="CG24" s="277" t="s">
        <v>21</v>
      </c>
      <c r="CH24" s="277" t="s">
        <v>21</v>
      </c>
      <c r="CI24" s="277" t="s">
        <v>21</v>
      </c>
      <c r="CJ24" s="277" t="s">
        <v>21</v>
      </c>
      <c r="CK24" s="277">
        <v>11</v>
      </c>
      <c r="CL24" s="277">
        <v>0</v>
      </c>
      <c r="CM24" s="277">
        <v>0</v>
      </c>
      <c r="CN24" s="277">
        <v>0</v>
      </c>
      <c r="CO24" s="277">
        <v>0</v>
      </c>
      <c r="CP24" s="277">
        <v>0</v>
      </c>
      <c r="CQ24" s="277">
        <v>0</v>
      </c>
      <c r="CR24" s="277">
        <v>0</v>
      </c>
      <c r="CS24" s="277">
        <v>0</v>
      </c>
      <c r="CT24" s="277">
        <v>0</v>
      </c>
      <c r="CU24" s="277">
        <f t="shared" si="9"/>
        <v>0</v>
      </c>
      <c r="CV24" s="277" t="str">
        <f t="shared" si="43"/>
        <v>-</v>
      </c>
      <c r="CW24" s="277" t="str">
        <f t="shared" si="44"/>
        <v>-</v>
      </c>
      <c r="CX24" s="277" t="str">
        <f t="shared" si="45"/>
        <v>-</v>
      </c>
      <c r="CY24" s="277" t="str">
        <f t="shared" si="46"/>
        <v>-</v>
      </c>
      <c r="CZ24" s="277" t="str">
        <f t="shared" si="47"/>
        <v>-</v>
      </c>
      <c r="DA24" s="277">
        <f t="shared" si="48"/>
        <v>0</v>
      </c>
      <c r="DB24" s="277">
        <f t="shared" si="10"/>
        <v>0</v>
      </c>
      <c r="DC24" s="277">
        <f t="shared" si="11"/>
        <v>0</v>
      </c>
      <c r="DD24" s="277">
        <f t="shared" si="12"/>
        <v>0</v>
      </c>
      <c r="DE24" s="277">
        <f t="shared" si="13"/>
        <v>0</v>
      </c>
      <c r="DF24" s="277">
        <f t="shared" si="14"/>
        <v>0</v>
      </c>
      <c r="DG24" s="277">
        <f t="shared" si="15"/>
        <v>0</v>
      </c>
      <c r="DH24" s="277">
        <f t="shared" si="16"/>
        <v>0</v>
      </c>
      <c r="DI24" s="277"/>
      <c r="DJ24" s="277" t="s">
        <v>268</v>
      </c>
      <c r="DK24" s="277">
        <v>2</v>
      </c>
      <c r="DL24" s="277">
        <v>8</v>
      </c>
      <c r="DM24" s="277" t="s">
        <v>21</v>
      </c>
      <c r="DN24" s="277" t="s">
        <v>268</v>
      </c>
      <c r="DO24" s="277" t="s">
        <v>268</v>
      </c>
      <c r="DP24" s="277" t="s">
        <v>268</v>
      </c>
      <c r="DQ24" s="277" t="s">
        <v>268</v>
      </c>
      <c r="DR24" s="277">
        <f t="shared" si="49"/>
        <v>2</v>
      </c>
      <c r="DS24" s="277">
        <v>8</v>
      </c>
      <c r="DT24" s="277" t="s">
        <v>21</v>
      </c>
      <c r="DU24" s="277" t="s">
        <v>268</v>
      </c>
      <c r="DV24" s="277" t="s">
        <v>21</v>
      </c>
      <c r="DW24" s="277" t="s">
        <v>21</v>
      </c>
      <c r="DX24" s="277">
        <v>11</v>
      </c>
      <c r="DY24" s="277">
        <v>2</v>
      </c>
      <c r="DZ24" s="277">
        <v>4</v>
      </c>
      <c r="EA24" s="277">
        <v>8</v>
      </c>
      <c r="EB24" s="277">
        <v>0</v>
      </c>
      <c r="EC24" s="277">
        <v>0</v>
      </c>
      <c r="ED24" s="277">
        <v>0</v>
      </c>
      <c r="EE24" s="277">
        <v>0</v>
      </c>
      <c r="EF24" s="277">
        <v>0</v>
      </c>
      <c r="EG24" s="277">
        <v>0</v>
      </c>
      <c r="EH24" s="277">
        <f t="shared" si="17"/>
        <v>100</v>
      </c>
      <c r="EI24" s="277">
        <f t="shared" si="50"/>
        <v>100</v>
      </c>
      <c r="EJ24" s="277">
        <f t="shared" si="51"/>
        <v>100</v>
      </c>
      <c r="EK24" s="277">
        <f t="shared" si="52"/>
        <v>100</v>
      </c>
      <c r="EL24" s="277">
        <f t="shared" si="53"/>
        <v>100</v>
      </c>
      <c r="EM24" s="277">
        <f t="shared" si="54"/>
        <v>100</v>
      </c>
      <c r="EN24" s="277">
        <f t="shared" si="18"/>
        <v>0</v>
      </c>
      <c r="EO24" s="277">
        <f t="shared" si="19"/>
        <v>0</v>
      </c>
      <c r="EP24" s="277">
        <f t="shared" si="20"/>
        <v>2.4242424242424243</v>
      </c>
      <c r="EQ24" s="277">
        <f t="shared" si="21"/>
        <v>0</v>
      </c>
      <c r="ER24" s="277">
        <f t="shared" si="22"/>
        <v>0</v>
      </c>
      <c r="ES24" s="277">
        <f t="shared" si="23"/>
        <v>4.6783625730994149</v>
      </c>
      <c r="ET24" s="277">
        <f t="shared" si="24"/>
        <v>0</v>
      </c>
      <c r="EU24" s="277">
        <f t="shared" si="25"/>
        <v>0</v>
      </c>
      <c r="EV24" s="277"/>
      <c r="EW24" s="277" t="s">
        <v>675</v>
      </c>
      <c r="EX24" s="277">
        <v>8</v>
      </c>
      <c r="EY24" s="277">
        <v>1125</v>
      </c>
      <c r="EZ24" s="277" t="s">
        <v>21</v>
      </c>
      <c r="FA24" s="277" t="s">
        <v>21</v>
      </c>
      <c r="FB24" s="277" t="s">
        <v>21</v>
      </c>
      <c r="FC24" s="277" t="s">
        <v>21</v>
      </c>
      <c r="FD24" s="277" t="s">
        <v>21</v>
      </c>
      <c r="FE24" s="277">
        <v>0</v>
      </c>
      <c r="FF24" s="277">
        <v>0</v>
      </c>
      <c r="FG24" s="277" t="s">
        <v>21</v>
      </c>
      <c r="FH24" s="277" t="s">
        <v>21</v>
      </c>
      <c r="FI24" s="277" t="s">
        <v>675</v>
      </c>
      <c r="FJ24" s="277" t="s">
        <v>21</v>
      </c>
      <c r="FK24" s="277">
        <v>11</v>
      </c>
      <c r="FL24" s="277">
        <v>2</v>
      </c>
      <c r="FM24" s="277">
        <v>1081</v>
      </c>
      <c r="FN24" s="277">
        <v>1125</v>
      </c>
      <c r="FO24" s="277">
        <v>2</v>
      </c>
      <c r="FP24" s="277">
        <v>163</v>
      </c>
      <c r="FQ24" s="277">
        <v>165</v>
      </c>
      <c r="FR24" s="277">
        <v>2</v>
      </c>
      <c r="FS24" s="277">
        <v>1081</v>
      </c>
      <c r="FT24" s="277">
        <v>1125</v>
      </c>
      <c r="FU24" s="277">
        <f>(FL24/AE24)*100</f>
        <v>100</v>
      </c>
      <c r="FV24" s="277">
        <f t="shared" si="55"/>
        <v>0</v>
      </c>
      <c r="FW24" s="277">
        <f t="shared" si="56"/>
        <v>0</v>
      </c>
      <c r="FX24" s="277">
        <f t="shared" si="57"/>
        <v>0</v>
      </c>
      <c r="FY24" s="277">
        <f t="shared" si="58"/>
        <v>84.921369102682704</v>
      </c>
      <c r="FZ24" s="277">
        <f t="shared" si="59"/>
        <v>85.333333333333329</v>
      </c>
      <c r="GA24" s="277">
        <f t="shared" si="60"/>
        <v>100</v>
      </c>
      <c r="GB24" s="277">
        <f>IF(FO24="-","-",(FO24/AE24)*100)</f>
        <v>100</v>
      </c>
      <c r="GC24" s="277">
        <f>(FM24/AF24)*100</f>
        <v>655.15151515151513</v>
      </c>
      <c r="GD24" s="277">
        <f t="shared" si="29"/>
        <v>655.15151515151513</v>
      </c>
      <c r="GE24" s="277">
        <f>IF(FP24="-","-",(FP24/AF24)*100)</f>
        <v>98.787878787878796</v>
      </c>
      <c r="GF24" s="277">
        <f>(FN24/AH24)*100</f>
        <v>657.8947368421052</v>
      </c>
      <c r="GG24" s="277">
        <f t="shared" si="32"/>
        <v>657.8947368421052</v>
      </c>
      <c r="GH24" s="277">
        <f>(FQ24/AH24)*100</f>
        <v>96.491228070175438</v>
      </c>
      <c r="GI24" s="277"/>
      <c r="GJ24" s="277">
        <v>0</v>
      </c>
      <c r="GK24" s="277">
        <v>0</v>
      </c>
      <c r="GL24" s="277">
        <v>2</v>
      </c>
      <c r="GM24" s="277">
        <v>2</v>
      </c>
      <c r="GN24" s="487">
        <v>1</v>
      </c>
      <c r="GO24" s="277" t="s">
        <v>21</v>
      </c>
      <c r="GP24" s="277" t="s">
        <v>747</v>
      </c>
      <c r="GQ24" s="277">
        <v>3</v>
      </c>
      <c r="GR24" s="277">
        <v>738</v>
      </c>
      <c r="GS24" s="277" t="s">
        <v>21</v>
      </c>
      <c r="GT24" s="277" t="s">
        <v>21</v>
      </c>
      <c r="GU24" s="277" t="s">
        <v>21</v>
      </c>
      <c r="GV24" s="277">
        <v>0</v>
      </c>
      <c r="GW24" s="277">
        <v>2</v>
      </c>
      <c r="GX24" s="277">
        <v>2</v>
      </c>
      <c r="GY24" s="277">
        <v>1</v>
      </c>
      <c r="GZ24" s="277">
        <v>2</v>
      </c>
      <c r="HA24" s="277">
        <f t="shared" si="34"/>
        <v>100</v>
      </c>
      <c r="HB24" s="277">
        <f t="shared" si="63"/>
        <v>100</v>
      </c>
      <c r="HC24" s="552" t="s">
        <v>21</v>
      </c>
      <c r="HD24" s="277" t="s">
        <v>899</v>
      </c>
      <c r="HE24" s="277"/>
      <c r="HF24" s="277"/>
      <c r="HG24" s="277"/>
      <c r="HH24" s="277" t="s">
        <v>21</v>
      </c>
      <c r="HI24" s="277">
        <v>0</v>
      </c>
      <c r="HJ24" s="277" t="s">
        <v>21</v>
      </c>
      <c r="HK24" s="277">
        <v>0</v>
      </c>
      <c r="HL24" s="277">
        <v>10</v>
      </c>
      <c r="HM24" s="277">
        <v>0</v>
      </c>
      <c r="HN24" s="277">
        <v>2</v>
      </c>
      <c r="HO24" s="277">
        <v>2</v>
      </c>
      <c r="HP24" s="277">
        <f t="shared" si="35"/>
        <v>0</v>
      </c>
      <c r="HQ24" s="277">
        <f t="shared" si="64"/>
        <v>100</v>
      </c>
      <c r="HR24" s="277" t="s">
        <v>21</v>
      </c>
      <c r="HY24" s="210"/>
      <c r="HZ24" s="210"/>
      <c r="IA24" s="210"/>
      <c r="IB24" s="210"/>
      <c r="IC24" s="210"/>
      <c r="ID24" s="210"/>
      <c r="IE24" s="210"/>
      <c r="IF24" s="212"/>
      <c r="IG24" s="211"/>
      <c r="IH24" s="211"/>
      <c r="II24" s="211"/>
      <c r="IJ24" s="211"/>
      <c r="IK24" s="211"/>
      <c r="IL24" s="211"/>
      <c r="IM24" s="211"/>
      <c r="IN24" s="210"/>
    </row>
    <row r="25" spans="2:248" ht="66.75" customHeight="1" x14ac:dyDescent="0.45">
      <c r="B25" s="279" t="s">
        <v>15</v>
      </c>
      <c r="C25" s="280" t="s">
        <v>406</v>
      </c>
      <c r="D25" s="281" t="s">
        <v>38</v>
      </c>
      <c r="E25" s="281" t="s">
        <v>111</v>
      </c>
      <c r="F25" s="281" t="s">
        <v>187</v>
      </c>
      <c r="G25" s="275" t="s">
        <v>21</v>
      </c>
      <c r="H25" s="275" t="s">
        <v>21</v>
      </c>
      <c r="I25" s="275">
        <v>39</v>
      </c>
      <c r="J25" s="281" t="s">
        <v>66</v>
      </c>
      <c r="K25" s="282" t="s">
        <v>9</v>
      </c>
      <c r="L25" s="281" t="s">
        <v>34</v>
      </c>
      <c r="M25" s="282" t="s">
        <v>67</v>
      </c>
      <c r="N25" s="281" t="s">
        <v>45</v>
      </c>
      <c r="O25" s="281" t="s">
        <v>2</v>
      </c>
      <c r="P25" s="282" t="s">
        <v>12</v>
      </c>
      <c r="Q25" s="276" t="s">
        <v>494</v>
      </c>
      <c r="R25" s="276" t="s">
        <v>21</v>
      </c>
      <c r="S25" s="276" t="s">
        <v>441</v>
      </c>
      <c r="T25" s="276" t="s">
        <v>564</v>
      </c>
      <c r="U25" s="276" t="s">
        <v>466</v>
      </c>
      <c r="V25" s="276" t="s">
        <v>363</v>
      </c>
      <c r="W25" s="276" t="s">
        <v>388</v>
      </c>
      <c r="X25" s="276" t="s">
        <v>21</v>
      </c>
      <c r="Y25" s="276" t="s">
        <v>363</v>
      </c>
      <c r="Z25" s="276" t="s">
        <v>494</v>
      </c>
      <c r="AA25" s="276" t="s">
        <v>208</v>
      </c>
      <c r="AB25" s="276"/>
      <c r="AC25" s="383" t="s">
        <v>833</v>
      </c>
      <c r="AD25" s="276">
        <v>5</v>
      </c>
      <c r="AE25" s="276">
        <v>4</v>
      </c>
      <c r="AF25" s="276">
        <v>4</v>
      </c>
      <c r="AG25" s="276">
        <v>4</v>
      </c>
      <c r="AH25" s="276">
        <v>4</v>
      </c>
      <c r="AI25" s="276">
        <v>0</v>
      </c>
      <c r="AJ25" s="276">
        <v>17790.177820000001</v>
      </c>
      <c r="AK25" s="276">
        <v>2</v>
      </c>
      <c r="AL25" s="276">
        <v>4</v>
      </c>
      <c r="AM25" s="276">
        <v>17790.177820000001</v>
      </c>
      <c r="AN25" s="276" t="s">
        <v>21</v>
      </c>
      <c r="AO25" s="276" t="s">
        <v>21</v>
      </c>
      <c r="AP25" s="276" t="s">
        <v>21</v>
      </c>
      <c r="AQ25" s="276" t="str">
        <f t="shared" si="37"/>
        <v>-</v>
      </c>
      <c r="AR25" s="276">
        <f t="shared" si="38"/>
        <v>0</v>
      </c>
      <c r="AS25" s="276">
        <v>0</v>
      </c>
      <c r="AT25" s="276" t="s">
        <v>21</v>
      </c>
      <c r="AU25" s="276" t="s">
        <v>21</v>
      </c>
      <c r="AV25" s="276">
        <v>17790.177820000001</v>
      </c>
      <c r="AW25" s="276" t="s">
        <v>21</v>
      </c>
      <c r="AX25" s="276">
        <v>5</v>
      </c>
      <c r="AY25" s="276">
        <v>4</v>
      </c>
      <c r="AZ25" s="276">
        <v>4</v>
      </c>
      <c r="BA25" s="276">
        <v>4</v>
      </c>
      <c r="BB25" s="276">
        <v>4</v>
      </c>
      <c r="BC25" s="276">
        <v>4</v>
      </c>
      <c r="BD25" s="276">
        <v>4</v>
      </c>
      <c r="BE25" s="276">
        <v>4</v>
      </c>
      <c r="BF25" s="276">
        <v>4</v>
      </c>
      <c r="BG25" s="276">
        <v>4</v>
      </c>
      <c r="BH25" s="276">
        <f t="shared" si="0"/>
        <v>100</v>
      </c>
      <c r="BI25" s="276">
        <f t="shared" si="72"/>
        <v>0</v>
      </c>
      <c r="BJ25" s="276">
        <f t="shared" si="39"/>
        <v>0</v>
      </c>
      <c r="BK25" s="276">
        <f t="shared" si="40"/>
        <v>0</v>
      </c>
      <c r="BL25" s="276">
        <f t="shared" si="62"/>
        <v>0</v>
      </c>
      <c r="BM25" s="276">
        <f t="shared" si="41"/>
        <v>0</v>
      </c>
      <c r="BN25" s="276">
        <f t="shared" si="1"/>
        <v>100</v>
      </c>
      <c r="BO25" s="276">
        <f t="shared" si="2"/>
        <v>100</v>
      </c>
      <c r="BP25" s="276">
        <f t="shared" si="3"/>
        <v>100</v>
      </c>
      <c r="BQ25" s="276">
        <f t="shared" si="4"/>
        <v>100</v>
      </c>
      <c r="BR25" s="276">
        <f t="shared" si="5"/>
        <v>100</v>
      </c>
      <c r="BS25" s="276">
        <f t="shared" si="6"/>
        <v>100</v>
      </c>
      <c r="BT25" s="276">
        <f t="shared" si="7"/>
        <v>100</v>
      </c>
      <c r="BU25" s="276">
        <f t="shared" si="8"/>
        <v>100</v>
      </c>
      <c r="BV25" s="276" t="s">
        <v>665</v>
      </c>
      <c r="BW25" s="276" t="s">
        <v>21</v>
      </c>
      <c r="BX25" s="276">
        <v>0</v>
      </c>
      <c r="BY25" s="276">
        <v>0</v>
      </c>
      <c r="BZ25" s="276" t="s">
        <v>21</v>
      </c>
      <c r="CA25" s="276" t="s">
        <v>21</v>
      </c>
      <c r="CB25" s="276" t="s">
        <v>21</v>
      </c>
      <c r="CC25" s="276" t="s">
        <v>21</v>
      </c>
      <c r="CD25" s="276" t="s">
        <v>21</v>
      </c>
      <c r="CE25" s="276">
        <f t="shared" si="42"/>
        <v>0</v>
      </c>
      <c r="CF25" s="276">
        <v>0</v>
      </c>
      <c r="CG25" s="276" t="s">
        <v>21</v>
      </c>
      <c r="CH25" s="276" t="s">
        <v>21</v>
      </c>
      <c r="CI25" s="276" t="s">
        <v>21</v>
      </c>
      <c r="CJ25" s="276" t="s">
        <v>21</v>
      </c>
      <c r="CK25" s="276">
        <v>4</v>
      </c>
      <c r="CL25" s="276">
        <v>0</v>
      </c>
      <c r="CM25" s="276">
        <v>0</v>
      </c>
      <c r="CN25" s="276">
        <v>0</v>
      </c>
      <c r="CO25" s="276">
        <v>0</v>
      </c>
      <c r="CP25" s="276">
        <v>0</v>
      </c>
      <c r="CQ25" s="276">
        <v>0</v>
      </c>
      <c r="CR25" s="276">
        <v>0</v>
      </c>
      <c r="CS25" s="276">
        <v>0</v>
      </c>
      <c r="CT25" s="276">
        <v>0</v>
      </c>
      <c r="CU25" s="276">
        <f t="shared" si="9"/>
        <v>0</v>
      </c>
      <c r="CV25" s="276" t="str">
        <f t="shared" si="43"/>
        <v>-</v>
      </c>
      <c r="CW25" s="276" t="str">
        <f t="shared" si="44"/>
        <v>-</v>
      </c>
      <c r="CX25" s="276" t="str">
        <f t="shared" si="45"/>
        <v>-</v>
      </c>
      <c r="CY25" s="276" t="str">
        <f t="shared" si="46"/>
        <v>-</v>
      </c>
      <c r="CZ25" s="276" t="str">
        <f t="shared" si="47"/>
        <v>-</v>
      </c>
      <c r="DA25" s="276">
        <f t="shared" si="48"/>
        <v>0</v>
      </c>
      <c r="DB25" s="276">
        <f t="shared" si="10"/>
        <v>0</v>
      </c>
      <c r="DC25" s="276">
        <f t="shared" si="11"/>
        <v>0</v>
      </c>
      <c r="DD25" s="276">
        <f t="shared" si="12"/>
        <v>0</v>
      </c>
      <c r="DE25" s="276">
        <f t="shared" si="13"/>
        <v>0</v>
      </c>
      <c r="DF25" s="276">
        <f t="shared" si="14"/>
        <v>0</v>
      </c>
      <c r="DG25" s="276">
        <f t="shared" si="15"/>
        <v>0</v>
      </c>
      <c r="DH25" s="276">
        <f t="shared" si="16"/>
        <v>0</v>
      </c>
      <c r="DI25" s="276"/>
      <c r="DJ25" s="276" t="s">
        <v>268</v>
      </c>
      <c r="DK25" s="276">
        <v>2</v>
      </c>
      <c r="DL25" s="276">
        <v>8</v>
      </c>
      <c r="DM25" s="276" t="s">
        <v>21</v>
      </c>
      <c r="DN25" s="276" t="s">
        <v>268</v>
      </c>
      <c r="DO25" s="276" t="s">
        <v>268</v>
      </c>
      <c r="DP25" s="276" t="s">
        <v>268</v>
      </c>
      <c r="DQ25" s="276" t="s">
        <v>268</v>
      </c>
      <c r="DR25" s="276">
        <f t="shared" si="49"/>
        <v>2</v>
      </c>
      <c r="DS25" s="276">
        <v>8</v>
      </c>
      <c r="DT25" s="276" t="s">
        <v>21</v>
      </c>
      <c r="DU25" s="276" t="s">
        <v>268</v>
      </c>
      <c r="DV25" s="276" t="s">
        <v>21</v>
      </c>
      <c r="DW25" s="276" t="s">
        <v>21</v>
      </c>
      <c r="DX25" s="276">
        <v>4</v>
      </c>
      <c r="DY25" s="276">
        <v>2</v>
      </c>
      <c r="DZ25" s="276">
        <v>4</v>
      </c>
      <c r="EA25" s="276">
        <v>8</v>
      </c>
      <c r="EB25" s="276">
        <v>0</v>
      </c>
      <c r="EC25" s="276">
        <v>0</v>
      </c>
      <c r="ED25" s="276">
        <v>0</v>
      </c>
      <c r="EE25" s="276">
        <v>0</v>
      </c>
      <c r="EF25" s="276">
        <v>0</v>
      </c>
      <c r="EG25" s="276">
        <v>0</v>
      </c>
      <c r="EH25" s="276">
        <f t="shared" si="17"/>
        <v>50</v>
      </c>
      <c r="EI25" s="276">
        <f t="shared" si="50"/>
        <v>100</v>
      </c>
      <c r="EJ25" s="276">
        <f t="shared" si="51"/>
        <v>100</v>
      </c>
      <c r="EK25" s="276">
        <f t="shared" si="52"/>
        <v>100</v>
      </c>
      <c r="EL25" s="276">
        <f t="shared" si="53"/>
        <v>100</v>
      </c>
      <c r="EM25" s="276">
        <f t="shared" si="54"/>
        <v>100</v>
      </c>
      <c r="EN25" s="276">
        <f t="shared" si="18"/>
        <v>0</v>
      </c>
      <c r="EO25" s="276">
        <f t="shared" si="19"/>
        <v>0</v>
      </c>
      <c r="EP25" s="276">
        <f t="shared" si="20"/>
        <v>100</v>
      </c>
      <c r="EQ25" s="276">
        <f t="shared" si="21"/>
        <v>0</v>
      </c>
      <c r="ER25" s="276">
        <f t="shared" si="22"/>
        <v>0</v>
      </c>
      <c r="ES25" s="276">
        <f t="shared" si="23"/>
        <v>200</v>
      </c>
      <c r="ET25" s="276">
        <f t="shared" si="24"/>
        <v>0</v>
      </c>
      <c r="EU25" s="276">
        <f t="shared" si="25"/>
        <v>0</v>
      </c>
      <c r="EV25" s="276"/>
      <c r="EW25" s="276" t="s">
        <v>277</v>
      </c>
      <c r="EX25" s="276">
        <v>2</v>
      </c>
      <c r="EY25" s="276">
        <v>4</v>
      </c>
      <c r="EZ25" s="276" t="s">
        <v>21</v>
      </c>
      <c r="FA25" s="276" t="s">
        <v>21</v>
      </c>
      <c r="FB25" s="276" t="s">
        <v>21</v>
      </c>
      <c r="FC25" s="276" t="s">
        <v>21</v>
      </c>
      <c r="FD25" s="276" t="s">
        <v>21</v>
      </c>
      <c r="FE25" s="276">
        <v>0</v>
      </c>
      <c r="FF25" s="276">
        <v>0</v>
      </c>
      <c r="FG25" s="276" t="s">
        <v>21</v>
      </c>
      <c r="FH25" s="276" t="s">
        <v>21</v>
      </c>
      <c r="FI25" s="276" t="s">
        <v>277</v>
      </c>
      <c r="FJ25" s="276" t="s">
        <v>21</v>
      </c>
      <c r="FK25" s="276">
        <v>4</v>
      </c>
      <c r="FL25" s="276">
        <v>4</v>
      </c>
      <c r="FM25" s="276">
        <v>4</v>
      </c>
      <c r="FN25" s="276">
        <v>4</v>
      </c>
      <c r="FO25" s="276">
        <v>4</v>
      </c>
      <c r="FP25" s="276">
        <v>4</v>
      </c>
      <c r="FQ25" s="276">
        <v>4</v>
      </c>
      <c r="FR25" s="276">
        <v>4</v>
      </c>
      <c r="FS25" s="276">
        <v>4</v>
      </c>
      <c r="FT25" s="276">
        <v>4</v>
      </c>
      <c r="FU25" s="276">
        <f>(FL25/AE25)*100</f>
        <v>100</v>
      </c>
      <c r="FV25" s="276">
        <f t="shared" si="55"/>
        <v>0</v>
      </c>
      <c r="FW25" s="276">
        <f t="shared" si="56"/>
        <v>0</v>
      </c>
      <c r="FX25" s="276">
        <f t="shared" si="57"/>
        <v>0</v>
      </c>
      <c r="FY25" s="276">
        <f t="shared" si="58"/>
        <v>0</v>
      </c>
      <c r="FZ25" s="276">
        <f t="shared" si="59"/>
        <v>0</v>
      </c>
      <c r="GA25" s="276">
        <f t="shared" si="60"/>
        <v>100</v>
      </c>
      <c r="GB25" s="276">
        <f>IF(FO25="-","-",(FO25/AE25)*100)</f>
        <v>100</v>
      </c>
      <c r="GC25" s="276">
        <f>(FM25/AF25)*100</f>
        <v>100</v>
      </c>
      <c r="GD25" s="276">
        <f t="shared" si="29"/>
        <v>100</v>
      </c>
      <c r="GE25" s="276">
        <f>IF(FP25="-","-",(FP25/AF25)*100)</f>
        <v>100</v>
      </c>
      <c r="GF25" s="276">
        <f>(FN25/AH25)*100</f>
        <v>100</v>
      </c>
      <c r="GG25" s="276">
        <f t="shared" si="32"/>
        <v>100</v>
      </c>
      <c r="GH25" s="276">
        <f>(FQ25/AH25)*100</f>
        <v>100</v>
      </c>
      <c r="GI25" s="276"/>
      <c r="GJ25" s="276">
        <v>4</v>
      </c>
      <c r="GK25" s="276">
        <v>0</v>
      </c>
      <c r="GL25" s="276">
        <v>4</v>
      </c>
      <c r="GM25" s="276">
        <v>4</v>
      </c>
      <c r="GN25" s="486">
        <v>1</v>
      </c>
      <c r="GO25" s="276" t="s">
        <v>865</v>
      </c>
      <c r="GP25" s="276" t="s">
        <v>748</v>
      </c>
      <c r="GQ25" s="276">
        <v>2</v>
      </c>
      <c r="GR25" s="276">
        <v>4</v>
      </c>
      <c r="GS25" s="276" t="s">
        <v>21</v>
      </c>
      <c r="GT25" s="276" t="s">
        <v>21</v>
      </c>
      <c r="GU25" s="276" t="s">
        <v>21</v>
      </c>
      <c r="GV25" s="276">
        <v>0</v>
      </c>
      <c r="GW25" s="276">
        <v>4</v>
      </c>
      <c r="GX25" s="276">
        <v>3</v>
      </c>
      <c r="GY25" s="276">
        <v>4</v>
      </c>
      <c r="GZ25" s="276">
        <v>4</v>
      </c>
      <c r="HA25" s="276">
        <f t="shared" si="34"/>
        <v>75</v>
      </c>
      <c r="HB25" s="276">
        <f t="shared" si="63"/>
        <v>100</v>
      </c>
      <c r="HC25" s="501" t="s">
        <v>21</v>
      </c>
      <c r="HD25" s="276" t="s">
        <v>900</v>
      </c>
      <c r="HE25" s="276"/>
      <c r="HF25" s="276"/>
      <c r="HG25" s="276"/>
      <c r="HH25" s="276" t="s">
        <v>21</v>
      </c>
      <c r="HI25" s="276">
        <v>0</v>
      </c>
      <c r="HJ25" s="276" t="s">
        <v>21</v>
      </c>
      <c r="HK25" s="276">
        <v>0</v>
      </c>
      <c r="HL25" s="276">
        <v>4</v>
      </c>
      <c r="HM25" s="276">
        <v>0</v>
      </c>
      <c r="HN25" s="276">
        <v>4</v>
      </c>
      <c r="HO25" s="276">
        <v>4</v>
      </c>
      <c r="HP25" s="276">
        <f t="shared" si="35"/>
        <v>0</v>
      </c>
      <c r="HQ25" s="276">
        <f t="shared" si="64"/>
        <v>100</v>
      </c>
      <c r="HR25" s="276" t="s">
        <v>21</v>
      </c>
      <c r="HY25" s="210"/>
      <c r="HZ25" s="210"/>
      <c r="IA25" s="210"/>
      <c r="IB25" s="210"/>
      <c r="IC25" s="210"/>
      <c r="ID25" s="210"/>
      <c r="IE25" s="210"/>
      <c r="IF25" s="212"/>
      <c r="IG25" s="211"/>
      <c r="IH25" s="211"/>
      <c r="II25" s="211"/>
      <c r="IJ25" s="211"/>
      <c r="IK25" s="211"/>
      <c r="IL25" s="211"/>
      <c r="IM25" s="211"/>
      <c r="IN25" s="210"/>
    </row>
    <row r="26" spans="2:248" ht="66.75" customHeight="1" x14ac:dyDescent="0.45">
      <c r="B26" s="283" t="s">
        <v>6</v>
      </c>
      <c r="C26" s="284" t="s">
        <v>413</v>
      </c>
      <c r="D26" s="285" t="s">
        <v>39</v>
      </c>
      <c r="E26" s="285" t="s">
        <v>115</v>
      </c>
      <c r="F26" s="285" t="s">
        <v>187</v>
      </c>
      <c r="G26" s="286" t="s">
        <v>21</v>
      </c>
      <c r="H26" s="286" t="s">
        <v>21</v>
      </c>
      <c r="I26" s="285">
        <v>40</v>
      </c>
      <c r="J26" s="287" t="s">
        <v>154</v>
      </c>
      <c r="K26" s="288" t="s">
        <v>138</v>
      </c>
      <c r="L26" s="285" t="s">
        <v>185</v>
      </c>
      <c r="M26" s="288" t="s">
        <v>155</v>
      </c>
      <c r="N26" s="285" t="s">
        <v>124</v>
      </c>
      <c r="O26" s="285" t="s">
        <v>156</v>
      </c>
      <c r="P26" s="288" t="s">
        <v>12</v>
      </c>
      <c r="Q26" s="289" t="s">
        <v>495</v>
      </c>
      <c r="R26" s="289" t="s">
        <v>21</v>
      </c>
      <c r="S26" s="289" t="s">
        <v>430</v>
      </c>
      <c r="T26" s="289" t="s">
        <v>565</v>
      </c>
      <c r="U26" s="289" t="s">
        <v>1003</v>
      </c>
      <c r="V26" s="289" t="s">
        <v>362</v>
      </c>
      <c r="W26" s="289" t="s">
        <v>462</v>
      </c>
      <c r="X26" s="289" t="s">
        <v>373</v>
      </c>
      <c r="Y26" s="289" t="s">
        <v>363</v>
      </c>
      <c r="Z26" s="289" t="s">
        <v>495</v>
      </c>
      <c r="AA26" s="289" t="s">
        <v>208</v>
      </c>
      <c r="AB26" s="289"/>
      <c r="AC26" s="388" t="s">
        <v>833</v>
      </c>
      <c r="AD26" s="289">
        <v>7</v>
      </c>
      <c r="AE26" s="289">
        <v>2</v>
      </c>
      <c r="AF26" s="289">
        <v>114</v>
      </c>
      <c r="AG26" s="289">
        <v>114</v>
      </c>
      <c r="AH26" s="289">
        <v>114</v>
      </c>
      <c r="AI26" s="289">
        <v>0</v>
      </c>
      <c r="AJ26" s="289">
        <v>1917</v>
      </c>
      <c r="AK26" s="289">
        <v>1</v>
      </c>
      <c r="AL26" s="289">
        <v>8</v>
      </c>
      <c r="AM26" s="289" t="s">
        <v>457</v>
      </c>
      <c r="AN26" s="289">
        <v>1917</v>
      </c>
      <c r="AO26" s="289">
        <v>1917</v>
      </c>
      <c r="AP26" s="289">
        <v>1917</v>
      </c>
      <c r="AQ26" s="289">
        <f t="shared" si="37"/>
        <v>1917</v>
      </c>
      <c r="AR26" s="289">
        <f t="shared" si="38"/>
        <v>1</v>
      </c>
      <c r="AS26" s="289">
        <v>8</v>
      </c>
      <c r="AT26" s="289" t="s">
        <v>21</v>
      </c>
      <c r="AU26" s="289">
        <f>IF(AQ26="-",AT26,AQ26)</f>
        <v>1917</v>
      </c>
      <c r="AV26" s="289" t="s">
        <v>457</v>
      </c>
      <c r="AW26" s="289" t="s">
        <v>21</v>
      </c>
      <c r="AX26" s="289">
        <v>7</v>
      </c>
      <c r="AY26" s="289">
        <v>2</v>
      </c>
      <c r="AZ26" s="289">
        <v>8</v>
      </c>
      <c r="BA26" s="289">
        <v>8</v>
      </c>
      <c r="BB26" s="289">
        <v>0</v>
      </c>
      <c r="BC26" s="289">
        <v>0</v>
      </c>
      <c r="BD26" s="289">
        <v>0</v>
      </c>
      <c r="BE26" s="289">
        <v>0</v>
      </c>
      <c r="BF26" s="289">
        <v>0</v>
      </c>
      <c r="BG26" s="289">
        <v>0</v>
      </c>
      <c r="BH26" s="289">
        <f t="shared" si="0"/>
        <v>100</v>
      </c>
      <c r="BI26" s="289">
        <f t="shared" si="72"/>
        <v>100</v>
      </c>
      <c r="BJ26" s="289">
        <f t="shared" si="39"/>
        <v>100</v>
      </c>
      <c r="BK26" s="289">
        <f t="shared" si="40"/>
        <v>100</v>
      </c>
      <c r="BL26" s="289">
        <f t="shared" si="62"/>
        <v>100</v>
      </c>
      <c r="BM26" s="289">
        <f t="shared" si="41"/>
        <v>100</v>
      </c>
      <c r="BN26" s="289">
        <f t="shared" si="1"/>
        <v>0</v>
      </c>
      <c r="BO26" s="289">
        <f t="shared" si="2"/>
        <v>0</v>
      </c>
      <c r="BP26" s="289">
        <f t="shared" si="3"/>
        <v>7.0175438596491224</v>
      </c>
      <c r="BQ26" s="289">
        <f t="shared" si="4"/>
        <v>0</v>
      </c>
      <c r="BR26" s="289">
        <f t="shared" si="5"/>
        <v>0</v>
      </c>
      <c r="BS26" s="289">
        <f t="shared" si="6"/>
        <v>7.0175438596491224</v>
      </c>
      <c r="BT26" s="289">
        <f t="shared" si="7"/>
        <v>0</v>
      </c>
      <c r="BU26" s="289">
        <f t="shared" si="8"/>
        <v>0</v>
      </c>
      <c r="BV26" s="289"/>
      <c r="BW26" s="289" t="s">
        <v>21</v>
      </c>
      <c r="BX26" s="289">
        <v>0</v>
      </c>
      <c r="BY26" s="289">
        <v>0</v>
      </c>
      <c r="BZ26" s="289" t="s">
        <v>21</v>
      </c>
      <c r="CA26" s="289" t="s">
        <v>21</v>
      </c>
      <c r="CB26" s="289" t="s">
        <v>21</v>
      </c>
      <c r="CC26" s="289" t="s">
        <v>21</v>
      </c>
      <c r="CD26" s="289" t="s">
        <v>21</v>
      </c>
      <c r="CE26" s="289">
        <f t="shared" si="42"/>
        <v>0</v>
      </c>
      <c r="CF26" s="289">
        <v>0</v>
      </c>
      <c r="CG26" s="289" t="s">
        <v>21</v>
      </c>
      <c r="CH26" s="289" t="s">
        <v>21</v>
      </c>
      <c r="CI26" s="289" t="s">
        <v>21</v>
      </c>
      <c r="CJ26" s="289" t="s">
        <v>21</v>
      </c>
      <c r="CK26" s="289">
        <v>7</v>
      </c>
      <c r="CL26" s="289">
        <v>0</v>
      </c>
      <c r="CM26" s="289">
        <v>0</v>
      </c>
      <c r="CN26" s="289">
        <v>0</v>
      </c>
      <c r="CO26" s="289">
        <v>0</v>
      </c>
      <c r="CP26" s="289">
        <v>0</v>
      </c>
      <c r="CQ26" s="289">
        <v>0</v>
      </c>
      <c r="CR26" s="289">
        <v>0</v>
      </c>
      <c r="CS26" s="289">
        <v>0</v>
      </c>
      <c r="CT26" s="289">
        <v>0</v>
      </c>
      <c r="CU26" s="289">
        <f t="shared" si="9"/>
        <v>0</v>
      </c>
      <c r="CV26" s="289" t="str">
        <f t="shared" si="43"/>
        <v>-</v>
      </c>
      <c r="CW26" s="289" t="str">
        <f t="shared" si="44"/>
        <v>-</v>
      </c>
      <c r="CX26" s="289" t="str">
        <f t="shared" si="45"/>
        <v>-</v>
      </c>
      <c r="CY26" s="289" t="str">
        <f t="shared" si="46"/>
        <v>-</v>
      </c>
      <c r="CZ26" s="289" t="str">
        <f t="shared" si="47"/>
        <v>-</v>
      </c>
      <c r="DA26" s="289">
        <f t="shared" si="48"/>
        <v>0</v>
      </c>
      <c r="DB26" s="289">
        <f t="shared" si="10"/>
        <v>0</v>
      </c>
      <c r="DC26" s="289">
        <f t="shared" si="11"/>
        <v>0</v>
      </c>
      <c r="DD26" s="289">
        <f t="shared" si="12"/>
        <v>0</v>
      </c>
      <c r="DE26" s="289">
        <f t="shared" si="13"/>
        <v>0</v>
      </c>
      <c r="DF26" s="289">
        <f t="shared" si="14"/>
        <v>0</v>
      </c>
      <c r="DG26" s="289">
        <f t="shared" si="15"/>
        <v>0</v>
      </c>
      <c r="DH26" s="289">
        <f t="shared" si="16"/>
        <v>0</v>
      </c>
      <c r="DI26" s="289"/>
      <c r="DJ26" s="289" t="s">
        <v>268</v>
      </c>
      <c r="DK26" s="289">
        <v>2</v>
      </c>
      <c r="DL26" s="289">
        <v>4</v>
      </c>
      <c r="DM26" s="289" t="s">
        <v>21</v>
      </c>
      <c r="DN26" s="289" t="s">
        <v>268</v>
      </c>
      <c r="DO26" s="289" t="s">
        <v>268</v>
      </c>
      <c r="DP26" s="289" t="s">
        <v>268</v>
      </c>
      <c r="DQ26" s="289" t="s">
        <v>268</v>
      </c>
      <c r="DR26" s="289">
        <f t="shared" si="49"/>
        <v>2</v>
      </c>
      <c r="DS26" s="289">
        <v>4</v>
      </c>
      <c r="DT26" s="289" t="s">
        <v>21</v>
      </c>
      <c r="DU26" s="289" t="s">
        <v>268</v>
      </c>
      <c r="DV26" s="289" t="s">
        <v>21</v>
      </c>
      <c r="DW26" s="289" t="s">
        <v>21</v>
      </c>
      <c r="DX26" s="289">
        <v>7</v>
      </c>
      <c r="DY26" s="289">
        <v>1</v>
      </c>
      <c r="DZ26" s="289">
        <v>2</v>
      </c>
      <c r="EA26" s="289">
        <v>4</v>
      </c>
      <c r="EB26" s="289">
        <v>0</v>
      </c>
      <c r="EC26" s="289">
        <v>0</v>
      </c>
      <c r="ED26" s="289">
        <v>0</v>
      </c>
      <c r="EE26" s="289">
        <v>0</v>
      </c>
      <c r="EF26" s="289">
        <v>0</v>
      </c>
      <c r="EG26" s="289">
        <v>0</v>
      </c>
      <c r="EH26" s="289">
        <f t="shared" si="17"/>
        <v>50</v>
      </c>
      <c r="EI26" s="289">
        <f t="shared" si="50"/>
        <v>100</v>
      </c>
      <c r="EJ26" s="289">
        <f t="shared" si="51"/>
        <v>100</v>
      </c>
      <c r="EK26" s="289">
        <f t="shared" si="52"/>
        <v>100</v>
      </c>
      <c r="EL26" s="289">
        <f t="shared" si="53"/>
        <v>100</v>
      </c>
      <c r="EM26" s="289">
        <f t="shared" si="54"/>
        <v>100</v>
      </c>
      <c r="EN26" s="289">
        <f t="shared" si="18"/>
        <v>0</v>
      </c>
      <c r="EO26" s="289">
        <f t="shared" si="19"/>
        <v>0</v>
      </c>
      <c r="EP26" s="289">
        <f t="shared" si="20"/>
        <v>1.7543859649122806</v>
      </c>
      <c r="EQ26" s="289">
        <f t="shared" si="21"/>
        <v>0</v>
      </c>
      <c r="ER26" s="289">
        <f t="shared" si="22"/>
        <v>0</v>
      </c>
      <c r="ES26" s="289">
        <f t="shared" si="23"/>
        <v>3.5087719298245612</v>
      </c>
      <c r="ET26" s="289">
        <f t="shared" si="24"/>
        <v>0</v>
      </c>
      <c r="EU26" s="289">
        <f t="shared" si="25"/>
        <v>0</v>
      </c>
      <c r="EV26" s="289"/>
      <c r="EW26" s="289" t="s">
        <v>21</v>
      </c>
      <c r="EX26" s="289">
        <v>0</v>
      </c>
      <c r="EY26" s="289">
        <v>0</v>
      </c>
      <c r="EZ26" s="289" t="s">
        <v>21</v>
      </c>
      <c r="FA26" s="289" t="s">
        <v>21</v>
      </c>
      <c r="FB26" s="289" t="s">
        <v>21</v>
      </c>
      <c r="FC26" s="289" t="s">
        <v>21</v>
      </c>
      <c r="FD26" s="289" t="s">
        <v>21</v>
      </c>
      <c r="FE26" s="289">
        <v>0</v>
      </c>
      <c r="FF26" s="289">
        <v>0</v>
      </c>
      <c r="FG26" s="289" t="s">
        <v>21</v>
      </c>
      <c r="FH26" s="289" t="s">
        <v>21</v>
      </c>
      <c r="FI26" s="289" t="s">
        <v>21</v>
      </c>
      <c r="FJ26" s="289" t="s">
        <v>21</v>
      </c>
      <c r="FK26" s="289">
        <v>7</v>
      </c>
      <c r="FL26" s="289">
        <v>0</v>
      </c>
      <c r="FM26" s="289">
        <v>0</v>
      </c>
      <c r="FN26" s="289">
        <v>0</v>
      </c>
      <c r="FO26" s="289">
        <v>0</v>
      </c>
      <c r="FP26" s="289">
        <v>0</v>
      </c>
      <c r="FQ26" s="289">
        <v>0</v>
      </c>
      <c r="FR26" s="289">
        <v>0</v>
      </c>
      <c r="FS26" s="289">
        <v>0</v>
      </c>
      <c r="FT26" s="289">
        <v>0</v>
      </c>
      <c r="FU26" s="289">
        <v>0</v>
      </c>
      <c r="FV26" s="289" t="str">
        <f t="shared" si="55"/>
        <v>-</v>
      </c>
      <c r="FW26" s="289" t="str">
        <f t="shared" si="56"/>
        <v>-</v>
      </c>
      <c r="FX26" s="289" t="str">
        <f t="shared" si="57"/>
        <v>-</v>
      </c>
      <c r="FY26" s="289" t="str">
        <f t="shared" si="58"/>
        <v>-</v>
      </c>
      <c r="FZ26" s="289" t="str">
        <f t="shared" si="59"/>
        <v>-</v>
      </c>
      <c r="GA26" s="289">
        <f t="shared" si="60"/>
        <v>0</v>
      </c>
      <c r="GB26" s="289">
        <v>0</v>
      </c>
      <c r="GC26" s="289">
        <v>0</v>
      </c>
      <c r="GD26" s="289">
        <f t="shared" si="29"/>
        <v>0</v>
      </c>
      <c r="GE26" s="289">
        <v>0</v>
      </c>
      <c r="GF26" s="289">
        <v>0</v>
      </c>
      <c r="GG26" s="289">
        <f t="shared" si="32"/>
        <v>0</v>
      </c>
      <c r="GH26" s="289">
        <v>0</v>
      </c>
      <c r="GI26" s="289"/>
      <c r="GJ26" s="289">
        <v>0</v>
      </c>
      <c r="GK26" s="289">
        <v>0</v>
      </c>
      <c r="GL26" s="289">
        <v>0</v>
      </c>
      <c r="GM26" s="289">
        <v>0</v>
      </c>
      <c r="GN26" s="488">
        <v>0</v>
      </c>
      <c r="GO26" s="289" t="s">
        <v>852</v>
      </c>
      <c r="GP26" s="289" t="s">
        <v>21</v>
      </c>
      <c r="GQ26" s="289">
        <v>0</v>
      </c>
      <c r="GR26" s="289">
        <v>0</v>
      </c>
      <c r="GS26" s="289" t="s">
        <v>21</v>
      </c>
      <c r="GT26" s="289" t="s">
        <v>21</v>
      </c>
      <c r="GU26" s="289" t="s">
        <v>21</v>
      </c>
      <c r="GV26" s="289">
        <v>0</v>
      </c>
      <c r="GW26" s="289">
        <v>1</v>
      </c>
      <c r="GX26" s="289">
        <v>0</v>
      </c>
      <c r="GY26" s="289">
        <v>0</v>
      </c>
      <c r="GZ26" s="289">
        <v>0</v>
      </c>
      <c r="HA26" s="289">
        <f t="shared" si="34"/>
        <v>0</v>
      </c>
      <c r="HB26" s="289">
        <f t="shared" si="63"/>
        <v>0</v>
      </c>
      <c r="HC26" s="501" t="s">
        <v>21</v>
      </c>
      <c r="HD26" s="289" t="s">
        <v>901</v>
      </c>
      <c r="HE26" s="289"/>
      <c r="HF26" s="289"/>
      <c r="HG26" s="289"/>
      <c r="HH26" s="289" t="s">
        <v>21</v>
      </c>
      <c r="HI26" s="289">
        <v>0</v>
      </c>
      <c r="HJ26" s="289" t="s">
        <v>21</v>
      </c>
      <c r="HK26" s="289">
        <v>0</v>
      </c>
      <c r="HL26" s="289">
        <v>5</v>
      </c>
      <c r="HM26" s="289">
        <v>0</v>
      </c>
      <c r="HN26" s="289">
        <v>2</v>
      </c>
      <c r="HO26" s="289">
        <v>2</v>
      </c>
      <c r="HP26" s="289">
        <f t="shared" si="35"/>
        <v>0</v>
      </c>
      <c r="HQ26" s="289">
        <f t="shared" si="64"/>
        <v>100</v>
      </c>
      <c r="HR26" s="289" t="s">
        <v>21</v>
      </c>
      <c r="HY26" s="210"/>
      <c r="HZ26" s="210"/>
      <c r="IA26" s="210"/>
      <c r="IB26" s="210"/>
      <c r="IC26" s="210"/>
      <c r="ID26" s="210"/>
      <c r="IE26" s="210"/>
      <c r="IF26" s="211"/>
      <c r="IG26" s="211"/>
      <c r="IH26" s="211"/>
      <c r="II26" s="211"/>
      <c r="IJ26" s="211"/>
      <c r="IK26" s="211"/>
      <c r="IL26" s="211"/>
      <c r="IM26" s="211"/>
      <c r="IN26" s="210"/>
    </row>
    <row r="27" spans="2:248" ht="66.75" customHeight="1" x14ac:dyDescent="0.45">
      <c r="B27" s="283" t="s">
        <v>6</v>
      </c>
      <c r="C27" s="284" t="s">
        <v>413</v>
      </c>
      <c r="D27" s="285" t="s">
        <v>157</v>
      </c>
      <c r="E27" s="285" t="s">
        <v>113</v>
      </c>
      <c r="F27" s="285" t="s">
        <v>187</v>
      </c>
      <c r="G27" s="286" t="s">
        <v>21</v>
      </c>
      <c r="H27" s="286" t="s">
        <v>21</v>
      </c>
      <c r="I27" s="285">
        <v>42</v>
      </c>
      <c r="J27" s="287" t="s">
        <v>158</v>
      </c>
      <c r="K27" s="288" t="s">
        <v>141</v>
      </c>
      <c r="L27" s="285" t="s">
        <v>136</v>
      </c>
      <c r="M27" s="288" t="s">
        <v>159</v>
      </c>
      <c r="N27" s="285" t="s">
        <v>62</v>
      </c>
      <c r="O27" s="285" t="s">
        <v>160</v>
      </c>
      <c r="P27" s="288" t="s">
        <v>12</v>
      </c>
      <c r="Q27" s="289" t="s">
        <v>496</v>
      </c>
      <c r="R27" s="289" t="s">
        <v>21</v>
      </c>
      <c r="S27" s="289" t="s">
        <v>431</v>
      </c>
      <c r="T27" s="289" t="s">
        <v>566</v>
      </c>
      <c r="U27" s="289" t="s">
        <v>1004</v>
      </c>
      <c r="V27" s="289" t="s">
        <v>363</v>
      </c>
      <c r="W27" s="289" t="s">
        <v>519</v>
      </c>
      <c r="X27" s="289" t="s">
        <v>401</v>
      </c>
      <c r="Y27" s="289" t="s">
        <v>363</v>
      </c>
      <c r="Z27" s="289" t="s">
        <v>615</v>
      </c>
      <c r="AA27" s="289" t="s">
        <v>208</v>
      </c>
      <c r="AB27" s="289" t="s">
        <v>740</v>
      </c>
      <c r="AC27" s="388" t="s">
        <v>833</v>
      </c>
      <c r="AD27" s="289">
        <v>262</v>
      </c>
      <c r="AE27" s="289">
        <v>1</v>
      </c>
      <c r="AF27" s="289">
        <v>6892</v>
      </c>
      <c r="AG27" s="289">
        <v>6892</v>
      </c>
      <c r="AH27" s="289">
        <v>6892</v>
      </c>
      <c r="AI27" s="289">
        <v>0</v>
      </c>
      <c r="AJ27" s="289" t="s">
        <v>516</v>
      </c>
      <c r="AK27" s="289">
        <v>7</v>
      </c>
      <c r="AL27" s="289">
        <v>68</v>
      </c>
      <c r="AM27" s="289" t="s">
        <v>517</v>
      </c>
      <c r="AN27" s="289">
        <v>1917</v>
      </c>
      <c r="AO27" s="289" t="s">
        <v>623</v>
      </c>
      <c r="AP27" s="289">
        <v>1917</v>
      </c>
      <c r="AQ27" s="289" t="str">
        <f t="shared" si="37"/>
        <v>1384, 24301, 51037, 29456, 384, 408,1917</v>
      </c>
      <c r="AR27" s="289">
        <f t="shared" si="38"/>
        <v>7</v>
      </c>
      <c r="AS27" s="289">
        <v>68</v>
      </c>
      <c r="AT27" s="289" t="s">
        <v>621</v>
      </c>
      <c r="AU27" s="289">
        <v>51037.383999999998</v>
      </c>
      <c r="AV27" s="289" t="s">
        <v>21</v>
      </c>
      <c r="AW27" s="289" t="s">
        <v>21</v>
      </c>
      <c r="AX27" s="289">
        <v>261</v>
      </c>
      <c r="AY27" s="289">
        <v>19</v>
      </c>
      <c r="AZ27" s="289">
        <v>67</v>
      </c>
      <c r="BA27" s="289">
        <v>67</v>
      </c>
      <c r="BB27" s="289">
        <v>0</v>
      </c>
      <c r="BC27" s="289">
        <v>0</v>
      </c>
      <c r="BD27" s="289">
        <v>0</v>
      </c>
      <c r="BE27" s="289">
        <v>0</v>
      </c>
      <c r="BF27" s="289">
        <v>0</v>
      </c>
      <c r="BG27" s="289">
        <v>0</v>
      </c>
      <c r="BH27" s="289">
        <f t="shared" si="0"/>
        <v>1900</v>
      </c>
      <c r="BI27" s="289">
        <f t="shared" si="72"/>
        <v>100</v>
      </c>
      <c r="BJ27" s="289">
        <f t="shared" si="39"/>
        <v>100</v>
      </c>
      <c r="BK27" s="289">
        <f t="shared" si="40"/>
        <v>100</v>
      </c>
      <c r="BL27" s="289">
        <f t="shared" si="62"/>
        <v>100</v>
      </c>
      <c r="BM27" s="289">
        <f t="shared" si="41"/>
        <v>100</v>
      </c>
      <c r="BN27" s="289">
        <f t="shared" si="1"/>
        <v>0</v>
      </c>
      <c r="BO27" s="289">
        <f t="shared" si="2"/>
        <v>0</v>
      </c>
      <c r="BP27" s="289">
        <f t="shared" si="3"/>
        <v>0.97214161346488681</v>
      </c>
      <c r="BQ27" s="289">
        <f t="shared" si="4"/>
        <v>0</v>
      </c>
      <c r="BR27" s="289">
        <f t="shared" si="5"/>
        <v>0</v>
      </c>
      <c r="BS27" s="289">
        <f t="shared" si="6"/>
        <v>0.97214161346488681</v>
      </c>
      <c r="BT27" s="289">
        <f t="shared" si="7"/>
        <v>0</v>
      </c>
      <c r="BU27" s="289">
        <f t="shared" si="8"/>
        <v>0</v>
      </c>
      <c r="BV27" s="289" t="s">
        <v>21</v>
      </c>
      <c r="BW27" s="289" t="s">
        <v>21</v>
      </c>
      <c r="BX27" s="289">
        <v>0</v>
      </c>
      <c r="BY27" s="289">
        <v>0</v>
      </c>
      <c r="BZ27" s="289" t="s">
        <v>21</v>
      </c>
      <c r="CA27" s="289" t="s">
        <v>21</v>
      </c>
      <c r="CB27" s="289" t="s">
        <v>21</v>
      </c>
      <c r="CC27" s="289" t="s">
        <v>21</v>
      </c>
      <c r="CD27" s="289" t="s">
        <v>21</v>
      </c>
      <c r="CE27" s="289">
        <f t="shared" si="42"/>
        <v>0</v>
      </c>
      <c r="CF27" s="289">
        <v>0</v>
      </c>
      <c r="CG27" s="289" t="s">
        <v>21</v>
      </c>
      <c r="CH27" s="289" t="s">
        <v>21</v>
      </c>
      <c r="CI27" s="289" t="s">
        <v>21</v>
      </c>
      <c r="CJ27" s="289" t="s">
        <v>21</v>
      </c>
      <c r="CK27" s="289">
        <v>261</v>
      </c>
      <c r="CL27" s="289">
        <v>0</v>
      </c>
      <c r="CM27" s="289">
        <v>0</v>
      </c>
      <c r="CN27" s="289">
        <v>0</v>
      </c>
      <c r="CO27" s="289">
        <v>0</v>
      </c>
      <c r="CP27" s="289">
        <v>0</v>
      </c>
      <c r="CQ27" s="289">
        <v>0</v>
      </c>
      <c r="CR27" s="289">
        <v>0</v>
      </c>
      <c r="CS27" s="289">
        <v>0</v>
      </c>
      <c r="CT27" s="289">
        <v>0</v>
      </c>
      <c r="CU27" s="289">
        <f t="shared" si="9"/>
        <v>0</v>
      </c>
      <c r="CV27" s="289" t="str">
        <f t="shared" si="43"/>
        <v>-</v>
      </c>
      <c r="CW27" s="289" t="str">
        <f t="shared" si="44"/>
        <v>-</v>
      </c>
      <c r="CX27" s="289" t="str">
        <f t="shared" si="45"/>
        <v>-</v>
      </c>
      <c r="CY27" s="289" t="str">
        <f t="shared" si="46"/>
        <v>-</v>
      </c>
      <c r="CZ27" s="289" t="str">
        <f t="shared" si="47"/>
        <v>-</v>
      </c>
      <c r="DA27" s="289">
        <f t="shared" si="48"/>
        <v>0</v>
      </c>
      <c r="DB27" s="289">
        <f t="shared" si="10"/>
        <v>0</v>
      </c>
      <c r="DC27" s="289">
        <f t="shared" si="11"/>
        <v>0</v>
      </c>
      <c r="DD27" s="289">
        <f t="shared" si="12"/>
        <v>0</v>
      </c>
      <c r="DE27" s="289">
        <f t="shared" si="13"/>
        <v>0</v>
      </c>
      <c r="DF27" s="289">
        <f t="shared" si="14"/>
        <v>0</v>
      </c>
      <c r="DG27" s="289">
        <f t="shared" si="15"/>
        <v>0</v>
      </c>
      <c r="DH27" s="289">
        <f t="shared" si="16"/>
        <v>0</v>
      </c>
      <c r="DI27" s="289"/>
      <c r="DJ27" s="289" t="s">
        <v>637</v>
      </c>
      <c r="DK27" s="289">
        <v>8</v>
      </c>
      <c r="DL27" s="289">
        <v>35</v>
      </c>
      <c r="DM27" s="289" t="s">
        <v>638</v>
      </c>
      <c r="DN27" s="289" t="s">
        <v>639</v>
      </c>
      <c r="DO27" s="289" t="s">
        <v>637</v>
      </c>
      <c r="DP27" s="289" t="s">
        <v>639</v>
      </c>
      <c r="DQ27" s="289" t="s">
        <v>637</v>
      </c>
      <c r="DR27" s="289">
        <f t="shared" si="49"/>
        <v>8</v>
      </c>
      <c r="DS27" s="289">
        <v>35</v>
      </c>
      <c r="DT27" s="289" t="s">
        <v>656</v>
      </c>
      <c r="DU27" s="289" t="s">
        <v>657</v>
      </c>
      <c r="DV27" s="289" t="s">
        <v>21</v>
      </c>
      <c r="DW27" s="289" t="s">
        <v>21</v>
      </c>
      <c r="DX27" s="289">
        <v>261</v>
      </c>
      <c r="DY27" s="289">
        <v>10</v>
      </c>
      <c r="DZ27" s="289">
        <v>21</v>
      </c>
      <c r="EA27" s="289">
        <v>35</v>
      </c>
      <c r="EB27" s="289">
        <v>0</v>
      </c>
      <c r="EC27" s="289">
        <v>0</v>
      </c>
      <c r="ED27" s="289">
        <v>0</v>
      </c>
      <c r="EE27" s="289">
        <v>0</v>
      </c>
      <c r="EF27" s="289">
        <v>0</v>
      </c>
      <c r="EG27" s="289">
        <v>0</v>
      </c>
      <c r="EH27" s="289">
        <f t="shared" si="17"/>
        <v>1000</v>
      </c>
      <c r="EI27" s="289">
        <f t="shared" si="50"/>
        <v>100</v>
      </c>
      <c r="EJ27" s="289">
        <f t="shared" si="51"/>
        <v>100</v>
      </c>
      <c r="EK27" s="289">
        <f t="shared" si="52"/>
        <v>100</v>
      </c>
      <c r="EL27" s="289">
        <f t="shared" si="53"/>
        <v>100</v>
      </c>
      <c r="EM27" s="289">
        <f t="shared" si="54"/>
        <v>100</v>
      </c>
      <c r="EN27" s="289">
        <f t="shared" si="18"/>
        <v>0</v>
      </c>
      <c r="EO27" s="289">
        <f t="shared" si="19"/>
        <v>0</v>
      </c>
      <c r="EP27" s="289">
        <f t="shared" si="20"/>
        <v>0.30470110272780032</v>
      </c>
      <c r="EQ27" s="289">
        <f t="shared" si="21"/>
        <v>0</v>
      </c>
      <c r="ER27" s="289">
        <f t="shared" si="22"/>
        <v>0</v>
      </c>
      <c r="ES27" s="289">
        <f t="shared" si="23"/>
        <v>0.50783517121300059</v>
      </c>
      <c r="ET27" s="289">
        <f t="shared" si="24"/>
        <v>0</v>
      </c>
      <c r="EU27" s="289">
        <f t="shared" si="25"/>
        <v>0</v>
      </c>
      <c r="EV27" s="289"/>
      <c r="EW27" s="289" t="s">
        <v>699</v>
      </c>
      <c r="EX27" s="289">
        <v>2</v>
      </c>
      <c r="EY27" s="289">
        <v>6</v>
      </c>
      <c r="EZ27" s="289" t="s">
        <v>21</v>
      </c>
      <c r="FA27" s="289" t="s">
        <v>21</v>
      </c>
      <c r="FB27" s="289"/>
      <c r="FC27" s="289"/>
      <c r="FD27" s="289"/>
      <c r="FE27" s="289">
        <v>0</v>
      </c>
      <c r="FF27" s="289">
        <v>0</v>
      </c>
      <c r="FG27" s="289"/>
      <c r="FH27" s="289"/>
      <c r="FI27" s="289" t="s">
        <v>699</v>
      </c>
      <c r="FJ27" s="289" t="s">
        <v>21</v>
      </c>
      <c r="FK27" s="289">
        <v>261</v>
      </c>
      <c r="FL27" s="289">
        <v>1</v>
      </c>
      <c r="FM27" s="289">
        <v>3</v>
      </c>
      <c r="FN27" s="289">
        <v>6</v>
      </c>
      <c r="FO27" s="289">
        <v>1</v>
      </c>
      <c r="FP27" s="289">
        <v>3</v>
      </c>
      <c r="FQ27" s="289">
        <v>3</v>
      </c>
      <c r="FR27" s="289">
        <v>1</v>
      </c>
      <c r="FS27" s="289">
        <v>3</v>
      </c>
      <c r="FT27" s="289">
        <v>6</v>
      </c>
      <c r="FU27" s="289">
        <f>(FL27/AE27)*100</f>
        <v>100</v>
      </c>
      <c r="FV27" s="289">
        <f t="shared" si="55"/>
        <v>0</v>
      </c>
      <c r="FW27" s="289">
        <f t="shared" si="56"/>
        <v>0</v>
      </c>
      <c r="FX27" s="289">
        <f t="shared" si="57"/>
        <v>0</v>
      </c>
      <c r="FY27" s="289">
        <f t="shared" si="58"/>
        <v>0</v>
      </c>
      <c r="FZ27" s="289">
        <f t="shared" si="59"/>
        <v>50</v>
      </c>
      <c r="GA27" s="289">
        <f t="shared" si="60"/>
        <v>100</v>
      </c>
      <c r="GB27" s="289">
        <f>IF(FO27="-","-",(FO27/AE27)*100)</f>
        <v>100</v>
      </c>
      <c r="GC27" s="289">
        <f>(FM27/AF27)*100</f>
        <v>4.3528728961114337E-2</v>
      </c>
      <c r="GD27" s="289">
        <f t="shared" si="29"/>
        <v>4.3528728961114337E-2</v>
      </c>
      <c r="GE27" s="289">
        <f>IF(FP27="-","-",(FP27/AF27)*100)</f>
        <v>4.3528728961114337E-2</v>
      </c>
      <c r="GF27" s="289">
        <f>(FN27/AH27)*100</f>
        <v>8.7057457922228673E-2</v>
      </c>
      <c r="GG27" s="289">
        <f t="shared" si="32"/>
        <v>8.7057457922228673E-2</v>
      </c>
      <c r="GH27" s="289">
        <f>(FQ27/AH27)*100</f>
        <v>4.3528728961114337E-2</v>
      </c>
      <c r="GI27" s="289" t="s">
        <v>676</v>
      </c>
      <c r="GJ27" s="289">
        <v>0</v>
      </c>
      <c r="GK27" s="289">
        <v>0</v>
      </c>
      <c r="GL27" s="289">
        <v>1</v>
      </c>
      <c r="GM27" s="289">
        <v>1</v>
      </c>
      <c r="GN27" s="488">
        <v>1</v>
      </c>
      <c r="GO27" s="289" t="s">
        <v>853</v>
      </c>
      <c r="GP27" s="289" t="s">
        <v>21</v>
      </c>
      <c r="GQ27" s="289">
        <v>0</v>
      </c>
      <c r="GR27" s="289">
        <v>0</v>
      </c>
      <c r="GS27" s="289" t="s">
        <v>21</v>
      </c>
      <c r="GT27" s="289" t="s">
        <v>21</v>
      </c>
      <c r="GU27" s="289" t="s">
        <v>21</v>
      </c>
      <c r="GV27" s="289">
        <v>0</v>
      </c>
      <c r="GW27" s="289">
        <v>1</v>
      </c>
      <c r="GX27" s="289">
        <v>0</v>
      </c>
      <c r="GY27" s="289">
        <v>0</v>
      </c>
      <c r="GZ27" s="289">
        <v>0</v>
      </c>
      <c r="HA27" s="289">
        <f t="shared" si="34"/>
        <v>0</v>
      </c>
      <c r="HB27" s="289">
        <f t="shared" si="63"/>
        <v>0</v>
      </c>
      <c r="HC27" s="501" t="s">
        <v>21</v>
      </c>
      <c r="HD27" s="289" t="s">
        <v>902</v>
      </c>
      <c r="HE27" s="289"/>
      <c r="HF27" s="289"/>
      <c r="HG27" s="289"/>
      <c r="HH27" s="289" t="s">
        <v>21</v>
      </c>
      <c r="HI27" s="289">
        <v>0</v>
      </c>
      <c r="HJ27" s="289" t="s">
        <v>21</v>
      </c>
      <c r="HK27" s="289">
        <v>0</v>
      </c>
      <c r="HL27" s="289">
        <v>199</v>
      </c>
      <c r="HM27" s="289">
        <v>0</v>
      </c>
      <c r="HN27" s="289">
        <v>1</v>
      </c>
      <c r="HO27" s="289">
        <v>1</v>
      </c>
      <c r="HP27" s="289">
        <f t="shared" si="35"/>
        <v>0</v>
      </c>
      <c r="HQ27" s="289">
        <f t="shared" si="64"/>
        <v>100</v>
      </c>
      <c r="HR27" s="289" t="s">
        <v>21</v>
      </c>
      <c r="HY27" s="210"/>
      <c r="HZ27" s="210"/>
      <c r="IA27" s="210"/>
      <c r="IB27" s="210"/>
      <c r="IC27" s="210"/>
      <c r="ID27" s="210"/>
      <c r="IE27" s="210"/>
      <c r="IF27" s="211"/>
      <c r="IG27" s="211"/>
      <c r="IH27" s="211"/>
      <c r="II27" s="211"/>
      <c r="IJ27" s="211"/>
      <c r="IK27" s="211"/>
      <c r="IL27" s="211"/>
      <c r="IM27" s="211"/>
      <c r="IN27" s="210"/>
    </row>
    <row r="28" spans="2:248" ht="66.75" customHeight="1" x14ac:dyDescent="0.45">
      <c r="B28" s="283" t="s">
        <v>6</v>
      </c>
      <c r="C28" s="284" t="s">
        <v>413</v>
      </c>
      <c r="D28" s="285" t="s">
        <v>39</v>
      </c>
      <c r="E28" s="285" t="s">
        <v>115</v>
      </c>
      <c r="F28" s="286" t="s">
        <v>187</v>
      </c>
      <c r="G28" s="285" t="s">
        <v>21</v>
      </c>
      <c r="H28" s="285" t="s">
        <v>21</v>
      </c>
      <c r="I28" s="285">
        <v>47</v>
      </c>
      <c r="J28" s="286" t="s">
        <v>73</v>
      </c>
      <c r="K28" s="288" t="s">
        <v>50</v>
      </c>
      <c r="L28" s="285" t="s">
        <v>31</v>
      </c>
      <c r="M28" s="288" t="s">
        <v>70</v>
      </c>
      <c r="N28" s="285" t="s">
        <v>34</v>
      </c>
      <c r="O28" s="285" t="s">
        <v>72</v>
      </c>
      <c r="P28" s="288" t="s">
        <v>12</v>
      </c>
      <c r="Q28" s="290" t="s">
        <v>497</v>
      </c>
      <c r="R28" s="290" t="s">
        <v>21</v>
      </c>
      <c r="S28" s="290" t="s">
        <v>442</v>
      </c>
      <c r="T28" s="290" t="s">
        <v>567</v>
      </c>
      <c r="U28" s="290" t="s">
        <v>467</v>
      </c>
      <c r="V28" s="290" t="s">
        <v>363</v>
      </c>
      <c r="W28" s="290" t="s">
        <v>392</v>
      </c>
      <c r="X28" s="290" t="s">
        <v>21</v>
      </c>
      <c r="Y28" s="290" t="s">
        <v>363</v>
      </c>
      <c r="Z28" s="290" t="s">
        <v>497</v>
      </c>
      <c r="AA28" s="290" t="s">
        <v>208</v>
      </c>
      <c r="AB28" s="290"/>
      <c r="AC28" s="389" t="s">
        <v>936</v>
      </c>
      <c r="AD28" s="290">
        <v>1</v>
      </c>
      <c r="AE28" s="290">
        <v>1</v>
      </c>
      <c r="AF28" s="290">
        <v>45</v>
      </c>
      <c r="AG28" s="290">
        <v>45</v>
      </c>
      <c r="AH28" s="290">
        <v>45</v>
      </c>
      <c r="AI28" s="290">
        <v>0</v>
      </c>
      <c r="AJ28" s="290">
        <v>1411.1416999999999</v>
      </c>
      <c r="AK28" s="290">
        <v>2</v>
      </c>
      <c r="AL28" s="290">
        <v>90</v>
      </c>
      <c r="AM28" s="290">
        <v>1411.1416999999999</v>
      </c>
      <c r="AN28" s="290" t="s">
        <v>21</v>
      </c>
      <c r="AO28" s="290" t="s">
        <v>21</v>
      </c>
      <c r="AP28" s="290" t="s">
        <v>21</v>
      </c>
      <c r="AQ28" s="290" t="str">
        <f t="shared" si="37"/>
        <v>-</v>
      </c>
      <c r="AR28" s="290">
        <f t="shared" si="38"/>
        <v>0</v>
      </c>
      <c r="AS28" s="290">
        <v>0</v>
      </c>
      <c r="AT28" s="290" t="s">
        <v>21</v>
      </c>
      <c r="AU28" s="290" t="s">
        <v>21</v>
      </c>
      <c r="AV28" s="290">
        <v>1411.1416999999999</v>
      </c>
      <c r="AW28" s="290" t="s">
        <v>21</v>
      </c>
      <c r="AX28" s="290">
        <v>1</v>
      </c>
      <c r="AY28" s="290">
        <v>1</v>
      </c>
      <c r="AZ28" s="290">
        <v>45</v>
      </c>
      <c r="BA28" s="290">
        <v>45</v>
      </c>
      <c r="BB28" s="290">
        <v>1</v>
      </c>
      <c r="BC28" s="290">
        <v>45</v>
      </c>
      <c r="BD28" s="290">
        <v>45</v>
      </c>
      <c r="BE28" s="290">
        <v>1</v>
      </c>
      <c r="BF28" s="290">
        <v>45</v>
      </c>
      <c r="BG28" s="290">
        <v>90</v>
      </c>
      <c r="BH28" s="290">
        <f t="shared" si="0"/>
        <v>100</v>
      </c>
      <c r="BI28" s="290">
        <f t="shared" si="72"/>
        <v>0</v>
      </c>
      <c r="BJ28" s="290">
        <f t="shared" si="39"/>
        <v>0</v>
      </c>
      <c r="BK28" s="290">
        <f t="shared" si="40"/>
        <v>0</v>
      </c>
      <c r="BL28" s="290">
        <f t="shared" si="62"/>
        <v>0</v>
      </c>
      <c r="BM28" s="290">
        <f t="shared" si="41"/>
        <v>0</v>
      </c>
      <c r="BN28" s="290">
        <f t="shared" si="1"/>
        <v>100</v>
      </c>
      <c r="BO28" s="290">
        <f t="shared" si="2"/>
        <v>100</v>
      </c>
      <c r="BP28" s="290">
        <f t="shared" si="3"/>
        <v>100</v>
      </c>
      <c r="BQ28" s="290">
        <f t="shared" si="4"/>
        <v>100</v>
      </c>
      <c r="BR28" s="290">
        <f t="shared" si="5"/>
        <v>100</v>
      </c>
      <c r="BS28" s="290">
        <f t="shared" si="6"/>
        <v>100</v>
      </c>
      <c r="BT28" s="290">
        <f t="shared" si="7"/>
        <v>200</v>
      </c>
      <c r="BU28" s="290">
        <f t="shared" si="8"/>
        <v>100</v>
      </c>
      <c r="BV28" s="290" t="s">
        <v>711</v>
      </c>
      <c r="BW28" s="290">
        <v>2101411</v>
      </c>
      <c r="BX28" s="290">
        <v>1</v>
      </c>
      <c r="BY28" s="290">
        <v>45</v>
      </c>
      <c r="BZ28" s="290">
        <v>2101411</v>
      </c>
      <c r="CA28" s="290" t="s">
        <v>21</v>
      </c>
      <c r="CB28" s="290" t="s">
        <v>21</v>
      </c>
      <c r="CC28" s="290" t="s">
        <v>21</v>
      </c>
      <c r="CD28" s="290" t="s">
        <v>21</v>
      </c>
      <c r="CE28" s="290">
        <f t="shared" si="42"/>
        <v>0</v>
      </c>
      <c r="CF28" s="290">
        <v>0</v>
      </c>
      <c r="CG28" s="290" t="s">
        <v>21</v>
      </c>
      <c r="CH28" s="290" t="s">
        <v>21</v>
      </c>
      <c r="CI28" s="290">
        <v>2101411</v>
      </c>
      <c r="CJ28" s="290" t="s">
        <v>21</v>
      </c>
      <c r="CK28" s="290">
        <v>1</v>
      </c>
      <c r="CL28" s="290">
        <v>1</v>
      </c>
      <c r="CM28" s="290">
        <v>45</v>
      </c>
      <c r="CN28" s="290">
        <v>45</v>
      </c>
      <c r="CO28" s="290">
        <v>1</v>
      </c>
      <c r="CP28" s="290">
        <v>45</v>
      </c>
      <c r="CQ28" s="290">
        <v>45</v>
      </c>
      <c r="CR28" s="290">
        <v>1</v>
      </c>
      <c r="CS28" s="290">
        <v>45</v>
      </c>
      <c r="CT28" s="290">
        <v>45</v>
      </c>
      <c r="CU28" s="290">
        <f t="shared" si="9"/>
        <v>100</v>
      </c>
      <c r="CV28" s="290">
        <f t="shared" si="43"/>
        <v>0</v>
      </c>
      <c r="CW28" s="290">
        <f t="shared" si="44"/>
        <v>0</v>
      </c>
      <c r="CX28" s="290">
        <f t="shared" si="45"/>
        <v>0</v>
      </c>
      <c r="CY28" s="290">
        <f t="shared" si="46"/>
        <v>0</v>
      </c>
      <c r="CZ28" s="290">
        <f t="shared" si="47"/>
        <v>0</v>
      </c>
      <c r="DA28" s="290">
        <f t="shared" si="48"/>
        <v>100</v>
      </c>
      <c r="DB28" s="290">
        <f t="shared" si="10"/>
        <v>100</v>
      </c>
      <c r="DC28" s="290">
        <f t="shared" si="11"/>
        <v>100</v>
      </c>
      <c r="DD28" s="290">
        <f t="shared" si="12"/>
        <v>100</v>
      </c>
      <c r="DE28" s="290">
        <f t="shared" si="13"/>
        <v>100</v>
      </c>
      <c r="DF28" s="290">
        <f t="shared" si="14"/>
        <v>100</v>
      </c>
      <c r="DG28" s="290">
        <f t="shared" si="15"/>
        <v>100</v>
      </c>
      <c r="DH28" s="290">
        <f t="shared" si="16"/>
        <v>100</v>
      </c>
      <c r="DI28" s="290"/>
      <c r="DJ28" s="290" t="s">
        <v>781</v>
      </c>
      <c r="DK28" s="290">
        <v>4</v>
      </c>
      <c r="DL28" s="290">
        <v>94</v>
      </c>
      <c r="DM28" s="290" t="s">
        <v>640</v>
      </c>
      <c r="DN28" s="290" t="s">
        <v>268</v>
      </c>
      <c r="DO28" s="290" t="s">
        <v>658</v>
      </c>
      <c r="DP28" s="290" t="s">
        <v>268</v>
      </c>
      <c r="DQ28" s="290" t="s">
        <v>658</v>
      </c>
      <c r="DR28" s="290">
        <f t="shared" si="49"/>
        <v>2</v>
      </c>
      <c r="DS28" s="290">
        <v>4</v>
      </c>
      <c r="DT28" s="290" t="s">
        <v>21</v>
      </c>
      <c r="DU28" s="290" t="s">
        <v>658</v>
      </c>
      <c r="DV28" s="290" t="s">
        <v>640</v>
      </c>
      <c r="DW28" s="290" t="s">
        <v>21</v>
      </c>
      <c r="DX28" s="290">
        <v>1</v>
      </c>
      <c r="DY28" s="290">
        <v>1</v>
      </c>
      <c r="DZ28" s="290">
        <v>46</v>
      </c>
      <c r="EA28" s="290">
        <v>94</v>
      </c>
      <c r="EB28" s="290">
        <v>1</v>
      </c>
      <c r="EC28" s="290">
        <v>45</v>
      </c>
      <c r="ED28" s="290">
        <v>45</v>
      </c>
      <c r="EE28" s="290">
        <v>1</v>
      </c>
      <c r="EF28" s="290">
        <v>45</v>
      </c>
      <c r="EG28" s="290">
        <v>90</v>
      </c>
      <c r="EH28" s="290">
        <f t="shared" si="17"/>
        <v>100</v>
      </c>
      <c r="EI28" s="290">
        <f t="shared" si="50"/>
        <v>50</v>
      </c>
      <c r="EJ28" s="290">
        <f t="shared" si="51"/>
        <v>4.2553191489361701</v>
      </c>
      <c r="EK28" s="290">
        <f t="shared" si="52"/>
        <v>0</v>
      </c>
      <c r="EL28" s="290">
        <f t="shared" si="53"/>
        <v>2.1739130434782652</v>
      </c>
      <c r="EM28" s="290">
        <f t="shared" si="54"/>
        <v>52.127659574468083</v>
      </c>
      <c r="EN28" s="290">
        <f t="shared" si="18"/>
        <v>100</v>
      </c>
      <c r="EO28" s="290">
        <f t="shared" si="19"/>
        <v>100</v>
      </c>
      <c r="EP28" s="290">
        <f t="shared" si="20"/>
        <v>102.22222222222221</v>
      </c>
      <c r="EQ28" s="290">
        <f t="shared" si="21"/>
        <v>100</v>
      </c>
      <c r="ER28" s="290">
        <f t="shared" si="22"/>
        <v>100</v>
      </c>
      <c r="ES28" s="290">
        <f t="shared" si="23"/>
        <v>208.88888888888891</v>
      </c>
      <c r="ET28" s="290">
        <f t="shared" si="24"/>
        <v>200</v>
      </c>
      <c r="EU28" s="290">
        <f t="shared" si="25"/>
        <v>100</v>
      </c>
      <c r="EV28" s="290"/>
      <c r="EW28" s="290" t="s">
        <v>21</v>
      </c>
      <c r="EX28" s="290">
        <v>0</v>
      </c>
      <c r="EY28" s="290">
        <v>0</v>
      </c>
      <c r="EZ28" s="290" t="s">
        <v>21</v>
      </c>
      <c r="FA28" s="290" t="s">
        <v>21</v>
      </c>
      <c r="FB28" s="290" t="s">
        <v>21</v>
      </c>
      <c r="FC28" s="290" t="s">
        <v>21</v>
      </c>
      <c r="FD28" s="290" t="s">
        <v>21</v>
      </c>
      <c r="FE28" s="290">
        <v>0</v>
      </c>
      <c r="FF28" s="290">
        <v>0</v>
      </c>
      <c r="FG28" s="290" t="s">
        <v>21</v>
      </c>
      <c r="FH28" s="290" t="s">
        <v>21</v>
      </c>
      <c r="FI28" s="290" t="s">
        <v>21</v>
      </c>
      <c r="FJ28" s="290" t="s">
        <v>21</v>
      </c>
      <c r="FK28" s="290">
        <v>1</v>
      </c>
      <c r="FL28" s="290">
        <v>0</v>
      </c>
      <c r="FM28" s="290">
        <v>0</v>
      </c>
      <c r="FN28" s="290">
        <v>0</v>
      </c>
      <c r="FO28" s="290">
        <v>0</v>
      </c>
      <c r="FP28" s="290">
        <v>0</v>
      </c>
      <c r="FQ28" s="290">
        <v>0</v>
      </c>
      <c r="FR28" s="290">
        <v>0</v>
      </c>
      <c r="FS28" s="290">
        <v>0</v>
      </c>
      <c r="FT28" s="290">
        <v>0</v>
      </c>
      <c r="FU28" s="290">
        <f>(FL28/AE28)*100</f>
        <v>0</v>
      </c>
      <c r="FV28" s="290" t="str">
        <f t="shared" si="55"/>
        <v>-</v>
      </c>
      <c r="FW28" s="290" t="str">
        <f t="shared" si="56"/>
        <v>-</v>
      </c>
      <c r="FX28" s="290" t="str">
        <f t="shared" si="57"/>
        <v>-</v>
      </c>
      <c r="FY28" s="290" t="str">
        <f t="shared" si="58"/>
        <v>-</v>
      </c>
      <c r="FZ28" s="290" t="str">
        <f t="shared" si="59"/>
        <v>-</v>
      </c>
      <c r="GA28" s="290">
        <f t="shared" si="60"/>
        <v>0</v>
      </c>
      <c r="GB28" s="290">
        <f>IF(FO28="-","-",(FO28/AE28)*100)</f>
        <v>0</v>
      </c>
      <c r="GC28" s="290">
        <f>(FM28/AF28)*100</f>
        <v>0</v>
      </c>
      <c r="GD28" s="290">
        <f t="shared" si="29"/>
        <v>0</v>
      </c>
      <c r="GE28" s="290">
        <f>IF(FP28="-","-",(FP28/AF28)*100)</f>
        <v>0</v>
      </c>
      <c r="GF28" s="290">
        <f>(FN28/AH28)*100</f>
        <v>0</v>
      </c>
      <c r="GG28" s="290">
        <f t="shared" si="32"/>
        <v>0</v>
      </c>
      <c r="GH28" s="290">
        <f>(FQ28/AH28)*100</f>
        <v>0</v>
      </c>
      <c r="GI28" s="290"/>
      <c r="GJ28" s="290">
        <v>1</v>
      </c>
      <c r="GK28" s="290">
        <v>1</v>
      </c>
      <c r="GL28" s="290">
        <v>0</v>
      </c>
      <c r="GM28" s="290">
        <v>1</v>
      </c>
      <c r="GN28" s="489">
        <v>1</v>
      </c>
      <c r="GO28" s="290" t="s">
        <v>866</v>
      </c>
      <c r="GP28" s="290" t="s">
        <v>21</v>
      </c>
      <c r="GQ28" s="290">
        <v>0</v>
      </c>
      <c r="GR28" s="290">
        <v>0</v>
      </c>
      <c r="GS28" s="290" t="s">
        <v>21</v>
      </c>
      <c r="GT28" s="290" t="s">
        <v>21</v>
      </c>
      <c r="GU28" s="290" t="s">
        <v>21</v>
      </c>
      <c r="GV28" s="290">
        <v>0</v>
      </c>
      <c r="GW28" s="290">
        <v>1</v>
      </c>
      <c r="GX28" s="290">
        <v>0</v>
      </c>
      <c r="GY28" s="290">
        <v>1</v>
      </c>
      <c r="GZ28" s="290">
        <v>1</v>
      </c>
      <c r="HA28" s="290">
        <f t="shared" si="34"/>
        <v>0</v>
      </c>
      <c r="HB28" s="290">
        <f t="shared" si="63"/>
        <v>100</v>
      </c>
      <c r="HC28" s="554" t="s">
        <v>21</v>
      </c>
      <c r="HD28" s="290" t="s">
        <v>903</v>
      </c>
      <c r="HE28" s="290"/>
      <c r="HF28" s="290"/>
      <c r="HG28" s="290"/>
      <c r="HH28" s="290" t="s">
        <v>21</v>
      </c>
      <c r="HI28" s="290">
        <v>0</v>
      </c>
      <c r="HJ28" s="290" t="s">
        <v>21</v>
      </c>
      <c r="HK28" s="290">
        <v>0</v>
      </c>
      <c r="HL28" s="290">
        <v>1</v>
      </c>
      <c r="HM28" s="290">
        <v>0</v>
      </c>
      <c r="HN28" s="290">
        <v>1</v>
      </c>
      <c r="HO28" s="290">
        <v>1</v>
      </c>
      <c r="HP28" s="290">
        <f t="shared" si="35"/>
        <v>0</v>
      </c>
      <c r="HQ28" s="290">
        <f t="shared" si="64"/>
        <v>100</v>
      </c>
      <c r="HR28" s="290" t="s">
        <v>21</v>
      </c>
      <c r="HY28" s="210"/>
      <c r="HZ28" s="210"/>
      <c r="IA28" s="210"/>
      <c r="IB28" s="210"/>
      <c r="IC28" s="210"/>
      <c r="ID28" s="210"/>
      <c r="IE28" s="210"/>
      <c r="IF28" s="211"/>
      <c r="IG28" s="211"/>
      <c r="IH28" s="211"/>
      <c r="II28" s="211"/>
      <c r="IJ28" s="211"/>
      <c r="IK28" s="211"/>
      <c r="IL28" s="211"/>
      <c r="IM28" s="211"/>
      <c r="IN28" s="210"/>
    </row>
    <row r="29" spans="2:248" ht="66.75" customHeight="1" x14ac:dyDescent="0.45">
      <c r="B29" s="291" t="s">
        <v>7</v>
      </c>
      <c r="C29" s="292" t="s">
        <v>412</v>
      </c>
      <c r="D29" s="266" t="s">
        <v>177</v>
      </c>
      <c r="E29" s="266" t="s">
        <v>188</v>
      </c>
      <c r="F29" s="266" t="s">
        <v>187</v>
      </c>
      <c r="G29" s="293" t="s">
        <v>21</v>
      </c>
      <c r="H29" s="293" t="s">
        <v>21</v>
      </c>
      <c r="I29" s="266">
        <v>54</v>
      </c>
      <c r="J29" s="293" t="s">
        <v>282</v>
      </c>
      <c r="K29" s="294" t="s">
        <v>283</v>
      </c>
      <c r="L29" s="266" t="s">
        <v>285</v>
      </c>
      <c r="M29" s="295" t="s">
        <v>284</v>
      </c>
      <c r="N29" s="266" t="s">
        <v>123</v>
      </c>
      <c r="O29" s="266" t="s">
        <v>186</v>
      </c>
      <c r="P29" s="295" t="s">
        <v>12</v>
      </c>
      <c r="Q29" s="296" t="s">
        <v>498</v>
      </c>
      <c r="R29" s="296" t="s">
        <v>21</v>
      </c>
      <c r="S29" s="296" t="s">
        <v>455</v>
      </c>
      <c r="T29" s="296" t="s">
        <v>568</v>
      </c>
      <c r="U29" s="296" t="s">
        <v>1005</v>
      </c>
      <c r="V29" s="296" t="s">
        <v>374</v>
      </c>
      <c r="W29" s="296" t="s">
        <v>375</v>
      </c>
      <c r="X29" s="296" t="s">
        <v>21</v>
      </c>
      <c r="Y29" s="296" t="s">
        <v>363</v>
      </c>
      <c r="Z29" s="296" t="s">
        <v>498</v>
      </c>
      <c r="AA29" s="296" t="s">
        <v>208</v>
      </c>
      <c r="AB29" s="296"/>
      <c r="AC29" s="385" t="s">
        <v>936</v>
      </c>
      <c r="AD29" s="296">
        <v>1</v>
      </c>
      <c r="AE29" s="296">
        <v>1</v>
      </c>
      <c r="AF29" s="296">
        <v>93</v>
      </c>
      <c r="AG29" s="296">
        <v>93</v>
      </c>
      <c r="AH29" s="296">
        <v>93</v>
      </c>
      <c r="AI29" s="296">
        <v>0</v>
      </c>
      <c r="AJ29" s="296" t="s">
        <v>289</v>
      </c>
      <c r="AK29" s="296">
        <v>25</v>
      </c>
      <c r="AL29" s="296">
        <v>40</v>
      </c>
      <c r="AM29" s="296" t="s">
        <v>289</v>
      </c>
      <c r="AN29" s="296" t="s">
        <v>21</v>
      </c>
      <c r="AO29" s="296" t="s">
        <v>616</v>
      </c>
      <c r="AP29" s="296" t="s">
        <v>21</v>
      </c>
      <c r="AQ29" s="296" t="str">
        <f t="shared" si="37"/>
        <v>1390, 1394</v>
      </c>
      <c r="AR29" s="296">
        <f t="shared" si="38"/>
        <v>2</v>
      </c>
      <c r="AS29" s="296">
        <v>10</v>
      </c>
      <c r="AT29" s="296" t="s">
        <v>616</v>
      </c>
      <c r="AU29" s="296" t="s">
        <v>21</v>
      </c>
      <c r="AV29" s="296" t="s">
        <v>620</v>
      </c>
      <c r="AW29" s="296" t="s">
        <v>21</v>
      </c>
      <c r="AX29" s="296">
        <v>1</v>
      </c>
      <c r="AY29" s="296">
        <v>1</v>
      </c>
      <c r="AZ29" s="296">
        <v>35</v>
      </c>
      <c r="BA29" s="296">
        <v>35</v>
      </c>
      <c r="BB29" s="296">
        <v>1</v>
      </c>
      <c r="BC29" s="296">
        <v>27</v>
      </c>
      <c r="BD29" s="296">
        <v>27</v>
      </c>
      <c r="BE29" s="296">
        <v>1</v>
      </c>
      <c r="BF29" s="296">
        <v>27</v>
      </c>
      <c r="BG29" s="296">
        <v>30</v>
      </c>
      <c r="BH29" s="296">
        <f t="shared" si="0"/>
        <v>100</v>
      </c>
      <c r="BI29" s="296">
        <f t="shared" si="72"/>
        <v>8</v>
      </c>
      <c r="BJ29" s="296">
        <f t="shared" si="39"/>
        <v>25</v>
      </c>
      <c r="BK29" s="296">
        <f t="shared" si="40"/>
        <v>0</v>
      </c>
      <c r="BL29" s="296">
        <f t="shared" si="62"/>
        <v>22.857142857142847</v>
      </c>
      <c r="BM29" s="296">
        <f t="shared" si="41"/>
        <v>22.857142857142847</v>
      </c>
      <c r="BN29" s="296">
        <f t="shared" si="1"/>
        <v>100</v>
      </c>
      <c r="BO29" s="296">
        <f t="shared" si="2"/>
        <v>100</v>
      </c>
      <c r="BP29" s="296">
        <f t="shared" si="3"/>
        <v>37.634408602150536</v>
      </c>
      <c r="BQ29" s="296">
        <f t="shared" si="4"/>
        <v>29.032258064516132</v>
      </c>
      <c r="BR29" s="296">
        <f t="shared" si="5"/>
        <v>29.032258064516132</v>
      </c>
      <c r="BS29" s="296">
        <f t="shared" si="6"/>
        <v>37.634408602150536</v>
      </c>
      <c r="BT29" s="296">
        <f t="shared" si="7"/>
        <v>32.258064516129032</v>
      </c>
      <c r="BU29" s="296">
        <f t="shared" si="8"/>
        <v>29.032258064516132</v>
      </c>
      <c r="BV29" s="296" t="s">
        <v>666</v>
      </c>
      <c r="BW29" s="296" t="s">
        <v>21</v>
      </c>
      <c r="BX29" s="296">
        <v>0</v>
      </c>
      <c r="BY29" s="296">
        <v>0</v>
      </c>
      <c r="BZ29" s="296" t="s">
        <v>21</v>
      </c>
      <c r="CA29" s="296" t="s">
        <v>21</v>
      </c>
      <c r="CB29" s="296" t="s">
        <v>21</v>
      </c>
      <c r="CC29" s="296" t="s">
        <v>21</v>
      </c>
      <c r="CD29" s="296" t="s">
        <v>21</v>
      </c>
      <c r="CE29" s="296">
        <f t="shared" si="42"/>
        <v>0</v>
      </c>
      <c r="CF29" s="296">
        <v>0</v>
      </c>
      <c r="CG29" s="296" t="s">
        <v>21</v>
      </c>
      <c r="CH29" s="296" t="s">
        <v>21</v>
      </c>
      <c r="CI29" s="296" t="s">
        <v>21</v>
      </c>
      <c r="CJ29" s="296" t="s">
        <v>21</v>
      </c>
      <c r="CK29" s="296">
        <v>1</v>
      </c>
      <c r="CL29" s="296">
        <v>0</v>
      </c>
      <c r="CM29" s="296">
        <v>0</v>
      </c>
      <c r="CN29" s="296">
        <v>0</v>
      </c>
      <c r="CO29" s="296">
        <v>0</v>
      </c>
      <c r="CP29" s="296">
        <v>0</v>
      </c>
      <c r="CQ29" s="296">
        <v>0</v>
      </c>
      <c r="CR29" s="296">
        <v>0</v>
      </c>
      <c r="CS29" s="296">
        <v>0</v>
      </c>
      <c r="CT29" s="296">
        <v>0</v>
      </c>
      <c r="CU29" s="296">
        <f t="shared" si="9"/>
        <v>0</v>
      </c>
      <c r="CV29" s="296" t="str">
        <f t="shared" si="43"/>
        <v>-</v>
      </c>
      <c r="CW29" s="296" t="str">
        <f t="shared" si="44"/>
        <v>-</v>
      </c>
      <c r="CX29" s="296" t="str">
        <f t="shared" si="45"/>
        <v>-</v>
      </c>
      <c r="CY29" s="296" t="str">
        <f t="shared" si="46"/>
        <v>-</v>
      </c>
      <c r="CZ29" s="296" t="str">
        <f t="shared" si="47"/>
        <v>-</v>
      </c>
      <c r="DA29" s="296">
        <f t="shared" si="48"/>
        <v>0</v>
      </c>
      <c r="DB29" s="296">
        <f t="shared" si="10"/>
        <v>0</v>
      </c>
      <c r="DC29" s="296">
        <f t="shared" si="11"/>
        <v>0</v>
      </c>
      <c r="DD29" s="296">
        <f t="shared" si="12"/>
        <v>0</v>
      </c>
      <c r="DE29" s="296">
        <f t="shared" si="13"/>
        <v>0</v>
      </c>
      <c r="DF29" s="296">
        <f t="shared" si="14"/>
        <v>0</v>
      </c>
      <c r="DG29" s="296">
        <f t="shared" si="15"/>
        <v>0</v>
      </c>
      <c r="DH29" s="296">
        <f t="shared" si="16"/>
        <v>0</v>
      </c>
      <c r="DI29" s="296"/>
      <c r="DJ29" s="296" t="s">
        <v>21</v>
      </c>
      <c r="DK29" s="296">
        <v>0</v>
      </c>
      <c r="DL29" s="296">
        <v>0</v>
      </c>
      <c r="DM29" s="296" t="s">
        <v>21</v>
      </c>
      <c r="DN29" s="296" t="s">
        <v>21</v>
      </c>
      <c r="DO29" s="296" t="s">
        <v>21</v>
      </c>
      <c r="DP29" s="296" t="s">
        <v>21</v>
      </c>
      <c r="DQ29" s="296" t="s">
        <v>21</v>
      </c>
      <c r="DR29" s="296">
        <f t="shared" si="49"/>
        <v>0</v>
      </c>
      <c r="DS29" s="296">
        <v>0</v>
      </c>
      <c r="DT29" s="296" t="s">
        <v>21</v>
      </c>
      <c r="DU29" s="296" t="s">
        <v>21</v>
      </c>
      <c r="DV29" s="296" t="s">
        <v>21</v>
      </c>
      <c r="DW29" s="296" t="s">
        <v>21</v>
      </c>
      <c r="DX29" s="296">
        <v>1</v>
      </c>
      <c r="DY29" s="296">
        <v>0</v>
      </c>
      <c r="DZ29" s="296">
        <v>0</v>
      </c>
      <c r="EA29" s="296">
        <v>0</v>
      </c>
      <c r="EB29" s="296">
        <v>0</v>
      </c>
      <c r="EC29" s="296">
        <v>0</v>
      </c>
      <c r="ED29" s="296">
        <v>0</v>
      </c>
      <c r="EE29" s="296">
        <v>0</v>
      </c>
      <c r="EF29" s="296">
        <v>0</v>
      </c>
      <c r="EG29" s="296">
        <v>0</v>
      </c>
      <c r="EH29" s="296">
        <f t="shared" si="17"/>
        <v>0</v>
      </c>
      <c r="EI29" s="296" t="str">
        <f t="shared" si="50"/>
        <v>-</v>
      </c>
      <c r="EJ29" s="296" t="str">
        <f t="shared" si="51"/>
        <v>-</v>
      </c>
      <c r="EK29" s="296" t="str">
        <f t="shared" si="52"/>
        <v>-</v>
      </c>
      <c r="EL29" s="296" t="str">
        <f t="shared" si="53"/>
        <v>-</v>
      </c>
      <c r="EM29" s="296" t="str">
        <f t="shared" si="54"/>
        <v>-</v>
      </c>
      <c r="EN29" s="296">
        <f t="shared" si="18"/>
        <v>0</v>
      </c>
      <c r="EO29" s="296">
        <f t="shared" si="19"/>
        <v>0</v>
      </c>
      <c r="EP29" s="296">
        <f t="shared" si="20"/>
        <v>0</v>
      </c>
      <c r="EQ29" s="296">
        <f t="shared" si="21"/>
        <v>0</v>
      </c>
      <c r="ER29" s="296">
        <f t="shared" si="22"/>
        <v>0</v>
      </c>
      <c r="ES29" s="296">
        <f t="shared" si="23"/>
        <v>0</v>
      </c>
      <c r="ET29" s="296">
        <f t="shared" si="24"/>
        <v>0</v>
      </c>
      <c r="EU29" s="296">
        <f t="shared" si="25"/>
        <v>0</v>
      </c>
      <c r="EV29" s="296"/>
      <c r="EW29" s="296" t="s">
        <v>291</v>
      </c>
      <c r="EX29" s="296">
        <v>2</v>
      </c>
      <c r="EY29" s="296">
        <v>6</v>
      </c>
      <c r="EZ29" s="296" t="s">
        <v>21</v>
      </c>
      <c r="FA29" s="296" t="s">
        <v>21</v>
      </c>
      <c r="FB29" s="296"/>
      <c r="FC29" s="296"/>
      <c r="FD29" s="296"/>
      <c r="FE29" s="296">
        <v>0</v>
      </c>
      <c r="FF29" s="296">
        <v>0</v>
      </c>
      <c r="FG29" s="296"/>
      <c r="FH29" s="296"/>
      <c r="FI29" s="296" t="s">
        <v>291</v>
      </c>
      <c r="FJ29" s="296" t="s">
        <v>21</v>
      </c>
      <c r="FK29" s="296">
        <v>1</v>
      </c>
      <c r="FL29" s="296">
        <v>1</v>
      </c>
      <c r="FM29" s="296">
        <v>3</v>
      </c>
      <c r="FN29" s="296">
        <v>6</v>
      </c>
      <c r="FO29" s="296">
        <v>1</v>
      </c>
      <c r="FP29" s="296">
        <v>3</v>
      </c>
      <c r="FQ29" s="296">
        <v>3</v>
      </c>
      <c r="FR29" s="296">
        <v>1</v>
      </c>
      <c r="FS29" s="296">
        <v>2</v>
      </c>
      <c r="FT29" s="296">
        <v>6</v>
      </c>
      <c r="FU29" s="296">
        <f>(FL29/AE29)*100</f>
        <v>100</v>
      </c>
      <c r="FV29" s="296">
        <f t="shared" si="55"/>
        <v>0</v>
      </c>
      <c r="FW29" s="296">
        <f t="shared" si="56"/>
        <v>0</v>
      </c>
      <c r="FX29" s="296">
        <f t="shared" si="57"/>
        <v>0</v>
      </c>
      <c r="FY29" s="296">
        <f t="shared" si="58"/>
        <v>0</v>
      </c>
      <c r="FZ29" s="296">
        <f t="shared" si="59"/>
        <v>50</v>
      </c>
      <c r="GA29" s="296">
        <f t="shared" si="60"/>
        <v>100</v>
      </c>
      <c r="GB29" s="296">
        <f>IF(FO29="-","-",(FO29/AE29)*100)</f>
        <v>100</v>
      </c>
      <c r="GC29" s="296">
        <f>(FM29/AF29)*100</f>
        <v>3.225806451612903</v>
      </c>
      <c r="GD29" s="296">
        <f t="shared" si="29"/>
        <v>2.1505376344086025</v>
      </c>
      <c r="GE29" s="296">
        <f>IF(FP29="-","-",(FP29/AF29)*100)</f>
        <v>3.225806451612903</v>
      </c>
      <c r="GF29" s="296">
        <f>(FN29/AH29)*100</f>
        <v>6.4516129032258061</v>
      </c>
      <c r="GG29" s="296">
        <f t="shared" si="32"/>
        <v>6.4516129032258061</v>
      </c>
      <c r="GH29" s="296">
        <f>(FQ29/AH29)*100</f>
        <v>3.225806451612903</v>
      </c>
      <c r="GI29" s="296"/>
      <c r="GJ29" s="296">
        <v>1</v>
      </c>
      <c r="GK29" s="296">
        <v>0</v>
      </c>
      <c r="GL29" s="296">
        <v>1</v>
      </c>
      <c r="GM29" s="296">
        <v>1</v>
      </c>
      <c r="GN29" s="490">
        <v>1</v>
      </c>
      <c r="GO29" s="296" t="s">
        <v>854</v>
      </c>
      <c r="GP29" s="296" t="s">
        <v>21</v>
      </c>
      <c r="GQ29" s="296">
        <v>0</v>
      </c>
      <c r="GR29" s="296">
        <v>0</v>
      </c>
      <c r="GS29" s="296" t="s">
        <v>21</v>
      </c>
      <c r="GT29" s="296" t="s">
        <v>21</v>
      </c>
      <c r="GU29" s="296" t="s">
        <v>21</v>
      </c>
      <c r="GV29" s="296">
        <v>0</v>
      </c>
      <c r="GW29" s="296">
        <v>1</v>
      </c>
      <c r="GX29" s="296">
        <v>0</v>
      </c>
      <c r="GY29" s="296">
        <v>1</v>
      </c>
      <c r="GZ29" s="296">
        <v>1</v>
      </c>
      <c r="HA29" s="296">
        <f t="shared" si="34"/>
        <v>0</v>
      </c>
      <c r="HB29" s="296">
        <f t="shared" si="63"/>
        <v>100</v>
      </c>
      <c r="HC29" s="552" t="s">
        <v>21</v>
      </c>
      <c r="HD29" s="296" t="s">
        <v>904</v>
      </c>
      <c r="HE29" s="296">
        <v>52730</v>
      </c>
      <c r="HF29" s="296">
        <v>1</v>
      </c>
      <c r="HG29" s="296">
        <v>1</v>
      </c>
      <c r="HH29" s="296" t="s">
        <v>21</v>
      </c>
      <c r="HI29" s="296">
        <v>0</v>
      </c>
      <c r="HJ29" s="296" t="s">
        <v>21</v>
      </c>
      <c r="HK29" s="296">
        <v>0</v>
      </c>
      <c r="HL29" s="296">
        <v>1</v>
      </c>
      <c r="HM29" s="296">
        <v>1</v>
      </c>
      <c r="HN29" s="296">
        <v>1</v>
      </c>
      <c r="HO29" s="296">
        <v>1</v>
      </c>
      <c r="HP29" s="296">
        <f t="shared" si="35"/>
        <v>100</v>
      </c>
      <c r="HQ29" s="296">
        <f t="shared" si="64"/>
        <v>100</v>
      </c>
      <c r="HR29" s="296" t="s">
        <v>21</v>
      </c>
      <c r="HY29" s="210"/>
      <c r="HZ29" s="210"/>
      <c r="IA29" s="210"/>
      <c r="IB29" s="210"/>
      <c r="IC29" s="210"/>
      <c r="ID29" s="210"/>
      <c r="IE29" s="210"/>
      <c r="IF29" s="212"/>
      <c r="IG29" s="211"/>
      <c r="IH29" s="211"/>
      <c r="II29" s="211"/>
      <c r="IJ29" s="211"/>
      <c r="IK29" s="211"/>
      <c r="IL29" s="211"/>
      <c r="IM29" s="211"/>
      <c r="IN29" s="210"/>
    </row>
    <row r="30" spans="2:248" ht="66.75" customHeight="1" x14ac:dyDescent="0.45">
      <c r="B30" s="291" t="s">
        <v>7</v>
      </c>
      <c r="C30" s="292" t="s">
        <v>412</v>
      </c>
      <c r="D30" s="267" t="s">
        <v>8</v>
      </c>
      <c r="E30" s="267" t="s">
        <v>117</v>
      </c>
      <c r="F30" s="267" t="s">
        <v>187</v>
      </c>
      <c r="G30" s="293" t="s">
        <v>21</v>
      </c>
      <c r="H30" s="293" t="s">
        <v>21</v>
      </c>
      <c r="I30" s="267">
        <v>57</v>
      </c>
      <c r="J30" s="293" t="s">
        <v>162</v>
      </c>
      <c r="K30" s="297" t="s">
        <v>153</v>
      </c>
      <c r="L30" s="267" t="s">
        <v>163</v>
      </c>
      <c r="M30" s="295" t="s">
        <v>164</v>
      </c>
      <c r="N30" s="266" t="s">
        <v>163</v>
      </c>
      <c r="O30" s="266" t="s">
        <v>135</v>
      </c>
      <c r="P30" s="295" t="s">
        <v>12</v>
      </c>
      <c r="Q30" s="293" t="s">
        <v>499</v>
      </c>
      <c r="R30" s="293" t="s">
        <v>21</v>
      </c>
      <c r="S30" s="293" t="s">
        <v>432</v>
      </c>
      <c r="T30" s="293" t="s">
        <v>569</v>
      </c>
      <c r="U30" s="293" t="s">
        <v>1003</v>
      </c>
      <c r="V30" s="293" t="s">
        <v>459</v>
      </c>
      <c r="W30" s="293" t="s">
        <v>461</v>
      </c>
      <c r="X30" s="293" t="s">
        <v>373</v>
      </c>
      <c r="Y30" s="293" t="s">
        <v>363</v>
      </c>
      <c r="Z30" s="293" t="s">
        <v>521</v>
      </c>
      <c r="AA30" s="293" t="s">
        <v>208</v>
      </c>
      <c r="AB30" s="293"/>
      <c r="AC30" s="386" t="s">
        <v>832</v>
      </c>
      <c r="AD30" s="293">
        <v>1</v>
      </c>
      <c r="AE30" s="293">
        <v>1</v>
      </c>
      <c r="AF30" s="293">
        <v>463</v>
      </c>
      <c r="AG30" s="293">
        <v>463</v>
      </c>
      <c r="AH30" s="293">
        <v>463</v>
      </c>
      <c r="AI30" s="293">
        <v>0</v>
      </c>
      <c r="AJ30" s="293" t="s">
        <v>21</v>
      </c>
      <c r="AK30" s="293">
        <v>0</v>
      </c>
      <c r="AL30" s="293">
        <v>0</v>
      </c>
      <c r="AM30" s="293" t="s">
        <v>457</v>
      </c>
      <c r="AN30" s="293" t="s">
        <v>21</v>
      </c>
      <c r="AO30" s="293" t="s">
        <v>21</v>
      </c>
      <c r="AP30" s="293" t="s">
        <v>21</v>
      </c>
      <c r="AQ30" s="293" t="str">
        <f t="shared" si="37"/>
        <v>-</v>
      </c>
      <c r="AR30" s="293">
        <f t="shared" si="38"/>
        <v>0</v>
      </c>
      <c r="AS30" s="293">
        <v>0</v>
      </c>
      <c r="AT30" s="293" t="s">
        <v>21</v>
      </c>
      <c r="AU30" s="293" t="s">
        <v>21</v>
      </c>
      <c r="AV30" s="293" t="s">
        <v>457</v>
      </c>
      <c r="AW30" s="293" t="s">
        <v>21</v>
      </c>
      <c r="AX30" s="293">
        <v>1</v>
      </c>
      <c r="AY30" s="293">
        <v>0</v>
      </c>
      <c r="AZ30" s="293">
        <v>0</v>
      </c>
      <c r="BA30" s="293">
        <v>0</v>
      </c>
      <c r="BB30" s="293">
        <v>0</v>
      </c>
      <c r="BC30" s="293">
        <v>0</v>
      </c>
      <c r="BD30" s="293">
        <v>0</v>
      </c>
      <c r="BE30" s="293">
        <v>0</v>
      </c>
      <c r="BF30" s="293">
        <v>0</v>
      </c>
      <c r="BG30" s="293">
        <v>0</v>
      </c>
      <c r="BH30" s="293">
        <f t="shared" si="0"/>
        <v>0</v>
      </c>
      <c r="BI30" s="293" t="str">
        <f t="shared" si="72"/>
        <v>-</v>
      </c>
      <c r="BJ30" s="293" t="str">
        <f t="shared" si="39"/>
        <v>-</v>
      </c>
      <c r="BK30" s="293" t="str">
        <f t="shared" si="40"/>
        <v>-</v>
      </c>
      <c r="BL30" s="293" t="str">
        <f t="shared" si="62"/>
        <v>-</v>
      </c>
      <c r="BM30" s="293" t="str">
        <f t="shared" si="41"/>
        <v>-</v>
      </c>
      <c r="BN30" s="293">
        <f t="shared" si="1"/>
        <v>0</v>
      </c>
      <c r="BO30" s="293">
        <f t="shared" si="2"/>
        <v>0</v>
      </c>
      <c r="BP30" s="293">
        <f t="shared" si="3"/>
        <v>0</v>
      </c>
      <c r="BQ30" s="293">
        <f t="shared" si="4"/>
        <v>0</v>
      </c>
      <c r="BR30" s="293">
        <f t="shared" si="5"/>
        <v>0</v>
      </c>
      <c r="BS30" s="293">
        <f t="shared" si="6"/>
        <v>0</v>
      </c>
      <c r="BT30" s="293">
        <f t="shared" si="7"/>
        <v>0</v>
      </c>
      <c r="BU30" s="293">
        <f t="shared" si="8"/>
        <v>0</v>
      </c>
      <c r="BV30" s="293"/>
      <c r="BW30" s="293" t="s">
        <v>21</v>
      </c>
      <c r="BX30" s="293">
        <v>0</v>
      </c>
      <c r="BY30" s="293">
        <v>0</v>
      </c>
      <c r="BZ30" s="293" t="s">
        <v>21</v>
      </c>
      <c r="CA30" s="293" t="s">
        <v>21</v>
      </c>
      <c r="CB30" s="293" t="s">
        <v>21</v>
      </c>
      <c r="CC30" s="293" t="s">
        <v>21</v>
      </c>
      <c r="CD30" s="293" t="s">
        <v>21</v>
      </c>
      <c r="CE30" s="293">
        <f t="shared" si="42"/>
        <v>0</v>
      </c>
      <c r="CF30" s="293">
        <v>0</v>
      </c>
      <c r="CG30" s="293" t="s">
        <v>21</v>
      </c>
      <c r="CH30" s="293" t="s">
        <v>21</v>
      </c>
      <c r="CI30" s="293" t="s">
        <v>21</v>
      </c>
      <c r="CJ30" s="293" t="s">
        <v>21</v>
      </c>
      <c r="CK30" s="293">
        <v>1</v>
      </c>
      <c r="CL30" s="293">
        <v>0</v>
      </c>
      <c r="CM30" s="293">
        <v>0</v>
      </c>
      <c r="CN30" s="293">
        <v>0</v>
      </c>
      <c r="CO30" s="293">
        <v>0</v>
      </c>
      <c r="CP30" s="293">
        <v>0</v>
      </c>
      <c r="CQ30" s="293">
        <v>0</v>
      </c>
      <c r="CR30" s="293">
        <v>0</v>
      </c>
      <c r="CS30" s="293">
        <v>0</v>
      </c>
      <c r="CT30" s="293">
        <v>0</v>
      </c>
      <c r="CU30" s="293">
        <f t="shared" si="9"/>
        <v>0</v>
      </c>
      <c r="CV30" s="293" t="str">
        <f t="shared" si="43"/>
        <v>-</v>
      </c>
      <c r="CW30" s="293" t="str">
        <f t="shared" si="44"/>
        <v>-</v>
      </c>
      <c r="CX30" s="293" t="str">
        <f t="shared" si="45"/>
        <v>-</v>
      </c>
      <c r="CY30" s="293" t="str">
        <f t="shared" si="46"/>
        <v>-</v>
      </c>
      <c r="CZ30" s="293" t="str">
        <f t="shared" si="47"/>
        <v>-</v>
      </c>
      <c r="DA30" s="293">
        <f t="shared" si="48"/>
        <v>0</v>
      </c>
      <c r="DB30" s="293">
        <f t="shared" si="10"/>
        <v>0</v>
      </c>
      <c r="DC30" s="293">
        <f t="shared" si="11"/>
        <v>0</v>
      </c>
      <c r="DD30" s="293">
        <f t="shared" si="12"/>
        <v>0</v>
      </c>
      <c r="DE30" s="293">
        <f t="shared" si="13"/>
        <v>0</v>
      </c>
      <c r="DF30" s="293">
        <f t="shared" si="14"/>
        <v>0</v>
      </c>
      <c r="DG30" s="293">
        <f t="shared" si="15"/>
        <v>0</v>
      </c>
      <c r="DH30" s="293">
        <f t="shared" si="16"/>
        <v>0</v>
      </c>
      <c r="DI30" s="293"/>
      <c r="DJ30" s="293" t="s">
        <v>268</v>
      </c>
      <c r="DK30" s="293">
        <v>2</v>
      </c>
      <c r="DL30" s="293">
        <v>2</v>
      </c>
      <c r="DM30" s="293" t="s">
        <v>21</v>
      </c>
      <c r="DN30" s="293" t="s">
        <v>268</v>
      </c>
      <c r="DO30" s="293" t="s">
        <v>268</v>
      </c>
      <c r="DP30" s="293" t="s">
        <v>268</v>
      </c>
      <c r="DQ30" s="293" t="s">
        <v>268</v>
      </c>
      <c r="DR30" s="293">
        <f t="shared" si="49"/>
        <v>2</v>
      </c>
      <c r="DS30" s="293">
        <v>2</v>
      </c>
      <c r="DT30" s="293" t="s">
        <v>21</v>
      </c>
      <c r="DU30" s="293" t="s">
        <v>268</v>
      </c>
      <c r="DV30" s="293" t="s">
        <v>21</v>
      </c>
      <c r="DW30" s="293" t="s">
        <v>21</v>
      </c>
      <c r="DX30" s="293">
        <v>1</v>
      </c>
      <c r="DY30" s="293">
        <v>1</v>
      </c>
      <c r="DZ30" s="293">
        <v>1</v>
      </c>
      <c r="EA30" s="293">
        <v>2</v>
      </c>
      <c r="EB30" s="293">
        <v>0</v>
      </c>
      <c r="EC30" s="293">
        <v>0</v>
      </c>
      <c r="ED30" s="293">
        <v>0</v>
      </c>
      <c r="EE30" s="293">
        <v>0</v>
      </c>
      <c r="EF30" s="293">
        <v>0</v>
      </c>
      <c r="EG30" s="293">
        <v>0</v>
      </c>
      <c r="EH30" s="293">
        <f t="shared" si="17"/>
        <v>100</v>
      </c>
      <c r="EI30" s="293">
        <f t="shared" si="50"/>
        <v>100</v>
      </c>
      <c r="EJ30" s="293">
        <f t="shared" si="51"/>
        <v>100</v>
      </c>
      <c r="EK30" s="293">
        <f t="shared" si="52"/>
        <v>100</v>
      </c>
      <c r="EL30" s="293">
        <f t="shared" si="53"/>
        <v>100</v>
      </c>
      <c r="EM30" s="293">
        <f t="shared" si="54"/>
        <v>100</v>
      </c>
      <c r="EN30" s="293">
        <f t="shared" si="18"/>
        <v>0</v>
      </c>
      <c r="EO30" s="293">
        <f t="shared" si="19"/>
        <v>0</v>
      </c>
      <c r="EP30" s="293">
        <f t="shared" si="20"/>
        <v>0.21598272138228944</v>
      </c>
      <c r="EQ30" s="293">
        <f t="shared" si="21"/>
        <v>0</v>
      </c>
      <c r="ER30" s="293">
        <f t="shared" si="22"/>
        <v>0</v>
      </c>
      <c r="ES30" s="293">
        <f t="shared" si="23"/>
        <v>0.43196544276457888</v>
      </c>
      <c r="ET30" s="293">
        <f t="shared" si="24"/>
        <v>0</v>
      </c>
      <c r="EU30" s="293">
        <f t="shared" si="25"/>
        <v>0</v>
      </c>
      <c r="EV30" s="293"/>
      <c r="EW30" s="293" t="s">
        <v>21</v>
      </c>
      <c r="EX30" s="293">
        <v>0</v>
      </c>
      <c r="EY30" s="293">
        <v>0</v>
      </c>
      <c r="EZ30" s="293" t="s">
        <v>21</v>
      </c>
      <c r="FA30" s="293" t="s">
        <v>21</v>
      </c>
      <c r="FB30" s="293" t="s">
        <v>21</v>
      </c>
      <c r="FC30" s="293" t="s">
        <v>21</v>
      </c>
      <c r="FD30" s="293" t="s">
        <v>21</v>
      </c>
      <c r="FE30" s="293">
        <v>0</v>
      </c>
      <c r="FF30" s="293">
        <v>0</v>
      </c>
      <c r="FG30" s="293" t="s">
        <v>21</v>
      </c>
      <c r="FH30" s="293" t="s">
        <v>21</v>
      </c>
      <c r="FI30" s="293" t="s">
        <v>21</v>
      </c>
      <c r="FJ30" s="293" t="s">
        <v>21</v>
      </c>
      <c r="FK30" s="293">
        <v>1</v>
      </c>
      <c r="FL30" s="293">
        <v>0</v>
      </c>
      <c r="FM30" s="293">
        <v>0</v>
      </c>
      <c r="FN30" s="293">
        <v>0</v>
      </c>
      <c r="FO30" s="293">
        <v>0</v>
      </c>
      <c r="FP30" s="293">
        <v>0</v>
      </c>
      <c r="FQ30" s="293">
        <v>0</v>
      </c>
      <c r="FR30" s="293">
        <v>0</v>
      </c>
      <c r="FS30" s="293">
        <v>0</v>
      </c>
      <c r="FT30" s="293">
        <v>0</v>
      </c>
      <c r="FU30" s="293">
        <v>0</v>
      </c>
      <c r="FV30" s="293" t="str">
        <f t="shared" si="55"/>
        <v>-</v>
      </c>
      <c r="FW30" s="293" t="str">
        <f t="shared" si="56"/>
        <v>-</v>
      </c>
      <c r="FX30" s="293" t="str">
        <f t="shared" si="57"/>
        <v>-</v>
      </c>
      <c r="FY30" s="293" t="str">
        <f t="shared" si="58"/>
        <v>-</v>
      </c>
      <c r="FZ30" s="293" t="str">
        <f t="shared" si="59"/>
        <v>-</v>
      </c>
      <c r="GA30" s="293">
        <f t="shared" si="60"/>
        <v>0</v>
      </c>
      <c r="GB30" s="293">
        <v>0</v>
      </c>
      <c r="GC30" s="293">
        <v>0</v>
      </c>
      <c r="GD30" s="293">
        <f t="shared" si="29"/>
        <v>0</v>
      </c>
      <c r="GE30" s="293">
        <v>0</v>
      </c>
      <c r="GF30" s="293">
        <v>0</v>
      </c>
      <c r="GG30" s="293">
        <f t="shared" si="32"/>
        <v>0</v>
      </c>
      <c r="GH30" s="293">
        <v>0</v>
      </c>
      <c r="GI30" s="293"/>
      <c r="GJ30" s="293">
        <v>0</v>
      </c>
      <c r="GK30" s="293">
        <v>0</v>
      </c>
      <c r="GL30" s="293">
        <v>0</v>
      </c>
      <c r="GM30" s="293">
        <v>0</v>
      </c>
      <c r="GN30" s="491">
        <v>0</v>
      </c>
      <c r="GO30" s="293" t="s">
        <v>21</v>
      </c>
      <c r="GP30" s="293" t="s">
        <v>21</v>
      </c>
      <c r="GQ30" s="293">
        <v>0</v>
      </c>
      <c r="GR30" s="293">
        <v>0</v>
      </c>
      <c r="GS30" s="293" t="s">
        <v>21</v>
      </c>
      <c r="GT30" s="293" t="s">
        <v>21</v>
      </c>
      <c r="GU30" s="293" t="s">
        <v>21</v>
      </c>
      <c r="GV30" s="293">
        <v>0</v>
      </c>
      <c r="GW30" s="293">
        <v>1</v>
      </c>
      <c r="GX30" s="293">
        <v>0</v>
      </c>
      <c r="GY30" s="293">
        <v>0</v>
      </c>
      <c r="GZ30" s="293">
        <v>0</v>
      </c>
      <c r="HA30" s="293">
        <f t="shared" si="34"/>
        <v>0</v>
      </c>
      <c r="HB30" s="293">
        <f t="shared" si="63"/>
        <v>0</v>
      </c>
      <c r="HC30" s="501" t="s">
        <v>21</v>
      </c>
      <c r="HD30" s="293" t="s">
        <v>905</v>
      </c>
      <c r="HE30" s="293"/>
      <c r="HF30" s="293"/>
      <c r="HG30" s="293"/>
      <c r="HH30" s="293" t="s">
        <v>21</v>
      </c>
      <c r="HI30" s="293">
        <v>0</v>
      </c>
      <c r="HJ30" s="293" t="s">
        <v>21</v>
      </c>
      <c r="HK30" s="293">
        <v>0</v>
      </c>
      <c r="HL30" s="293">
        <v>1</v>
      </c>
      <c r="HM30" s="293">
        <v>0</v>
      </c>
      <c r="HN30" s="293">
        <v>1</v>
      </c>
      <c r="HO30" s="293">
        <v>1</v>
      </c>
      <c r="HP30" s="293">
        <f t="shared" si="35"/>
        <v>0</v>
      </c>
      <c r="HQ30" s="293">
        <f t="shared" si="64"/>
        <v>100</v>
      </c>
      <c r="HR30" s="293" t="s">
        <v>21</v>
      </c>
      <c r="HY30" s="210"/>
      <c r="HZ30" s="210"/>
      <c r="IA30" s="210"/>
      <c r="IB30" s="210"/>
      <c r="IC30" s="210"/>
      <c r="ID30" s="210"/>
      <c r="IE30" s="210"/>
      <c r="IF30" s="211"/>
      <c r="IG30" s="211"/>
      <c r="IH30" s="211"/>
      <c r="II30" s="211"/>
      <c r="IJ30" s="211"/>
      <c r="IK30" s="211"/>
      <c r="IL30" s="211"/>
      <c r="IM30" s="211"/>
      <c r="IN30" s="210"/>
    </row>
    <row r="31" spans="2:248" ht="66.75" customHeight="1" x14ac:dyDescent="0.45">
      <c r="B31" s="291" t="s">
        <v>7</v>
      </c>
      <c r="C31" s="292" t="s">
        <v>412</v>
      </c>
      <c r="D31" s="266" t="s">
        <v>11</v>
      </c>
      <c r="E31" s="266" t="s">
        <v>118</v>
      </c>
      <c r="F31" s="267" t="s">
        <v>187</v>
      </c>
      <c r="G31" s="293" t="s">
        <v>21</v>
      </c>
      <c r="H31" s="293" t="s">
        <v>21</v>
      </c>
      <c r="I31" s="266">
        <v>63</v>
      </c>
      <c r="J31" s="293" t="s">
        <v>165</v>
      </c>
      <c r="K31" s="295" t="s">
        <v>166</v>
      </c>
      <c r="L31" s="266" t="s">
        <v>167</v>
      </c>
      <c r="M31" s="295" t="s">
        <v>168</v>
      </c>
      <c r="N31" s="266" t="s">
        <v>123</v>
      </c>
      <c r="O31" s="266" t="s">
        <v>72</v>
      </c>
      <c r="P31" s="295" t="s">
        <v>12</v>
      </c>
      <c r="Q31" s="293" t="s">
        <v>500</v>
      </c>
      <c r="R31" s="293" t="s">
        <v>21</v>
      </c>
      <c r="S31" s="293" t="s">
        <v>433</v>
      </c>
      <c r="T31" s="293" t="s">
        <v>570</v>
      </c>
      <c r="U31" s="293" t="s">
        <v>1007</v>
      </c>
      <c r="V31" s="293" t="s">
        <v>365</v>
      </c>
      <c r="W31" s="293" t="s">
        <v>376</v>
      </c>
      <c r="X31" s="293" t="s">
        <v>21</v>
      </c>
      <c r="Y31" s="293" t="s">
        <v>363</v>
      </c>
      <c r="Z31" s="293" t="s">
        <v>500</v>
      </c>
      <c r="AA31" s="293" t="s">
        <v>208</v>
      </c>
      <c r="AB31" s="293"/>
      <c r="AC31" s="386" t="s">
        <v>832</v>
      </c>
      <c r="AD31" s="293">
        <v>5</v>
      </c>
      <c r="AE31" s="293">
        <v>1</v>
      </c>
      <c r="AF31" s="293">
        <v>1</v>
      </c>
      <c r="AG31" s="293">
        <v>1</v>
      </c>
      <c r="AH31" s="293">
        <v>1</v>
      </c>
      <c r="AI31" s="293">
        <v>0</v>
      </c>
      <c r="AJ31" s="293" t="s">
        <v>782</v>
      </c>
      <c r="AK31" s="293">
        <v>4</v>
      </c>
      <c r="AL31" s="293">
        <v>9</v>
      </c>
      <c r="AM31" s="293" t="s">
        <v>782</v>
      </c>
      <c r="AN31" s="293" t="s">
        <v>21</v>
      </c>
      <c r="AO31" s="293">
        <v>402.44663000000003</v>
      </c>
      <c r="AP31" s="293" t="s">
        <v>21</v>
      </c>
      <c r="AQ31" s="293">
        <f t="shared" si="37"/>
        <v>402.44663000000003</v>
      </c>
      <c r="AR31" s="293">
        <f t="shared" si="38"/>
        <v>2</v>
      </c>
      <c r="AS31" s="293">
        <v>7</v>
      </c>
      <c r="AT31" s="293">
        <v>44663</v>
      </c>
      <c r="AU31" s="293">
        <v>402</v>
      </c>
      <c r="AV31" s="293">
        <v>39876.39877</v>
      </c>
      <c r="AW31" s="293" t="s">
        <v>21</v>
      </c>
      <c r="AX31" s="293">
        <v>4</v>
      </c>
      <c r="AY31" s="293">
        <v>2</v>
      </c>
      <c r="AZ31" s="293">
        <v>7</v>
      </c>
      <c r="BA31" s="293">
        <v>7</v>
      </c>
      <c r="BB31" s="293">
        <v>1</v>
      </c>
      <c r="BC31" s="293">
        <v>1</v>
      </c>
      <c r="BD31" s="293">
        <v>1</v>
      </c>
      <c r="BE31" s="293">
        <v>1</v>
      </c>
      <c r="BF31" s="293">
        <v>1</v>
      </c>
      <c r="BG31" s="293">
        <v>2</v>
      </c>
      <c r="BH31" s="293">
        <f t="shared" si="0"/>
        <v>200</v>
      </c>
      <c r="BI31" s="293">
        <f t="shared" si="72"/>
        <v>50</v>
      </c>
      <c r="BJ31" s="293">
        <f t="shared" si="39"/>
        <v>77.777777777777786</v>
      </c>
      <c r="BK31" s="293">
        <f t="shared" si="40"/>
        <v>50</v>
      </c>
      <c r="BL31" s="293">
        <f t="shared" si="62"/>
        <v>85.714285714285722</v>
      </c>
      <c r="BM31" s="293">
        <f t="shared" si="41"/>
        <v>85.714285714285722</v>
      </c>
      <c r="BN31" s="293">
        <f>(BE31/AE31)*100</f>
        <v>100</v>
      </c>
      <c r="BO31" s="293">
        <f t="shared" si="2"/>
        <v>100</v>
      </c>
      <c r="BP31" s="293">
        <f t="shared" si="3"/>
        <v>700</v>
      </c>
      <c r="BQ31" s="293">
        <f t="shared" si="4"/>
        <v>100</v>
      </c>
      <c r="BR31" s="293">
        <f t="shared" si="5"/>
        <v>100</v>
      </c>
      <c r="BS31" s="293">
        <f t="shared" si="6"/>
        <v>700</v>
      </c>
      <c r="BT31" s="293">
        <f t="shared" si="7"/>
        <v>200</v>
      </c>
      <c r="BU31" s="293">
        <f t="shared" si="8"/>
        <v>100</v>
      </c>
      <c r="BV31" s="293" t="s">
        <v>715</v>
      </c>
      <c r="BW31" s="293" t="s">
        <v>21</v>
      </c>
      <c r="BX31" s="293">
        <v>0</v>
      </c>
      <c r="BY31" s="293">
        <v>0</v>
      </c>
      <c r="BZ31" s="293" t="s">
        <v>21</v>
      </c>
      <c r="CA31" s="293" t="s">
        <v>21</v>
      </c>
      <c r="CB31" s="293" t="s">
        <v>21</v>
      </c>
      <c r="CC31" s="293" t="s">
        <v>21</v>
      </c>
      <c r="CD31" s="293" t="s">
        <v>21</v>
      </c>
      <c r="CE31" s="293">
        <f t="shared" si="42"/>
        <v>0</v>
      </c>
      <c r="CF31" s="293">
        <v>0</v>
      </c>
      <c r="CG31" s="293" t="s">
        <v>21</v>
      </c>
      <c r="CH31" s="293" t="s">
        <v>21</v>
      </c>
      <c r="CI31" s="293" t="s">
        <v>21</v>
      </c>
      <c r="CJ31" s="293" t="s">
        <v>21</v>
      </c>
      <c r="CK31" s="293">
        <v>3</v>
      </c>
      <c r="CL31" s="293">
        <v>0</v>
      </c>
      <c r="CM31" s="293">
        <v>0</v>
      </c>
      <c r="CN31" s="293">
        <v>0</v>
      </c>
      <c r="CO31" s="293">
        <v>0</v>
      </c>
      <c r="CP31" s="293">
        <v>0</v>
      </c>
      <c r="CQ31" s="293">
        <v>0</v>
      </c>
      <c r="CR31" s="293">
        <v>0</v>
      </c>
      <c r="CS31" s="293">
        <v>0</v>
      </c>
      <c r="CT31" s="293">
        <v>0</v>
      </c>
      <c r="CU31" s="293">
        <f t="shared" si="9"/>
        <v>0</v>
      </c>
      <c r="CV31" s="293" t="str">
        <f t="shared" si="43"/>
        <v>-</v>
      </c>
      <c r="CW31" s="293" t="str">
        <f t="shared" si="44"/>
        <v>-</v>
      </c>
      <c r="CX31" s="293" t="str">
        <f t="shared" si="45"/>
        <v>-</v>
      </c>
      <c r="CY31" s="293" t="str">
        <f t="shared" si="46"/>
        <v>-</v>
      </c>
      <c r="CZ31" s="293" t="str">
        <f t="shared" si="47"/>
        <v>-</v>
      </c>
      <c r="DA31" s="293">
        <f t="shared" si="48"/>
        <v>0</v>
      </c>
      <c r="DB31" s="293">
        <f t="shared" si="10"/>
        <v>0</v>
      </c>
      <c r="DC31" s="293">
        <f t="shared" si="11"/>
        <v>0</v>
      </c>
      <c r="DD31" s="293">
        <f t="shared" si="12"/>
        <v>0</v>
      </c>
      <c r="DE31" s="293">
        <f t="shared" si="13"/>
        <v>0</v>
      </c>
      <c r="DF31" s="293">
        <f t="shared" si="14"/>
        <v>0</v>
      </c>
      <c r="DG31" s="293">
        <f t="shared" si="15"/>
        <v>0</v>
      </c>
      <c r="DH31" s="293">
        <f t="shared" si="16"/>
        <v>0</v>
      </c>
      <c r="DI31" s="293"/>
      <c r="DJ31" s="293" t="s">
        <v>783</v>
      </c>
      <c r="DK31" s="293">
        <v>4</v>
      </c>
      <c r="DL31" s="293">
        <v>9</v>
      </c>
      <c r="DM31" s="293" t="s">
        <v>641</v>
      </c>
      <c r="DN31" s="293" t="s">
        <v>268</v>
      </c>
      <c r="DO31" s="293" t="s">
        <v>652</v>
      </c>
      <c r="DP31" s="293" t="s">
        <v>268</v>
      </c>
      <c r="DQ31" s="293" t="s">
        <v>652</v>
      </c>
      <c r="DR31" s="293">
        <f t="shared" si="49"/>
        <v>3</v>
      </c>
      <c r="DS31" s="293">
        <v>8</v>
      </c>
      <c r="DT31" s="293" t="s">
        <v>21</v>
      </c>
      <c r="DU31" s="293" t="s">
        <v>652</v>
      </c>
      <c r="DV31" s="293">
        <v>2101417</v>
      </c>
      <c r="DW31" s="293" t="s">
        <v>21</v>
      </c>
      <c r="DX31" s="293">
        <v>3</v>
      </c>
      <c r="DY31" s="293">
        <v>3</v>
      </c>
      <c r="DZ31" s="293">
        <v>8</v>
      </c>
      <c r="EA31" s="293">
        <v>9</v>
      </c>
      <c r="EB31" s="293">
        <v>1</v>
      </c>
      <c r="EC31" s="293">
        <v>1</v>
      </c>
      <c r="ED31" s="293">
        <v>1</v>
      </c>
      <c r="EE31" s="293">
        <v>2</v>
      </c>
      <c r="EF31" s="293">
        <v>7</v>
      </c>
      <c r="EG31" s="293">
        <v>7</v>
      </c>
      <c r="EH31" s="293">
        <f t="shared" si="17"/>
        <v>300</v>
      </c>
      <c r="EI31" s="293">
        <f t="shared" si="50"/>
        <v>75</v>
      </c>
      <c r="EJ31" s="293">
        <f t="shared" si="51"/>
        <v>88.888888888888886</v>
      </c>
      <c r="EK31" s="293">
        <f t="shared" si="52"/>
        <v>66.666666666666671</v>
      </c>
      <c r="EL31" s="293">
        <f t="shared" si="53"/>
        <v>87.5</v>
      </c>
      <c r="EM31" s="293">
        <f t="shared" si="54"/>
        <v>88.888888888888886</v>
      </c>
      <c r="EN31" s="293">
        <f t="shared" si="18"/>
        <v>200</v>
      </c>
      <c r="EO31" s="293">
        <f t="shared" si="19"/>
        <v>100</v>
      </c>
      <c r="EP31" s="293">
        <f t="shared" si="20"/>
        <v>800</v>
      </c>
      <c r="EQ31" s="293">
        <f t="shared" si="21"/>
        <v>700</v>
      </c>
      <c r="ER31" s="293">
        <f t="shared" si="22"/>
        <v>100</v>
      </c>
      <c r="ES31" s="293">
        <f t="shared" si="23"/>
        <v>900</v>
      </c>
      <c r="ET31" s="293">
        <f t="shared" si="24"/>
        <v>700</v>
      </c>
      <c r="EU31" s="293">
        <f t="shared" si="25"/>
        <v>100</v>
      </c>
      <c r="EV31" s="293"/>
      <c r="EW31" s="293" t="s">
        <v>21</v>
      </c>
      <c r="EX31" s="293">
        <v>0</v>
      </c>
      <c r="EY31" s="293">
        <v>0</v>
      </c>
      <c r="EZ31" s="293" t="s">
        <v>21</v>
      </c>
      <c r="FA31" s="293" t="s">
        <v>21</v>
      </c>
      <c r="FB31" s="293" t="s">
        <v>21</v>
      </c>
      <c r="FC31" s="293" t="s">
        <v>21</v>
      </c>
      <c r="FD31" s="293" t="s">
        <v>21</v>
      </c>
      <c r="FE31" s="293">
        <v>0</v>
      </c>
      <c r="FF31" s="293">
        <v>0</v>
      </c>
      <c r="FG31" s="293" t="s">
        <v>21</v>
      </c>
      <c r="FH31" s="293" t="s">
        <v>21</v>
      </c>
      <c r="FI31" s="293" t="s">
        <v>21</v>
      </c>
      <c r="FJ31" s="293" t="s">
        <v>21</v>
      </c>
      <c r="FK31" s="293">
        <v>3</v>
      </c>
      <c r="FL31" s="293">
        <v>0</v>
      </c>
      <c r="FM31" s="293">
        <v>0</v>
      </c>
      <c r="FN31" s="293">
        <v>0</v>
      </c>
      <c r="FO31" s="293">
        <v>0</v>
      </c>
      <c r="FP31" s="293">
        <v>0</v>
      </c>
      <c r="FQ31" s="293">
        <v>0</v>
      </c>
      <c r="FR31" s="293">
        <v>0</v>
      </c>
      <c r="FS31" s="293">
        <v>0</v>
      </c>
      <c r="FT31" s="293">
        <v>0</v>
      </c>
      <c r="FU31" s="293">
        <f t="shared" ref="FU31:FU37" si="73">(FL31/AE31)*100</f>
        <v>0</v>
      </c>
      <c r="FV31" s="293" t="str">
        <f t="shared" si="55"/>
        <v>-</v>
      </c>
      <c r="FW31" s="293" t="str">
        <f t="shared" si="56"/>
        <v>-</v>
      </c>
      <c r="FX31" s="293" t="str">
        <f t="shared" si="57"/>
        <v>-</v>
      </c>
      <c r="FY31" s="293" t="str">
        <f t="shared" si="58"/>
        <v>-</v>
      </c>
      <c r="FZ31" s="293" t="str">
        <f t="shared" si="59"/>
        <v>-</v>
      </c>
      <c r="GA31" s="293">
        <f t="shared" si="60"/>
        <v>0</v>
      </c>
      <c r="GB31" s="293">
        <f t="shared" ref="GB31:GB37" si="74">IF(FO31="-","-",(FO31/AE31)*100)</f>
        <v>0</v>
      </c>
      <c r="GC31" s="293">
        <f t="shared" ref="GC31:GC37" si="75">(FM31/AF31)*100</f>
        <v>0</v>
      </c>
      <c r="GD31" s="293">
        <f t="shared" si="29"/>
        <v>0</v>
      </c>
      <c r="GE31" s="293">
        <f t="shared" ref="GE31:GE37" si="76">IF(FP31="-","-",(FP31/AF31)*100)</f>
        <v>0</v>
      </c>
      <c r="GF31" s="293">
        <f t="shared" ref="GF31:GF37" si="77">(FN31/AH31)*100</f>
        <v>0</v>
      </c>
      <c r="GG31" s="293">
        <f t="shared" si="32"/>
        <v>0</v>
      </c>
      <c r="GH31" s="293">
        <f t="shared" ref="GH31:GH37" si="78">(FQ31/AH31)*100</f>
        <v>0</v>
      </c>
      <c r="GI31" s="293"/>
      <c r="GJ31" s="293">
        <v>1</v>
      </c>
      <c r="GK31" s="293">
        <v>1</v>
      </c>
      <c r="GL31" s="293">
        <v>0</v>
      </c>
      <c r="GM31" s="293">
        <v>1</v>
      </c>
      <c r="GN31" s="491">
        <v>1</v>
      </c>
      <c r="GO31" s="293" t="s">
        <v>855</v>
      </c>
      <c r="GP31" s="293" t="s">
        <v>21</v>
      </c>
      <c r="GQ31" s="293">
        <v>0</v>
      </c>
      <c r="GR31" s="293">
        <v>0</v>
      </c>
      <c r="GS31" s="293" t="s">
        <v>21</v>
      </c>
      <c r="GT31" s="293" t="s">
        <v>21</v>
      </c>
      <c r="GU31" s="293" t="s">
        <v>21</v>
      </c>
      <c r="GV31" s="293">
        <v>0</v>
      </c>
      <c r="GW31" s="293">
        <v>3</v>
      </c>
      <c r="GX31" s="293">
        <v>0</v>
      </c>
      <c r="GY31" s="293">
        <v>1</v>
      </c>
      <c r="GZ31" s="293">
        <v>1</v>
      </c>
      <c r="HA31" s="293">
        <f t="shared" si="34"/>
        <v>0</v>
      </c>
      <c r="HB31" s="293">
        <f t="shared" si="63"/>
        <v>100</v>
      </c>
      <c r="HC31" s="501" t="s">
        <v>21</v>
      </c>
      <c r="HD31" s="293" t="s">
        <v>906</v>
      </c>
      <c r="HE31" s="293">
        <v>43629</v>
      </c>
      <c r="HF31" s="293">
        <v>1</v>
      </c>
      <c r="HG31" s="293">
        <v>1</v>
      </c>
      <c r="HH31" s="293" t="s">
        <v>21</v>
      </c>
      <c r="HI31" s="293">
        <v>0</v>
      </c>
      <c r="HJ31" s="293" t="s">
        <v>21</v>
      </c>
      <c r="HK31" s="293">
        <v>0</v>
      </c>
      <c r="HL31" s="293">
        <v>5</v>
      </c>
      <c r="HM31" s="293">
        <v>1</v>
      </c>
      <c r="HN31" s="293">
        <v>1</v>
      </c>
      <c r="HO31" s="293">
        <v>1</v>
      </c>
      <c r="HP31" s="293">
        <f t="shared" si="35"/>
        <v>100</v>
      </c>
      <c r="HQ31" s="293">
        <f t="shared" si="64"/>
        <v>100</v>
      </c>
      <c r="HR31" s="293" t="s">
        <v>21</v>
      </c>
      <c r="HY31" s="210"/>
      <c r="HZ31" s="210"/>
      <c r="IA31" s="210"/>
      <c r="IB31" s="210"/>
      <c r="IC31" s="210"/>
      <c r="ID31" s="210"/>
      <c r="IE31" s="210"/>
      <c r="IF31" s="211"/>
      <c r="IG31" s="211"/>
      <c r="IH31" s="211"/>
      <c r="II31" s="211"/>
      <c r="IJ31" s="211"/>
      <c r="IK31" s="211"/>
      <c r="IL31" s="211"/>
      <c r="IM31" s="211"/>
      <c r="IN31" s="210"/>
    </row>
    <row r="32" spans="2:248" ht="66.75" customHeight="1" x14ac:dyDescent="0.45">
      <c r="B32" s="298" t="s">
        <v>7</v>
      </c>
      <c r="C32" s="299" t="s">
        <v>412</v>
      </c>
      <c r="D32" s="267" t="s">
        <v>11</v>
      </c>
      <c r="E32" s="266" t="s">
        <v>118</v>
      </c>
      <c r="F32" s="267" t="s">
        <v>187</v>
      </c>
      <c r="G32" s="266" t="s">
        <v>21</v>
      </c>
      <c r="H32" s="266" t="s">
        <v>21</v>
      </c>
      <c r="I32" s="267">
        <v>64</v>
      </c>
      <c r="J32" s="300" t="s">
        <v>58</v>
      </c>
      <c r="K32" s="297" t="s">
        <v>50</v>
      </c>
      <c r="L32" s="267" t="s">
        <v>31</v>
      </c>
      <c r="M32" s="297" t="s">
        <v>169</v>
      </c>
      <c r="N32" s="267" t="s">
        <v>45</v>
      </c>
      <c r="O32" s="267" t="s">
        <v>5</v>
      </c>
      <c r="P32" s="297" t="s">
        <v>12</v>
      </c>
      <c r="Q32" s="293" t="s">
        <v>501</v>
      </c>
      <c r="R32" s="293" t="s">
        <v>21</v>
      </c>
      <c r="S32" s="293" t="s">
        <v>434</v>
      </c>
      <c r="T32" s="293" t="s">
        <v>571</v>
      </c>
      <c r="U32" s="293" t="s">
        <v>1008</v>
      </c>
      <c r="V32" s="293" t="s">
        <v>363</v>
      </c>
      <c r="W32" s="293" t="s">
        <v>377</v>
      </c>
      <c r="X32" s="293" t="s">
        <v>21</v>
      </c>
      <c r="Y32" s="293" t="s">
        <v>363</v>
      </c>
      <c r="Z32" s="293" t="s">
        <v>501</v>
      </c>
      <c r="AA32" s="293" t="s">
        <v>208</v>
      </c>
      <c r="AB32" s="293"/>
      <c r="AC32" s="386" t="s">
        <v>833</v>
      </c>
      <c r="AD32" s="293">
        <v>1</v>
      </c>
      <c r="AE32" s="293">
        <v>1</v>
      </c>
      <c r="AF32" s="293">
        <v>1</v>
      </c>
      <c r="AG32" s="293">
        <v>1</v>
      </c>
      <c r="AH32" s="293">
        <v>1</v>
      </c>
      <c r="AI32" s="293">
        <v>0</v>
      </c>
      <c r="AJ32" s="293" t="s">
        <v>21</v>
      </c>
      <c r="AK32" s="293">
        <v>0</v>
      </c>
      <c r="AL32" s="293">
        <v>0</v>
      </c>
      <c r="AM32" s="293" t="s">
        <v>21</v>
      </c>
      <c r="AN32" s="293" t="s">
        <v>21</v>
      </c>
      <c r="AO32" s="293" t="s">
        <v>21</v>
      </c>
      <c r="AP32" s="293" t="s">
        <v>21</v>
      </c>
      <c r="AQ32" s="293" t="str">
        <f t="shared" si="37"/>
        <v>-</v>
      </c>
      <c r="AR32" s="293">
        <f t="shared" si="38"/>
        <v>0</v>
      </c>
      <c r="AS32" s="293">
        <v>0</v>
      </c>
      <c r="AT32" s="293" t="s">
        <v>21</v>
      </c>
      <c r="AU32" s="293" t="s">
        <v>21</v>
      </c>
      <c r="AV32" s="293" t="s">
        <v>21</v>
      </c>
      <c r="AW32" s="293" t="s">
        <v>21</v>
      </c>
      <c r="AX32" s="293">
        <v>1</v>
      </c>
      <c r="AY32" s="293">
        <v>0</v>
      </c>
      <c r="AZ32" s="293">
        <v>0</v>
      </c>
      <c r="BA32" s="293">
        <v>0</v>
      </c>
      <c r="BB32" s="293">
        <v>0</v>
      </c>
      <c r="BC32" s="293">
        <v>0</v>
      </c>
      <c r="BD32" s="293">
        <v>0</v>
      </c>
      <c r="BE32" s="293">
        <v>0</v>
      </c>
      <c r="BF32" s="293">
        <v>0</v>
      </c>
      <c r="BG32" s="293">
        <v>0</v>
      </c>
      <c r="BH32" s="293">
        <f t="shared" si="0"/>
        <v>0</v>
      </c>
      <c r="BI32" s="293" t="str">
        <f t="shared" si="72"/>
        <v>-</v>
      </c>
      <c r="BJ32" s="293" t="str">
        <f t="shared" si="39"/>
        <v>-</v>
      </c>
      <c r="BK32" s="293" t="str">
        <f t="shared" si="40"/>
        <v>-</v>
      </c>
      <c r="BL32" s="293" t="str">
        <f t="shared" si="62"/>
        <v>-</v>
      </c>
      <c r="BM32" s="293" t="str">
        <f t="shared" si="41"/>
        <v>-</v>
      </c>
      <c r="BN32" s="293">
        <f t="shared" si="1"/>
        <v>0</v>
      </c>
      <c r="BO32" s="293">
        <f t="shared" si="2"/>
        <v>0</v>
      </c>
      <c r="BP32" s="293">
        <f t="shared" si="3"/>
        <v>0</v>
      </c>
      <c r="BQ32" s="293">
        <f t="shared" si="4"/>
        <v>0</v>
      </c>
      <c r="BR32" s="293">
        <f t="shared" si="5"/>
        <v>0</v>
      </c>
      <c r="BS32" s="293">
        <f t="shared" si="6"/>
        <v>0</v>
      </c>
      <c r="BT32" s="293">
        <f t="shared" si="7"/>
        <v>0</v>
      </c>
      <c r="BU32" s="293">
        <f t="shared" si="8"/>
        <v>0</v>
      </c>
      <c r="BV32" s="293" t="s">
        <v>21</v>
      </c>
      <c r="BW32" s="293" t="s">
        <v>21</v>
      </c>
      <c r="BX32" s="293">
        <v>0</v>
      </c>
      <c r="BY32" s="293">
        <v>0</v>
      </c>
      <c r="BZ32" s="293" t="s">
        <v>21</v>
      </c>
      <c r="CA32" s="293" t="s">
        <v>21</v>
      </c>
      <c r="CB32" s="293" t="s">
        <v>21</v>
      </c>
      <c r="CC32" s="293" t="s">
        <v>21</v>
      </c>
      <c r="CD32" s="293" t="s">
        <v>21</v>
      </c>
      <c r="CE32" s="293">
        <f t="shared" si="42"/>
        <v>0</v>
      </c>
      <c r="CF32" s="293">
        <v>0</v>
      </c>
      <c r="CG32" s="293" t="s">
        <v>21</v>
      </c>
      <c r="CH32" s="293" t="s">
        <v>21</v>
      </c>
      <c r="CI32" s="293" t="s">
        <v>21</v>
      </c>
      <c r="CJ32" s="293" t="s">
        <v>21</v>
      </c>
      <c r="CK32" s="293">
        <v>1</v>
      </c>
      <c r="CL32" s="293">
        <v>0</v>
      </c>
      <c r="CM32" s="293">
        <v>0</v>
      </c>
      <c r="CN32" s="293">
        <v>0</v>
      </c>
      <c r="CO32" s="293">
        <v>0</v>
      </c>
      <c r="CP32" s="293">
        <v>0</v>
      </c>
      <c r="CQ32" s="293">
        <v>0</v>
      </c>
      <c r="CR32" s="293">
        <v>0</v>
      </c>
      <c r="CS32" s="293">
        <v>0</v>
      </c>
      <c r="CT32" s="293">
        <v>0</v>
      </c>
      <c r="CU32" s="293">
        <f t="shared" si="9"/>
        <v>0</v>
      </c>
      <c r="CV32" s="293" t="str">
        <f t="shared" si="43"/>
        <v>-</v>
      </c>
      <c r="CW32" s="293" t="str">
        <f t="shared" si="44"/>
        <v>-</v>
      </c>
      <c r="CX32" s="293" t="str">
        <f t="shared" si="45"/>
        <v>-</v>
      </c>
      <c r="CY32" s="293" t="str">
        <f t="shared" si="46"/>
        <v>-</v>
      </c>
      <c r="CZ32" s="293" t="str">
        <f t="shared" si="47"/>
        <v>-</v>
      </c>
      <c r="DA32" s="293">
        <f t="shared" si="48"/>
        <v>0</v>
      </c>
      <c r="DB32" s="293">
        <f t="shared" si="10"/>
        <v>0</v>
      </c>
      <c r="DC32" s="293">
        <f t="shared" si="11"/>
        <v>0</v>
      </c>
      <c r="DD32" s="293">
        <f t="shared" si="12"/>
        <v>0</v>
      </c>
      <c r="DE32" s="293">
        <f t="shared" si="13"/>
        <v>0</v>
      </c>
      <c r="DF32" s="293">
        <f t="shared" si="14"/>
        <v>0</v>
      </c>
      <c r="DG32" s="293">
        <f t="shared" si="15"/>
        <v>0</v>
      </c>
      <c r="DH32" s="293">
        <f t="shared" si="16"/>
        <v>0</v>
      </c>
      <c r="DI32" s="293"/>
      <c r="DJ32" s="293" t="s">
        <v>518</v>
      </c>
      <c r="DK32" s="293">
        <v>2</v>
      </c>
      <c r="DL32" s="293">
        <v>4</v>
      </c>
      <c r="DM32" s="293" t="s">
        <v>21</v>
      </c>
      <c r="DN32" s="293" t="s">
        <v>268</v>
      </c>
      <c r="DO32" s="293" t="s">
        <v>268</v>
      </c>
      <c r="DP32" s="293" t="s">
        <v>268</v>
      </c>
      <c r="DQ32" s="293" t="s">
        <v>268</v>
      </c>
      <c r="DR32" s="293">
        <f t="shared" si="49"/>
        <v>2</v>
      </c>
      <c r="DS32" s="293">
        <v>4</v>
      </c>
      <c r="DT32" s="293" t="s">
        <v>21</v>
      </c>
      <c r="DU32" s="293" t="s">
        <v>268</v>
      </c>
      <c r="DV32" s="293" t="s">
        <v>21</v>
      </c>
      <c r="DW32" s="293" t="s">
        <v>21</v>
      </c>
      <c r="DX32" s="293">
        <v>1</v>
      </c>
      <c r="DY32" s="293">
        <v>1</v>
      </c>
      <c r="DZ32" s="293">
        <v>2</v>
      </c>
      <c r="EA32" s="293">
        <v>4</v>
      </c>
      <c r="EB32" s="293">
        <v>0</v>
      </c>
      <c r="EC32" s="293">
        <v>0</v>
      </c>
      <c r="ED32" s="293">
        <v>0</v>
      </c>
      <c r="EE32" s="293">
        <v>0</v>
      </c>
      <c r="EF32" s="293">
        <v>0</v>
      </c>
      <c r="EG32" s="293">
        <v>0</v>
      </c>
      <c r="EH32" s="293">
        <f t="shared" si="17"/>
        <v>100</v>
      </c>
      <c r="EI32" s="293">
        <f t="shared" si="50"/>
        <v>100</v>
      </c>
      <c r="EJ32" s="293">
        <f t="shared" si="51"/>
        <v>100</v>
      </c>
      <c r="EK32" s="293">
        <f t="shared" si="52"/>
        <v>100</v>
      </c>
      <c r="EL32" s="293">
        <f t="shared" si="53"/>
        <v>100</v>
      </c>
      <c r="EM32" s="293">
        <f t="shared" si="54"/>
        <v>100</v>
      </c>
      <c r="EN32" s="293">
        <f t="shared" si="18"/>
        <v>0</v>
      </c>
      <c r="EO32" s="293">
        <f t="shared" si="19"/>
        <v>0</v>
      </c>
      <c r="EP32" s="293">
        <f t="shared" si="20"/>
        <v>200</v>
      </c>
      <c r="EQ32" s="293">
        <f t="shared" si="21"/>
        <v>0</v>
      </c>
      <c r="ER32" s="293">
        <f t="shared" si="22"/>
        <v>0</v>
      </c>
      <c r="ES32" s="293">
        <f t="shared" si="23"/>
        <v>400</v>
      </c>
      <c r="ET32" s="293">
        <f t="shared" si="24"/>
        <v>0</v>
      </c>
      <c r="EU32" s="293">
        <f t="shared" si="25"/>
        <v>0</v>
      </c>
      <c r="EV32" s="293"/>
      <c r="EW32" s="293" t="s">
        <v>21</v>
      </c>
      <c r="EX32" s="293">
        <v>0</v>
      </c>
      <c r="EY32" s="293">
        <v>0</v>
      </c>
      <c r="EZ32" s="293" t="s">
        <v>21</v>
      </c>
      <c r="FA32" s="293" t="s">
        <v>21</v>
      </c>
      <c r="FB32" s="293" t="s">
        <v>21</v>
      </c>
      <c r="FC32" s="293" t="s">
        <v>21</v>
      </c>
      <c r="FD32" s="293" t="s">
        <v>21</v>
      </c>
      <c r="FE32" s="293">
        <v>0</v>
      </c>
      <c r="FF32" s="293">
        <v>0</v>
      </c>
      <c r="FG32" s="293" t="s">
        <v>21</v>
      </c>
      <c r="FH32" s="293" t="s">
        <v>21</v>
      </c>
      <c r="FI32" s="293" t="s">
        <v>21</v>
      </c>
      <c r="FJ32" s="293" t="s">
        <v>21</v>
      </c>
      <c r="FK32" s="293">
        <v>1</v>
      </c>
      <c r="FL32" s="293">
        <v>0</v>
      </c>
      <c r="FM32" s="293">
        <v>0</v>
      </c>
      <c r="FN32" s="293">
        <v>0</v>
      </c>
      <c r="FO32" s="293">
        <v>0</v>
      </c>
      <c r="FP32" s="293">
        <v>0</v>
      </c>
      <c r="FQ32" s="293">
        <v>0</v>
      </c>
      <c r="FR32" s="293">
        <v>0</v>
      </c>
      <c r="FS32" s="293">
        <v>0</v>
      </c>
      <c r="FT32" s="293">
        <v>0</v>
      </c>
      <c r="FU32" s="293">
        <f t="shared" si="73"/>
        <v>0</v>
      </c>
      <c r="FV32" s="293" t="str">
        <f t="shared" si="55"/>
        <v>-</v>
      </c>
      <c r="FW32" s="293" t="str">
        <f t="shared" si="56"/>
        <v>-</v>
      </c>
      <c r="FX32" s="293" t="str">
        <f t="shared" si="57"/>
        <v>-</v>
      </c>
      <c r="FY32" s="293" t="str">
        <f t="shared" si="58"/>
        <v>-</v>
      </c>
      <c r="FZ32" s="293" t="str">
        <f t="shared" si="59"/>
        <v>-</v>
      </c>
      <c r="GA32" s="293">
        <f t="shared" si="60"/>
        <v>0</v>
      </c>
      <c r="GB32" s="293">
        <f t="shared" si="74"/>
        <v>0</v>
      </c>
      <c r="GC32" s="293">
        <f t="shared" si="75"/>
        <v>0</v>
      </c>
      <c r="GD32" s="293">
        <f t="shared" si="29"/>
        <v>0</v>
      </c>
      <c r="GE32" s="293">
        <f t="shared" si="76"/>
        <v>0</v>
      </c>
      <c r="GF32" s="293">
        <f t="shared" si="77"/>
        <v>0</v>
      </c>
      <c r="GG32" s="293">
        <f t="shared" si="32"/>
        <v>0</v>
      </c>
      <c r="GH32" s="293">
        <f t="shared" si="78"/>
        <v>0</v>
      </c>
      <c r="GI32" s="293"/>
      <c r="GJ32" s="293">
        <v>0</v>
      </c>
      <c r="GK32" s="293">
        <v>0</v>
      </c>
      <c r="GL32" s="293">
        <v>0</v>
      </c>
      <c r="GM32" s="293">
        <v>0</v>
      </c>
      <c r="GN32" s="491">
        <v>0</v>
      </c>
      <c r="GO32" s="293" t="s">
        <v>856</v>
      </c>
      <c r="GP32" s="293" t="s">
        <v>21</v>
      </c>
      <c r="GQ32" s="293">
        <v>0</v>
      </c>
      <c r="GR32" s="293">
        <v>0</v>
      </c>
      <c r="GS32" s="293" t="s">
        <v>21</v>
      </c>
      <c r="GT32" s="293" t="s">
        <v>21</v>
      </c>
      <c r="GU32" s="293" t="s">
        <v>21</v>
      </c>
      <c r="GV32" s="293">
        <v>0</v>
      </c>
      <c r="GW32" s="293">
        <v>1</v>
      </c>
      <c r="GX32" s="293">
        <v>0</v>
      </c>
      <c r="GY32" s="293">
        <v>1</v>
      </c>
      <c r="GZ32" s="293">
        <v>1</v>
      </c>
      <c r="HA32" s="293">
        <f t="shared" si="34"/>
        <v>0</v>
      </c>
      <c r="HB32" s="293">
        <f t="shared" si="63"/>
        <v>100</v>
      </c>
      <c r="HC32" s="501" t="s">
        <v>21</v>
      </c>
      <c r="HD32" s="293">
        <v>42212</v>
      </c>
      <c r="HE32" s="293">
        <v>49359</v>
      </c>
      <c r="HF32" s="293">
        <v>1</v>
      </c>
      <c r="HG32" s="293">
        <v>1</v>
      </c>
      <c r="HH32" s="293" t="s">
        <v>21</v>
      </c>
      <c r="HI32" s="293">
        <v>0</v>
      </c>
      <c r="HJ32" s="293" t="s">
        <v>21</v>
      </c>
      <c r="HK32" s="293">
        <v>0</v>
      </c>
      <c r="HL32" s="293">
        <v>1</v>
      </c>
      <c r="HM32" s="293">
        <v>1</v>
      </c>
      <c r="HN32" s="293">
        <v>1</v>
      </c>
      <c r="HO32" s="293">
        <v>1</v>
      </c>
      <c r="HP32" s="293">
        <f t="shared" si="35"/>
        <v>100</v>
      </c>
      <c r="HQ32" s="293">
        <f t="shared" si="64"/>
        <v>100</v>
      </c>
      <c r="HR32" s="293" t="s">
        <v>21</v>
      </c>
      <c r="HY32" s="210"/>
      <c r="HZ32" s="210"/>
      <c r="IA32" s="210"/>
      <c r="IB32" s="210"/>
      <c r="IC32" s="210"/>
      <c r="ID32" s="210"/>
      <c r="IE32" s="210"/>
      <c r="IF32" s="212"/>
      <c r="IG32" s="211"/>
      <c r="IH32" s="211"/>
      <c r="II32" s="211"/>
      <c r="IJ32" s="211"/>
      <c r="IK32" s="211"/>
      <c r="IL32" s="211"/>
      <c r="IM32" s="211"/>
      <c r="IN32" s="210"/>
    </row>
    <row r="33" spans="2:248" ht="66.75" customHeight="1" x14ac:dyDescent="0.45">
      <c r="B33" s="298" t="s">
        <v>7</v>
      </c>
      <c r="C33" s="299" t="s">
        <v>412</v>
      </c>
      <c r="D33" s="267" t="s">
        <v>8</v>
      </c>
      <c r="E33" s="267" t="s">
        <v>117</v>
      </c>
      <c r="F33" s="266" t="s">
        <v>187</v>
      </c>
      <c r="G33" s="267" t="s">
        <v>21</v>
      </c>
      <c r="H33" s="267" t="s">
        <v>21</v>
      </c>
      <c r="I33" s="267">
        <v>59</v>
      </c>
      <c r="J33" s="266" t="s">
        <v>85</v>
      </c>
      <c r="K33" s="297" t="s">
        <v>89</v>
      </c>
      <c r="L33" s="267" t="s">
        <v>31</v>
      </c>
      <c r="M33" s="297" t="s">
        <v>42</v>
      </c>
      <c r="N33" s="267" t="s">
        <v>43</v>
      </c>
      <c r="O33" s="267" t="s">
        <v>25</v>
      </c>
      <c r="P33" s="297" t="s">
        <v>12</v>
      </c>
      <c r="Q33" s="301" t="s">
        <v>502</v>
      </c>
      <c r="R33" s="301" t="s">
        <v>21</v>
      </c>
      <c r="S33" s="301" t="s">
        <v>445</v>
      </c>
      <c r="T33" s="301" t="s">
        <v>572</v>
      </c>
      <c r="U33" s="301" t="s">
        <v>1009</v>
      </c>
      <c r="V33" s="301" t="s">
        <v>363</v>
      </c>
      <c r="W33" s="301" t="s">
        <v>393</v>
      </c>
      <c r="X33" s="301" t="s">
        <v>21</v>
      </c>
      <c r="Y33" s="301" t="s">
        <v>363</v>
      </c>
      <c r="Z33" s="301" t="s">
        <v>502</v>
      </c>
      <c r="AA33" s="301" t="s">
        <v>208</v>
      </c>
      <c r="AB33" s="301"/>
      <c r="AC33" s="387" t="s">
        <v>832</v>
      </c>
      <c r="AD33" s="301">
        <v>9</v>
      </c>
      <c r="AE33" s="301">
        <v>1</v>
      </c>
      <c r="AF33" s="301">
        <v>1</v>
      </c>
      <c r="AG33" s="301">
        <v>1</v>
      </c>
      <c r="AH33" s="301">
        <v>1</v>
      </c>
      <c r="AI33" s="301">
        <v>0</v>
      </c>
      <c r="AJ33" s="301">
        <v>402</v>
      </c>
      <c r="AK33" s="301">
        <v>1</v>
      </c>
      <c r="AL33" s="301">
        <v>8</v>
      </c>
      <c r="AM33" s="301">
        <v>402</v>
      </c>
      <c r="AN33" s="301" t="s">
        <v>21</v>
      </c>
      <c r="AO33" s="301">
        <v>402</v>
      </c>
      <c r="AP33" s="301" t="s">
        <v>21</v>
      </c>
      <c r="AQ33" s="301">
        <f t="shared" si="37"/>
        <v>402</v>
      </c>
      <c r="AR33" s="301">
        <f t="shared" si="38"/>
        <v>1</v>
      </c>
      <c r="AS33" s="301">
        <v>8</v>
      </c>
      <c r="AT33" s="301" t="s">
        <v>21</v>
      </c>
      <c r="AU33" s="301">
        <v>402</v>
      </c>
      <c r="AV33" s="301" t="s">
        <v>21</v>
      </c>
      <c r="AW33" s="301" t="s">
        <v>21</v>
      </c>
      <c r="AX33" s="301">
        <v>9</v>
      </c>
      <c r="AY33" s="301">
        <v>4</v>
      </c>
      <c r="AZ33" s="301">
        <v>8</v>
      </c>
      <c r="BA33" s="301">
        <v>8</v>
      </c>
      <c r="BB33" s="301">
        <v>0</v>
      </c>
      <c r="BC33" s="301">
        <v>0</v>
      </c>
      <c r="BD33" s="301">
        <v>0</v>
      </c>
      <c r="BE33" s="301">
        <v>0</v>
      </c>
      <c r="BF33" s="301">
        <v>0</v>
      </c>
      <c r="BG33" s="301">
        <v>0</v>
      </c>
      <c r="BH33" s="301">
        <f t="shared" si="0"/>
        <v>400</v>
      </c>
      <c r="BI33" s="301">
        <f t="shared" si="72"/>
        <v>100</v>
      </c>
      <c r="BJ33" s="301">
        <f t="shared" si="39"/>
        <v>100</v>
      </c>
      <c r="BK33" s="301">
        <f t="shared" si="40"/>
        <v>100</v>
      </c>
      <c r="BL33" s="301">
        <f t="shared" si="62"/>
        <v>100</v>
      </c>
      <c r="BM33" s="301">
        <f t="shared" si="41"/>
        <v>100</v>
      </c>
      <c r="BN33" s="301">
        <f t="shared" si="1"/>
        <v>0</v>
      </c>
      <c r="BO33" s="301">
        <f t="shared" si="2"/>
        <v>0</v>
      </c>
      <c r="BP33" s="301">
        <f t="shared" si="3"/>
        <v>800</v>
      </c>
      <c r="BQ33" s="301">
        <f t="shared" si="4"/>
        <v>0</v>
      </c>
      <c r="BR33" s="301">
        <f t="shared" si="5"/>
        <v>0</v>
      </c>
      <c r="BS33" s="301">
        <f t="shared" si="6"/>
        <v>800</v>
      </c>
      <c r="BT33" s="301">
        <f t="shared" si="7"/>
        <v>0</v>
      </c>
      <c r="BU33" s="301">
        <f t="shared" si="8"/>
        <v>0</v>
      </c>
      <c r="BV33" s="301" t="s">
        <v>21</v>
      </c>
      <c r="BW33" s="301">
        <v>2026917</v>
      </c>
      <c r="BX33" s="301">
        <v>1</v>
      </c>
      <c r="BY33" s="301">
        <v>1</v>
      </c>
      <c r="BZ33" s="301">
        <v>2026917</v>
      </c>
      <c r="CA33" s="301" t="s">
        <v>21</v>
      </c>
      <c r="CB33" s="301" t="s">
        <v>21</v>
      </c>
      <c r="CC33" s="301" t="s">
        <v>21</v>
      </c>
      <c r="CD33" s="301" t="s">
        <v>21</v>
      </c>
      <c r="CE33" s="301">
        <f t="shared" si="42"/>
        <v>0</v>
      </c>
      <c r="CF33" s="301">
        <v>0</v>
      </c>
      <c r="CG33" s="301" t="s">
        <v>21</v>
      </c>
      <c r="CH33" s="301" t="s">
        <v>21</v>
      </c>
      <c r="CI33" s="301">
        <v>2026917</v>
      </c>
      <c r="CJ33" s="301" t="s">
        <v>21</v>
      </c>
      <c r="CK33" s="301">
        <v>5</v>
      </c>
      <c r="CL33" s="301">
        <v>1</v>
      </c>
      <c r="CM33" s="301">
        <v>1</v>
      </c>
      <c r="CN33" s="301">
        <v>1</v>
      </c>
      <c r="CO33" s="301">
        <v>1</v>
      </c>
      <c r="CP33" s="301">
        <v>1</v>
      </c>
      <c r="CQ33" s="301">
        <v>1</v>
      </c>
      <c r="CR33" s="301">
        <v>1</v>
      </c>
      <c r="CS33" s="301">
        <v>1</v>
      </c>
      <c r="CT33" s="301">
        <v>1</v>
      </c>
      <c r="CU33" s="301">
        <f t="shared" si="9"/>
        <v>100</v>
      </c>
      <c r="CV33" s="301">
        <f t="shared" si="43"/>
        <v>0</v>
      </c>
      <c r="CW33" s="301">
        <f t="shared" si="44"/>
        <v>0</v>
      </c>
      <c r="CX33" s="301">
        <f t="shared" si="45"/>
        <v>0</v>
      </c>
      <c r="CY33" s="301">
        <f t="shared" si="46"/>
        <v>0</v>
      </c>
      <c r="CZ33" s="301">
        <f t="shared" si="47"/>
        <v>0</v>
      </c>
      <c r="DA33" s="301">
        <f t="shared" si="48"/>
        <v>100</v>
      </c>
      <c r="DB33" s="301">
        <f t="shared" si="10"/>
        <v>100</v>
      </c>
      <c r="DC33" s="301">
        <f t="shared" si="11"/>
        <v>100</v>
      </c>
      <c r="DD33" s="301">
        <f t="shared" si="12"/>
        <v>100</v>
      </c>
      <c r="DE33" s="301">
        <f t="shared" si="13"/>
        <v>100</v>
      </c>
      <c r="DF33" s="301">
        <f t="shared" si="14"/>
        <v>100</v>
      </c>
      <c r="DG33" s="301">
        <f t="shared" si="15"/>
        <v>100</v>
      </c>
      <c r="DH33" s="301">
        <f t="shared" si="16"/>
        <v>100</v>
      </c>
      <c r="DI33" s="301"/>
      <c r="DJ33" s="301" t="s">
        <v>784</v>
      </c>
      <c r="DK33" s="301">
        <v>7</v>
      </c>
      <c r="DL33" s="301">
        <v>33</v>
      </c>
      <c r="DM33" s="301" t="s">
        <v>644</v>
      </c>
      <c r="DN33" s="301" t="s">
        <v>268</v>
      </c>
      <c r="DO33" s="301" t="s">
        <v>653</v>
      </c>
      <c r="DP33" s="301" t="s">
        <v>268</v>
      </c>
      <c r="DQ33" s="301" t="s">
        <v>653</v>
      </c>
      <c r="DR33" s="301">
        <f t="shared" si="49"/>
        <v>6</v>
      </c>
      <c r="DS33" s="301">
        <v>32</v>
      </c>
      <c r="DT33" s="301" t="s">
        <v>21</v>
      </c>
      <c r="DU33" s="301" t="s">
        <v>653</v>
      </c>
      <c r="DV33" s="301">
        <v>2026917</v>
      </c>
      <c r="DW33" s="301" t="s">
        <v>21</v>
      </c>
      <c r="DX33" s="301">
        <v>5</v>
      </c>
      <c r="DY33" s="301">
        <v>9</v>
      </c>
      <c r="DZ33" s="301">
        <v>19</v>
      </c>
      <c r="EA33" s="301">
        <v>33</v>
      </c>
      <c r="EB33" s="301">
        <v>1</v>
      </c>
      <c r="EC33" s="301">
        <v>1</v>
      </c>
      <c r="ED33" s="301">
        <v>1</v>
      </c>
      <c r="EE33" s="301">
        <v>9</v>
      </c>
      <c r="EF33" s="301">
        <v>17</v>
      </c>
      <c r="EG33" s="301">
        <v>25</v>
      </c>
      <c r="EH33" s="301">
        <f t="shared" si="17"/>
        <v>900</v>
      </c>
      <c r="EI33" s="301">
        <f t="shared" si="50"/>
        <v>85.714285714285708</v>
      </c>
      <c r="EJ33" s="301">
        <f t="shared" si="51"/>
        <v>96.969696969696969</v>
      </c>
      <c r="EK33" s="301">
        <f t="shared" si="52"/>
        <v>88.888888888888886</v>
      </c>
      <c r="EL33" s="301">
        <f t="shared" si="53"/>
        <v>94.736842105263165</v>
      </c>
      <c r="EM33" s="301">
        <f t="shared" si="54"/>
        <v>96.969696969696969</v>
      </c>
      <c r="EN33" s="301">
        <f t="shared" si="18"/>
        <v>900</v>
      </c>
      <c r="EO33" s="301">
        <f t="shared" si="19"/>
        <v>100</v>
      </c>
      <c r="EP33" s="301">
        <f t="shared" si="20"/>
        <v>1900</v>
      </c>
      <c r="EQ33" s="301">
        <f t="shared" si="21"/>
        <v>1700</v>
      </c>
      <c r="ER33" s="301">
        <f t="shared" si="22"/>
        <v>100</v>
      </c>
      <c r="ES33" s="301">
        <f t="shared" si="23"/>
        <v>3300</v>
      </c>
      <c r="ET33" s="301">
        <f t="shared" si="24"/>
        <v>2500</v>
      </c>
      <c r="EU33" s="301">
        <f t="shared" si="25"/>
        <v>100</v>
      </c>
      <c r="EV33" s="301"/>
      <c r="EW33" s="301" t="s">
        <v>21</v>
      </c>
      <c r="EX33" s="301">
        <v>0</v>
      </c>
      <c r="EY33" s="301">
        <v>0</v>
      </c>
      <c r="EZ33" s="301" t="s">
        <v>21</v>
      </c>
      <c r="FA33" s="301" t="s">
        <v>21</v>
      </c>
      <c r="FB33" s="301" t="s">
        <v>21</v>
      </c>
      <c r="FC33" s="301" t="s">
        <v>21</v>
      </c>
      <c r="FD33" s="301" t="s">
        <v>21</v>
      </c>
      <c r="FE33" s="301">
        <v>0</v>
      </c>
      <c r="FF33" s="301">
        <v>0</v>
      </c>
      <c r="FG33" s="301" t="s">
        <v>21</v>
      </c>
      <c r="FH33" s="301" t="s">
        <v>21</v>
      </c>
      <c r="FI33" s="301" t="s">
        <v>21</v>
      </c>
      <c r="FJ33" s="301" t="s">
        <v>21</v>
      </c>
      <c r="FK33" s="301">
        <v>5</v>
      </c>
      <c r="FL33" s="301">
        <v>0</v>
      </c>
      <c r="FM33" s="301">
        <v>0</v>
      </c>
      <c r="FN33" s="301">
        <v>0</v>
      </c>
      <c r="FO33" s="301">
        <v>0</v>
      </c>
      <c r="FP33" s="301">
        <v>0</v>
      </c>
      <c r="FQ33" s="301">
        <v>0</v>
      </c>
      <c r="FR33" s="301">
        <v>0</v>
      </c>
      <c r="FS33" s="301">
        <v>0</v>
      </c>
      <c r="FT33" s="301">
        <v>0</v>
      </c>
      <c r="FU33" s="301">
        <f t="shared" si="73"/>
        <v>0</v>
      </c>
      <c r="FV33" s="301" t="str">
        <f t="shared" si="55"/>
        <v>-</v>
      </c>
      <c r="FW33" s="301" t="str">
        <f t="shared" si="56"/>
        <v>-</v>
      </c>
      <c r="FX33" s="301" t="str">
        <f t="shared" si="57"/>
        <v>-</v>
      </c>
      <c r="FY33" s="301" t="str">
        <f t="shared" si="58"/>
        <v>-</v>
      </c>
      <c r="FZ33" s="301" t="str">
        <f t="shared" si="59"/>
        <v>-</v>
      </c>
      <c r="GA33" s="301">
        <f t="shared" si="60"/>
        <v>0</v>
      </c>
      <c r="GB33" s="301">
        <f t="shared" si="74"/>
        <v>0</v>
      </c>
      <c r="GC33" s="301">
        <f t="shared" si="75"/>
        <v>0</v>
      </c>
      <c r="GD33" s="301">
        <f t="shared" si="29"/>
        <v>0</v>
      </c>
      <c r="GE33" s="301">
        <f t="shared" si="76"/>
        <v>0</v>
      </c>
      <c r="GF33" s="301">
        <f t="shared" si="77"/>
        <v>0</v>
      </c>
      <c r="GG33" s="301">
        <f t="shared" si="32"/>
        <v>0</v>
      </c>
      <c r="GH33" s="301">
        <f t="shared" si="78"/>
        <v>0</v>
      </c>
      <c r="GI33" s="301"/>
      <c r="GJ33" s="301">
        <v>0</v>
      </c>
      <c r="GK33" s="301">
        <v>1</v>
      </c>
      <c r="GL33" s="301">
        <v>0</v>
      </c>
      <c r="GM33" s="301">
        <v>1</v>
      </c>
      <c r="GN33" s="492">
        <v>1</v>
      </c>
      <c r="GO33" s="301" t="s">
        <v>868</v>
      </c>
      <c r="GP33" s="301" t="s">
        <v>21</v>
      </c>
      <c r="GQ33" s="301">
        <v>0</v>
      </c>
      <c r="GR33" s="301">
        <v>0</v>
      </c>
      <c r="GS33" s="301" t="s">
        <v>21</v>
      </c>
      <c r="GT33" s="301" t="s">
        <v>21</v>
      </c>
      <c r="GU33" s="301" t="s">
        <v>21</v>
      </c>
      <c r="GV33" s="301">
        <v>0</v>
      </c>
      <c r="GW33" s="301">
        <v>5</v>
      </c>
      <c r="GX33" s="301">
        <v>0</v>
      </c>
      <c r="GY33" s="301">
        <v>1</v>
      </c>
      <c r="GZ33" s="301">
        <v>1</v>
      </c>
      <c r="HA33" s="301">
        <f t="shared" si="34"/>
        <v>0</v>
      </c>
      <c r="HB33" s="301">
        <f t="shared" si="63"/>
        <v>100</v>
      </c>
      <c r="HC33" s="554" t="s">
        <v>21</v>
      </c>
      <c r="HD33" s="293" t="s">
        <v>907</v>
      </c>
      <c r="HE33" s="301"/>
      <c r="HF33" s="301"/>
      <c r="HG33" s="301"/>
      <c r="HH33" s="301" t="s">
        <v>21</v>
      </c>
      <c r="HI33" s="301">
        <v>0</v>
      </c>
      <c r="HJ33" s="301" t="s">
        <v>21</v>
      </c>
      <c r="HK33" s="301">
        <v>0</v>
      </c>
      <c r="HL33" s="301">
        <v>9</v>
      </c>
      <c r="HM33" s="301">
        <v>0</v>
      </c>
      <c r="HN33" s="301">
        <v>1</v>
      </c>
      <c r="HO33" s="301">
        <v>1</v>
      </c>
      <c r="HP33" s="301">
        <f t="shared" si="35"/>
        <v>0</v>
      </c>
      <c r="HQ33" s="301">
        <f t="shared" si="64"/>
        <v>100</v>
      </c>
      <c r="HR33" s="301" t="s">
        <v>21</v>
      </c>
      <c r="HY33" s="210"/>
      <c r="HZ33" s="210"/>
      <c r="IA33" s="210"/>
      <c r="IB33" s="210"/>
      <c r="IC33" s="210"/>
      <c r="ID33" s="210"/>
      <c r="IE33" s="210"/>
      <c r="IF33" s="211"/>
      <c r="IG33" s="211"/>
      <c r="IH33" s="211"/>
      <c r="II33" s="211"/>
      <c r="IJ33" s="211"/>
      <c r="IK33" s="211"/>
      <c r="IL33" s="211"/>
      <c r="IM33" s="211"/>
      <c r="IN33" s="210"/>
    </row>
    <row r="34" spans="2:248" ht="66.75" customHeight="1" x14ac:dyDescent="0.45">
      <c r="B34" s="298" t="s">
        <v>7</v>
      </c>
      <c r="C34" s="299" t="s">
        <v>412</v>
      </c>
      <c r="D34" s="267" t="s">
        <v>11</v>
      </c>
      <c r="E34" s="267" t="s">
        <v>118</v>
      </c>
      <c r="F34" s="266" t="s">
        <v>187</v>
      </c>
      <c r="G34" s="267" t="s">
        <v>21</v>
      </c>
      <c r="H34" s="267" t="s">
        <v>21</v>
      </c>
      <c r="I34" s="267">
        <v>68</v>
      </c>
      <c r="J34" s="266" t="s">
        <v>86</v>
      </c>
      <c r="K34" s="297" t="s">
        <v>89</v>
      </c>
      <c r="L34" s="267" t="s">
        <v>31</v>
      </c>
      <c r="M34" s="295" t="s">
        <v>88</v>
      </c>
      <c r="N34" s="267" t="s">
        <v>43</v>
      </c>
      <c r="O34" s="267" t="s">
        <v>87</v>
      </c>
      <c r="P34" s="297" t="s">
        <v>12</v>
      </c>
      <c r="Q34" s="301" t="s">
        <v>503</v>
      </c>
      <c r="R34" s="301" t="s">
        <v>21</v>
      </c>
      <c r="S34" s="301" t="s">
        <v>446</v>
      </c>
      <c r="T34" s="301" t="s">
        <v>573</v>
      </c>
      <c r="U34" s="301" t="s">
        <v>472</v>
      </c>
      <c r="V34" s="301" t="s">
        <v>363</v>
      </c>
      <c r="W34" s="301" t="s">
        <v>394</v>
      </c>
      <c r="X34" s="301" t="s">
        <v>21</v>
      </c>
      <c r="Y34" s="301" t="s">
        <v>363</v>
      </c>
      <c r="Z34" s="301" t="s">
        <v>503</v>
      </c>
      <c r="AA34" s="301" t="s">
        <v>208</v>
      </c>
      <c r="AB34" s="301"/>
      <c r="AC34" s="387" t="s">
        <v>833</v>
      </c>
      <c r="AD34" s="301">
        <v>9</v>
      </c>
      <c r="AE34" s="301">
        <v>1</v>
      </c>
      <c r="AF34" s="301">
        <v>1</v>
      </c>
      <c r="AG34" s="301">
        <v>1</v>
      </c>
      <c r="AH34" s="301">
        <v>1</v>
      </c>
      <c r="AI34" s="301">
        <v>0</v>
      </c>
      <c r="AJ34" s="301" t="s">
        <v>785</v>
      </c>
      <c r="AK34" s="301">
        <v>2</v>
      </c>
      <c r="AL34" s="301">
        <v>13</v>
      </c>
      <c r="AM34" s="301" t="s">
        <v>785</v>
      </c>
      <c r="AN34" s="301" t="s">
        <v>21</v>
      </c>
      <c r="AO34" s="301">
        <v>402</v>
      </c>
      <c r="AP34" s="301" t="s">
        <v>21</v>
      </c>
      <c r="AQ34" s="301">
        <f t="shared" si="37"/>
        <v>402</v>
      </c>
      <c r="AR34" s="301">
        <f t="shared" si="38"/>
        <v>1</v>
      </c>
      <c r="AS34" s="301">
        <v>12</v>
      </c>
      <c r="AT34" s="301" t="s">
        <v>21</v>
      </c>
      <c r="AU34" s="301">
        <v>402</v>
      </c>
      <c r="AV34" s="301">
        <v>40518</v>
      </c>
      <c r="AW34" s="301" t="s">
        <v>21</v>
      </c>
      <c r="AX34" s="301">
        <v>9</v>
      </c>
      <c r="AY34" s="301">
        <v>5</v>
      </c>
      <c r="AZ34" s="301">
        <v>13</v>
      </c>
      <c r="BA34" s="301">
        <v>13</v>
      </c>
      <c r="BB34" s="301">
        <v>1</v>
      </c>
      <c r="BC34" s="301">
        <v>1</v>
      </c>
      <c r="BD34" s="301">
        <v>1</v>
      </c>
      <c r="BE34" s="301">
        <v>1</v>
      </c>
      <c r="BF34" s="301">
        <v>1</v>
      </c>
      <c r="BG34" s="301">
        <v>1</v>
      </c>
      <c r="BH34" s="301">
        <f t="shared" si="0"/>
        <v>500</v>
      </c>
      <c r="BI34" s="301">
        <f t="shared" si="72"/>
        <v>50</v>
      </c>
      <c r="BJ34" s="301">
        <f t="shared" si="39"/>
        <v>92.307692307692307</v>
      </c>
      <c r="BK34" s="301">
        <f t="shared" si="40"/>
        <v>80</v>
      </c>
      <c r="BL34" s="301">
        <f t="shared" si="62"/>
        <v>92.307692307692307</v>
      </c>
      <c r="BM34" s="301">
        <f t="shared" si="41"/>
        <v>92.307692307692307</v>
      </c>
      <c r="BN34" s="301">
        <f t="shared" si="1"/>
        <v>100</v>
      </c>
      <c r="BO34" s="301">
        <f t="shared" si="2"/>
        <v>100</v>
      </c>
      <c r="BP34" s="301">
        <f t="shared" si="3"/>
        <v>1300</v>
      </c>
      <c r="BQ34" s="301">
        <f t="shared" si="4"/>
        <v>100</v>
      </c>
      <c r="BR34" s="301">
        <f t="shared" si="5"/>
        <v>100</v>
      </c>
      <c r="BS34" s="301">
        <f t="shared" si="6"/>
        <v>1300</v>
      </c>
      <c r="BT34" s="301">
        <f t="shared" si="7"/>
        <v>100</v>
      </c>
      <c r="BU34" s="301">
        <f t="shared" si="8"/>
        <v>100</v>
      </c>
      <c r="BV34" s="301" t="s">
        <v>716</v>
      </c>
      <c r="BW34" s="301" t="s">
        <v>21</v>
      </c>
      <c r="BX34" s="301">
        <v>0</v>
      </c>
      <c r="BY34" s="301">
        <v>0</v>
      </c>
      <c r="BZ34" s="301" t="s">
        <v>21</v>
      </c>
      <c r="CA34" s="301" t="s">
        <v>21</v>
      </c>
      <c r="CB34" s="301" t="s">
        <v>21</v>
      </c>
      <c r="CC34" s="301" t="s">
        <v>21</v>
      </c>
      <c r="CD34" s="301" t="s">
        <v>21</v>
      </c>
      <c r="CE34" s="301">
        <f t="shared" si="42"/>
        <v>0</v>
      </c>
      <c r="CF34" s="301">
        <v>0</v>
      </c>
      <c r="CG34" s="301" t="s">
        <v>21</v>
      </c>
      <c r="CH34" s="301" t="s">
        <v>21</v>
      </c>
      <c r="CI34" s="301" t="s">
        <v>21</v>
      </c>
      <c r="CJ34" s="301" t="s">
        <v>21</v>
      </c>
      <c r="CK34" s="301">
        <v>5</v>
      </c>
      <c r="CL34" s="301">
        <v>0</v>
      </c>
      <c r="CM34" s="301">
        <v>0</v>
      </c>
      <c r="CN34" s="301">
        <v>0</v>
      </c>
      <c r="CO34" s="301">
        <v>0</v>
      </c>
      <c r="CP34" s="301">
        <v>0</v>
      </c>
      <c r="CQ34" s="301">
        <v>0</v>
      </c>
      <c r="CR34" s="301">
        <v>0</v>
      </c>
      <c r="CS34" s="301">
        <v>0</v>
      </c>
      <c r="CT34" s="301">
        <v>0</v>
      </c>
      <c r="CU34" s="301">
        <f t="shared" si="9"/>
        <v>0</v>
      </c>
      <c r="CV34" s="301" t="str">
        <f t="shared" si="43"/>
        <v>-</v>
      </c>
      <c r="CW34" s="301" t="str">
        <f t="shared" si="44"/>
        <v>-</v>
      </c>
      <c r="CX34" s="301" t="str">
        <f t="shared" si="45"/>
        <v>-</v>
      </c>
      <c r="CY34" s="301" t="str">
        <f t="shared" si="46"/>
        <v>-</v>
      </c>
      <c r="CZ34" s="301" t="str">
        <f t="shared" si="47"/>
        <v>-</v>
      </c>
      <c r="DA34" s="301">
        <f t="shared" si="48"/>
        <v>0</v>
      </c>
      <c r="DB34" s="301">
        <f t="shared" si="10"/>
        <v>0</v>
      </c>
      <c r="DC34" s="301">
        <f t="shared" si="11"/>
        <v>0</v>
      </c>
      <c r="DD34" s="301">
        <f t="shared" si="12"/>
        <v>0</v>
      </c>
      <c r="DE34" s="301">
        <f t="shared" si="13"/>
        <v>0</v>
      </c>
      <c r="DF34" s="301">
        <f t="shared" si="14"/>
        <v>0</v>
      </c>
      <c r="DG34" s="301">
        <f t="shared" si="15"/>
        <v>0</v>
      </c>
      <c r="DH34" s="301">
        <f t="shared" si="16"/>
        <v>0</v>
      </c>
      <c r="DI34" s="301"/>
      <c r="DJ34" s="301" t="s">
        <v>270</v>
      </c>
      <c r="DK34" s="301">
        <v>7</v>
      </c>
      <c r="DL34" s="301">
        <v>41</v>
      </c>
      <c r="DM34" s="301" t="s">
        <v>458</v>
      </c>
      <c r="DN34" s="301" t="s">
        <v>268</v>
      </c>
      <c r="DO34" s="301" t="s">
        <v>270</v>
      </c>
      <c r="DP34" s="301" t="s">
        <v>268</v>
      </c>
      <c r="DQ34" s="301" t="s">
        <v>270</v>
      </c>
      <c r="DR34" s="301">
        <f t="shared" si="49"/>
        <v>7</v>
      </c>
      <c r="DS34" s="301">
        <v>41</v>
      </c>
      <c r="DT34" s="301" t="s">
        <v>21</v>
      </c>
      <c r="DU34" s="301" t="s">
        <v>270</v>
      </c>
      <c r="DV34" s="301" t="s">
        <v>21</v>
      </c>
      <c r="DW34" s="301" t="s">
        <v>21</v>
      </c>
      <c r="DX34" s="301">
        <v>5</v>
      </c>
      <c r="DY34" s="301">
        <v>9</v>
      </c>
      <c r="DZ34" s="301">
        <v>26</v>
      </c>
      <c r="EA34" s="301">
        <v>41</v>
      </c>
      <c r="EB34" s="301">
        <v>0</v>
      </c>
      <c r="EC34" s="301">
        <v>0</v>
      </c>
      <c r="ED34" s="301">
        <v>0</v>
      </c>
      <c r="EE34" s="301">
        <v>0</v>
      </c>
      <c r="EF34" s="301">
        <v>0</v>
      </c>
      <c r="EG34" s="301">
        <v>0</v>
      </c>
      <c r="EH34" s="301">
        <f t="shared" si="17"/>
        <v>900</v>
      </c>
      <c r="EI34" s="301">
        <f t="shared" si="50"/>
        <v>100</v>
      </c>
      <c r="EJ34" s="301">
        <f t="shared" si="51"/>
        <v>100</v>
      </c>
      <c r="EK34" s="301">
        <f t="shared" si="52"/>
        <v>100</v>
      </c>
      <c r="EL34" s="301">
        <f t="shared" si="53"/>
        <v>100</v>
      </c>
      <c r="EM34" s="301">
        <f t="shared" si="54"/>
        <v>100</v>
      </c>
      <c r="EN34" s="301">
        <f t="shared" si="18"/>
        <v>0</v>
      </c>
      <c r="EO34" s="301">
        <f t="shared" si="19"/>
        <v>0</v>
      </c>
      <c r="EP34" s="301">
        <f t="shared" si="20"/>
        <v>2600</v>
      </c>
      <c r="EQ34" s="301">
        <f t="shared" si="21"/>
        <v>0</v>
      </c>
      <c r="ER34" s="301">
        <f t="shared" si="22"/>
        <v>0</v>
      </c>
      <c r="ES34" s="301">
        <f t="shared" si="23"/>
        <v>4100</v>
      </c>
      <c r="ET34" s="301">
        <f t="shared" si="24"/>
        <v>0</v>
      </c>
      <c r="EU34" s="301">
        <f t="shared" si="25"/>
        <v>0</v>
      </c>
      <c r="EV34" s="301"/>
      <c r="EW34" s="301" t="s">
        <v>21</v>
      </c>
      <c r="EX34" s="301">
        <v>0</v>
      </c>
      <c r="EY34" s="301">
        <v>0</v>
      </c>
      <c r="EZ34" s="301" t="s">
        <v>21</v>
      </c>
      <c r="FA34" s="301" t="s">
        <v>21</v>
      </c>
      <c r="FB34" s="301" t="s">
        <v>21</v>
      </c>
      <c r="FC34" s="301" t="s">
        <v>21</v>
      </c>
      <c r="FD34" s="301" t="s">
        <v>21</v>
      </c>
      <c r="FE34" s="301">
        <v>0</v>
      </c>
      <c r="FF34" s="301">
        <v>0</v>
      </c>
      <c r="FG34" s="301" t="s">
        <v>21</v>
      </c>
      <c r="FH34" s="301" t="s">
        <v>21</v>
      </c>
      <c r="FI34" s="301" t="s">
        <v>21</v>
      </c>
      <c r="FJ34" s="301" t="s">
        <v>21</v>
      </c>
      <c r="FK34" s="301">
        <v>5</v>
      </c>
      <c r="FL34" s="301">
        <v>0</v>
      </c>
      <c r="FM34" s="301">
        <v>0</v>
      </c>
      <c r="FN34" s="301">
        <v>0</v>
      </c>
      <c r="FO34" s="301">
        <v>0</v>
      </c>
      <c r="FP34" s="301">
        <v>0</v>
      </c>
      <c r="FQ34" s="301">
        <v>0</v>
      </c>
      <c r="FR34" s="301">
        <v>0</v>
      </c>
      <c r="FS34" s="301">
        <v>0</v>
      </c>
      <c r="FT34" s="301">
        <v>0</v>
      </c>
      <c r="FU34" s="301">
        <f t="shared" si="73"/>
        <v>0</v>
      </c>
      <c r="FV34" s="301" t="str">
        <f t="shared" si="55"/>
        <v>-</v>
      </c>
      <c r="FW34" s="301" t="str">
        <f t="shared" si="56"/>
        <v>-</v>
      </c>
      <c r="FX34" s="301" t="str">
        <f t="shared" si="57"/>
        <v>-</v>
      </c>
      <c r="FY34" s="301" t="str">
        <f t="shared" si="58"/>
        <v>-</v>
      </c>
      <c r="FZ34" s="301" t="str">
        <f t="shared" si="59"/>
        <v>-</v>
      </c>
      <c r="GA34" s="301">
        <f t="shared" si="60"/>
        <v>0</v>
      </c>
      <c r="GB34" s="301">
        <f t="shared" si="74"/>
        <v>0</v>
      </c>
      <c r="GC34" s="301">
        <f t="shared" si="75"/>
        <v>0</v>
      </c>
      <c r="GD34" s="301">
        <f t="shared" si="29"/>
        <v>0</v>
      </c>
      <c r="GE34" s="301">
        <f t="shared" si="76"/>
        <v>0</v>
      </c>
      <c r="GF34" s="301">
        <f t="shared" si="77"/>
        <v>0</v>
      </c>
      <c r="GG34" s="301">
        <f t="shared" si="32"/>
        <v>0</v>
      </c>
      <c r="GH34" s="301">
        <f t="shared" si="78"/>
        <v>0</v>
      </c>
      <c r="GI34" s="301"/>
      <c r="GJ34" s="301">
        <v>1</v>
      </c>
      <c r="GK34" s="301">
        <v>0</v>
      </c>
      <c r="GL34" s="301">
        <v>0</v>
      </c>
      <c r="GM34" s="301">
        <v>1</v>
      </c>
      <c r="GN34" s="492">
        <v>1</v>
      </c>
      <c r="GO34" s="301" t="s">
        <v>21</v>
      </c>
      <c r="GP34" s="301">
        <v>90215</v>
      </c>
      <c r="GQ34" s="301">
        <v>1</v>
      </c>
      <c r="GR34" s="301">
        <v>1</v>
      </c>
      <c r="GS34" s="301" t="s">
        <v>21</v>
      </c>
      <c r="GT34" s="301" t="s">
        <v>21</v>
      </c>
      <c r="GU34" s="301" t="s">
        <v>21</v>
      </c>
      <c r="GV34" s="301">
        <v>0</v>
      </c>
      <c r="GW34" s="301">
        <v>5</v>
      </c>
      <c r="GX34" s="301">
        <v>1</v>
      </c>
      <c r="GY34" s="301">
        <v>0</v>
      </c>
      <c r="GZ34" s="301">
        <v>1</v>
      </c>
      <c r="HA34" s="301">
        <f t="shared" si="34"/>
        <v>100</v>
      </c>
      <c r="HB34" s="301">
        <f t="shared" si="63"/>
        <v>100</v>
      </c>
      <c r="HC34" s="554" t="s">
        <v>21</v>
      </c>
      <c r="HD34" s="293" t="s">
        <v>908</v>
      </c>
      <c r="HE34" s="301"/>
      <c r="HF34" s="301"/>
      <c r="HG34" s="301"/>
      <c r="HH34" s="301" t="s">
        <v>21</v>
      </c>
      <c r="HI34" s="301">
        <v>0</v>
      </c>
      <c r="HJ34" s="301" t="s">
        <v>21</v>
      </c>
      <c r="HK34" s="301">
        <v>0</v>
      </c>
      <c r="HL34" s="301">
        <v>9</v>
      </c>
      <c r="HM34" s="301">
        <v>0</v>
      </c>
      <c r="HN34" s="301">
        <v>1</v>
      </c>
      <c r="HO34" s="301">
        <v>1</v>
      </c>
      <c r="HP34" s="301">
        <f t="shared" si="35"/>
        <v>0</v>
      </c>
      <c r="HQ34" s="301">
        <f t="shared" si="64"/>
        <v>100</v>
      </c>
      <c r="HR34" s="301" t="s">
        <v>21</v>
      </c>
      <c r="HY34" s="210"/>
      <c r="HZ34" s="210"/>
      <c r="IA34" s="210"/>
      <c r="IB34" s="210"/>
      <c r="IC34" s="210"/>
      <c r="ID34" s="210"/>
      <c r="IE34" s="210"/>
      <c r="IF34" s="211"/>
      <c r="IG34" s="211"/>
      <c r="IH34" s="211"/>
      <c r="II34" s="211"/>
      <c r="IJ34" s="211"/>
      <c r="IK34" s="211"/>
      <c r="IL34" s="211"/>
      <c r="IM34" s="211"/>
      <c r="IN34" s="210"/>
    </row>
    <row r="35" spans="2:248" ht="66.75" customHeight="1" x14ac:dyDescent="0.45">
      <c r="B35" s="298" t="s">
        <v>7</v>
      </c>
      <c r="C35" s="299" t="s">
        <v>412</v>
      </c>
      <c r="D35" s="267" t="s">
        <v>11</v>
      </c>
      <c r="E35" s="267" t="s">
        <v>118</v>
      </c>
      <c r="F35" s="266" t="s">
        <v>187</v>
      </c>
      <c r="G35" s="267" t="s">
        <v>21</v>
      </c>
      <c r="H35" s="267" t="s">
        <v>21</v>
      </c>
      <c r="I35" s="267">
        <v>65</v>
      </c>
      <c r="J35" s="266" t="s">
        <v>71</v>
      </c>
      <c r="K35" s="297" t="s">
        <v>9</v>
      </c>
      <c r="L35" s="267" t="s">
        <v>34</v>
      </c>
      <c r="M35" s="297" t="s">
        <v>44</v>
      </c>
      <c r="N35" s="267" t="s">
        <v>43</v>
      </c>
      <c r="O35" s="266" t="s">
        <v>2</v>
      </c>
      <c r="P35" s="297" t="s">
        <v>12</v>
      </c>
      <c r="Q35" s="301" t="s">
        <v>504</v>
      </c>
      <c r="R35" s="301" t="s">
        <v>21</v>
      </c>
      <c r="S35" s="301" t="s">
        <v>453</v>
      </c>
      <c r="T35" s="301" t="s">
        <v>574</v>
      </c>
      <c r="U35" s="301" t="s">
        <v>466</v>
      </c>
      <c r="V35" s="301" t="s">
        <v>363</v>
      </c>
      <c r="W35" s="301" t="s">
        <v>395</v>
      </c>
      <c r="X35" s="301" t="s">
        <v>21</v>
      </c>
      <c r="Y35" s="301" t="s">
        <v>363</v>
      </c>
      <c r="Z35" s="301" t="s">
        <v>504</v>
      </c>
      <c r="AA35" s="301" t="s">
        <v>208</v>
      </c>
      <c r="AB35" s="301"/>
      <c r="AC35" s="387" t="s">
        <v>833</v>
      </c>
      <c r="AD35" s="301">
        <v>1</v>
      </c>
      <c r="AE35" s="301">
        <v>1</v>
      </c>
      <c r="AF35" s="301">
        <v>1</v>
      </c>
      <c r="AG35" s="301">
        <v>1</v>
      </c>
      <c r="AH35" s="301">
        <v>1</v>
      </c>
      <c r="AI35" s="301">
        <v>0</v>
      </c>
      <c r="AJ35" s="301" t="s">
        <v>257</v>
      </c>
      <c r="AK35" s="301">
        <v>1</v>
      </c>
      <c r="AL35" s="301">
        <v>1</v>
      </c>
      <c r="AM35" s="301">
        <v>17785</v>
      </c>
      <c r="AN35" s="301" t="s">
        <v>21</v>
      </c>
      <c r="AO35" s="301" t="s">
        <v>21</v>
      </c>
      <c r="AP35" s="301" t="s">
        <v>21</v>
      </c>
      <c r="AQ35" s="301" t="str">
        <f t="shared" si="37"/>
        <v>-</v>
      </c>
      <c r="AR35" s="301">
        <f t="shared" si="38"/>
        <v>0</v>
      </c>
      <c r="AS35" s="301">
        <v>0</v>
      </c>
      <c r="AT35" s="301" t="s">
        <v>21</v>
      </c>
      <c r="AU35" s="301" t="s">
        <v>21</v>
      </c>
      <c r="AV35" s="301">
        <v>17785</v>
      </c>
      <c r="AW35" s="301" t="s">
        <v>21</v>
      </c>
      <c r="AX35" s="301">
        <v>1</v>
      </c>
      <c r="AY35" s="301">
        <v>1</v>
      </c>
      <c r="AZ35" s="301">
        <v>1</v>
      </c>
      <c r="BA35" s="301">
        <v>1</v>
      </c>
      <c r="BB35" s="301">
        <v>1</v>
      </c>
      <c r="BC35" s="301">
        <v>1</v>
      </c>
      <c r="BD35" s="301">
        <v>1</v>
      </c>
      <c r="BE35" s="301">
        <v>1</v>
      </c>
      <c r="BF35" s="301">
        <v>1</v>
      </c>
      <c r="BG35" s="301">
        <v>1</v>
      </c>
      <c r="BH35" s="301">
        <f t="shared" si="0"/>
        <v>100</v>
      </c>
      <c r="BI35" s="301">
        <f t="shared" si="72"/>
        <v>0</v>
      </c>
      <c r="BJ35" s="301">
        <f t="shared" si="39"/>
        <v>0</v>
      </c>
      <c r="BK35" s="301">
        <f t="shared" si="40"/>
        <v>0</v>
      </c>
      <c r="BL35" s="301">
        <f t="shared" si="62"/>
        <v>0</v>
      </c>
      <c r="BM35" s="301">
        <f t="shared" si="41"/>
        <v>0</v>
      </c>
      <c r="BN35" s="301">
        <f t="shared" si="1"/>
        <v>100</v>
      </c>
      <c r="BO35" s="301">
        <f t="shared" si="2"/>
        <v>100</v>
      </c>
      <c r="BP35" s="301">
        <f t="shared" si="3"/>
        <v>100</v>
      </c>
      <c r="BQ35" s="301">
        <f t="shared" si="4"/>
        <v>100</v>
      </c>
      <c r="BR35" s="301">
        <f t="shared" si="5"/>
        <v>100</v>
      </c>
      <c r="BS35" s="301">
        <f t="shared" si="6"/>
        <v>100</v>
      </c>
      <c r="BT35" s="301">
        <f t="shared" si="7"/>
        <v>100</v>
      </c>
      <c r="BU35" s="301">
        <f t="shared" si="8"/>
        <v>100</v>
      </c>
      <c r="BV35" s="301" t="s">
        <v>21</v>
      </c>
      <c r="BW35" s="301" t="s">
        <v>21</v>
      </c>
      <c r="BX35" s="301">
        <v>0</v>
      </c>
      <c r="BY35" s="301">
        <v>0</v>
      </c>
      <c r="BZ35" s="301" t="s">
        <v>21</v>
      </c>
      <c r="CA35" s="301" t="s">
        <v>21</v>
      </c>
      <c r="CB35" s="301" t="s">
        <v>21</v>
      </c>
      <c r="CC35" s="301" t="s">
        <v>21</v>
      </c>
      <c r="CD35" s="301" t="s">
        <v>21</v>
      </c>
      <c r="CE35" s="301">
        <f t="shared" si="42"/>
        <v>0</v>
      </c>
      <c r="CF35" s="301">
        <v>0</v>
      </c>
      <c r="CG35" s="301" t="s">
        <v>21</v>
      </c>
      <c r="CH35" s="301" t="s">
        <v>21</v>
      </c>
      <c r="CI35" s="301" t="s">
        <v>21</v>
      </c>
      <c r="CJ35" s="301" t="s">
        <v>21</v>
      </c>
      <c r="CK35" s="301">
        <v>1</v>
      </c>
      <c r="CL35" s="301">
        <v>0</v>
      </c>
      <c r="CM35" s="301">
        <v>0</v>
      </c>
      <c r="CN35" s="301">
        <v>0</v>
      </c>
      <c r="CO35" s="301">
        <v>0</v>
      </c>
      <c r="CP35" s="301">
        <v>0</v>
      </c>
      <c r="CQ35" s="301">
        <v>0</v>
      </c>
      <c r="CR35" s="301">
        <v>0</v>
      </c>
      <c r="CS35" s="301">
        <v>0</v>
      </c>
      <c r="CT35" s="301">
        <v>0</v>
      </c>
      <c r="CU35" s="301">
        <f t="shared" si="9"/>
        <v>0</v>
      </c>
      <c r="CV35" s="301" t="str">
        <f t="shared" si="43"/>
        <v>-</v>
      </c>
      <c r="CW35" s="301" t="str">
        <f t="shared" si="44"/>
        <v>-</v>
      </c>
      <c r="CX35" s="301" t="str">
        <f t="shared" si="45"/>
        <v>-</v>
      </c>
      <c r="CY35" s="301" t="str">
        <f t="shared" si="46"/>
        <v>-</v>
      </c>
      <c r="CZ35" s="301" t="str">
        <f t="shared" si="47"/>
        <v>-</v>
      </c>
      <c r="DA35" s="301">
        <f t="shared" si="48"/>
        <v>0</v>
      </c>
      <c r="DB35" s="301">
        <f t="shared" si="10"/>
        <v>0</v>
      </c>
      <c r="DC35" s="301">
        <f t="shared" si="11"/>
        <v>0</v>
      </c>
      <c r="DD35" s="301">
        <f t="shared" si="12"/>
        <v>0</v>
      </c>
      <c r="DE35" s="301">
        <f t="shared" si="13"/>
        <v>0</v>
      </c>
      <c r="DF35" s="301">
        <f t="shared" si="14"/>
        <v>0</v>
      </c>
      <c r="DG35" s="301">
        <f t="shared" si="15"/>
        <v>0</v>
      </c>
      <c r="DH35" s="301">
        <f t="shared" si="16"/>
        <v>0</v>
      </c>
      <c r="DI35" s="301"/>
      <c r="DJ35" s="301" t="s">
        <v>268</v>
      </c>
      <c r="DK35" s="301">
        <v>2</v>
      </c>
      <c r="DL35" s="301">
        <v>4</v>
      </c>
      <c r="DM35" s="301" t="s">
        <v>21</v>
      </c>
      <c r="DN35" s="301" t="s">
        <v>268</v>
      </c>
      <c r="DO35" s="301" t="s">
        <v>268</v>
      </c>
      <c r="DP35" s="301" t="s">
        <v>268</v>
      </c>
      <c r="DQ35" s="301" t="s">
        <v>268</v>
      </c>
      <c r="DR35" s="301">
        <f t="shared" si="49"/>
        <v>2</v>
      </c>
      <c r="DS35" s="301">
        <v>4</v>
      </c>
      <c r="DT35" s="301" t="s">
        <v>21</v>
      </c>
      <c r="DU35" s="301" t="s">
        <v>268</v>
      </c>
      <c r="DV35" s="301" t="s">
        <v>21</v>
      </c>
      <c r="DW35" s="301" t="s">
        <v>21</v>
      </c>
      <c r="DX35" s="301">
        <v>1</v>
      </c>
      <c r="DY35" s="301">
        <v>1</v>
      </c>
      <c r="DZ35" s="301">
        <v>2</v>
      </c>
      <c r="EA35" s="301">
        <v>4</v>
      </c>
      <c r="EB35" s="301">
        <v>0</v>
      </c>
      <c r="EC35" s="301">
        <v>0</v>
      </c>
      <c r="ED35" s="301">
        <v>0</v>
      </c>
      <c r="EE35" s="301">
        <v>0</v>
      </c>
      <c r="EF35" s="301">
        <v>0</v>
      </c>
      <c r="EG35" s="301">
        <v>0</v>
      </c>
      <c r="EH35" s="301">
        <f t="shared" si="17"/>
        <v>100</v>
      </c>
      <c r="EI35" s="301">
        <f t="shared" si="50"/>
        <v>100</v>
      </c>
      <c r="EJ35" s="301">
        <f t="shared" si="51"/>
        <v>100</v>
      </c>
      <c r="EK35" s="301">
        <f t="shared" si="52"/>
        <v>100</v>
      </c>
      <c r="EL35" s="301">
        <f t="shared" si="53"/>
        <v>100</v>
      </c>
      <c r="EM35" s="301">
        <f t="shared" si="54"/>
        <v>100</v>
      </c>
      <c r="EN35" s="301">
        <f t="shared" si="18"/>
        <v>0</v>
      </c>
      <c r="EO35" s="301">
        <f t="shared" si="19"/>
        <v>0</v>
      </c>
      <c r="EP35" s="301">
        <f t="shared" si="20"/>
        <v>200</v>
      </c>
      <c r="EQ35" s="301">
        <f t="shared" si="21"/>
        <v>0</v>
      </c>
      <c r="ER35" s="301">
        <f t="shared" si="22"/>
        <v>0</v>
      </c>
      <c r="ES35" s="301">
        <f t="shared" si="23"/>
        <v>400</v>
      </c>
      <c r="ET35" s="301">
        <f t="shared" si="24"/>
        <v>0</v>
      </c>
      <c r="EU35" s="301">
        <f t="shared" si="25"/>
        <v>0</v>
      </c>
      <c r="EV35" s="301"/>
      <c r="EW35" s="301">
        <v>1111007</v>
      </c>
      <c r="EX35" s="301">
        <v>1</v>
      </c>
      <c r="EY35" s="301">
        <v>1</v>
      </c>
      <c r="EZ35" s="301" t="s">
        <v>21</v>
      </c>
      <c r="FA35" s="301" t="s">
        <v>21</v>
      </c>
      <c r="FB35" s="301"/>
      <c r="FC35" s="301"/>
      <c r="FD35" s="301"/>
      <c r="FE35" s="301">
        <v>0</v>
      </c>
      <c r="FF35" s="301">
        <v>0</v>
      </c>
      <c r="FG35" s="301"/>
      <c r="FH35" s="301"/>
      <c r="FI35" s="301">
        <v>1111007</v>
      </c>
      <c r="FJ35" s="301" t="s">
        <v>21</v>
      </c>
      <c r="FK35" s="301">
        <v>1</v>
      </c>
      <c r="FL35" s="301">
        <v>1</v>
      </c>
      <c r="FM35" s="301">
        <v>1</v>
      </c>
      <c r="FN35" s="301">
        <v>1</v>
      </c>
      <c r="FO35" s="301">
        <v>1</v>
      </c>
      <c r="FP35" s="301">
        <v>1</v>
      </c>
      <c r="FQ35" s="301">
        <v>1</v>
      </c>
      <c r="FR35" s="301" t="s">
        <v>21</v>
      </c>
      <c r="FS35" s="301" t="s">
        <v>21</v>
      </c>
      <c r="FT35" s="301" t="s">
        <v>21</v>
      </c>
      <c r="FU35" s="301">
        <f t="shared" si="73"/>
        <v>100</v>
      </c>
      <c r="FV35" s="301">
        <f t="shared" si="55"/>
        <v>0</v>
      </c>
      <c r="FW35" s="301">
        <f t="shared" si="56"/>
        <v>0</v>
      </c>
      <c r="FX35" s="301">
        <f t="shared" si="57"/>
        <v>0</v>
      </c>
      <c r="FY35" s="301">
        <f t="shared" si="58"/>
        <v>0</v>
      </c>
      <c r="FZ35" s="301">
        <f t="shared" si="59"/>
        <v>0</v>
      </c>
      <c r="GA35" s="301" t="str">
        <f t="shared" si="60"/>
        <v>-</v>
      </c>
      <c r="GB35" s="301">
        <f t="shared" si="74"/>
        <v>100</v>
      </c>
      <c r="GC35" s="301">
        <f t="shared" si="75"/>
        <v>100</v>
      </c>
      <c r="GD35" s="301" t="str">
        <f t="shared" si="29"/>
        <v>-</v>
      </c>
      <c r="GE35" s="301">
        <f t="shared" si="76"/>
        <v>100</v>
      </c>
      <c r="GF35" s="301">
        <f t="shared" si="77"/>
        <v>100</v>
      </c>
      <c r="GG35" s="301" t="str">
        <f t="shared" si="32"/>
        <v>-</v>
      </c>
      <c r="GH35" s="301">
        <f t="shared" si="78"/>
        <v>100</v>
      </c>
      <c r="GI35" s="301"/>
      <c r="GJ35" s="301">
        <v>1</v>
      </c>
      <c r="GK35" s="301">
        <v>0</v>
      </c>
      <c r="GL35" s="301">
        <v>1</v>
      </c>
      <c r="GM35" s="301">
        <v>1</v>
      </c>
      <c r="GN35" s="492">
        <v>1</v>
      </c>
      <c r="GO35" s="301" t="s">
        <v>869</v>
      </c>
      <c r="GP35" s="301">
        <v>31668</v>
      </c>
      <c r="GQ35" s="301">
        <v>1</v>
      </c>
      <c r="GR35" s="301">
        <v>1</v>
      </c>
      <c r="GS35" s="301" t="s">
        <v>21</v>
      </c>
      <c r="GT35" s="301" t="s">
        <v>21</v>
      </c>
      <c r="GU35" s="301" t="s">
        <v>21</v>
      </c>
      <c r="GV35" s="301">
        <v>0</v>
      </c>
      <c r="GW35" s="301">
        <v>1</v>
      </c>
      <c r="GX35" s="301">
        <v>1</v>
      </c>
      <c r="GY35" s="301">
        <v>1</v>
      </c>
      <c r="GZ35" s="301">
        <v>1</v>
      </c>
      <c r="HA35" s="301">
        <f t="shared" si="34"/>
        <v>100</v>
      </c>
      <c r="HB35" s="301">
        <f t="shared" si="63"/>
        <v>100</v>
      </c>
      <c r="HC35" s="554" t="s">
        <v>21</v>
      </c>
      <c r="HD35" s="293" t="s">
        <v>909</v>
      </c>
      <c r="HE35" s="301"/>
      <c r="HF35" s="301"/>
      <c r="HG35" s="301"/>
      <c r="HH35" s="301" t="s">
        <v>21</v>
      </c>
      <c r="HI35" s="301">
        <v>0</v>
      </c>
      <c r="HJ35" s="301" t="s">
        <v>21</v>
      </c>
      <c r="HK35" s="301">
        <v>0</v>
      </c>
      <c r="HL35" s="301">
        <v>1</v>
      </c>
      <c r="HM35" s="301">
        <v>0</v>
      </c>
      <c r="HN35" s="301">
        <v>1</v>
      </c>
      <c r="HO35" s="301">
        <v>1</v>
      </c>
      <c r="HP35" s="301">
        <f t="shared" si="35"/>
        <v>0</v>
      </c>
      <c r="HQ35" s="301">
        <f t="shared" si="64"/>
        <v>100</v>
      </c>
      <c r="HR35" s="301" t="s">
        <v>21</v>
      </c>
      <c r="HY35" s="210"/>
      <c r="HZ35" s="210"/>
      <c r="IA35" s="210"/>
      <c r="IB35" s="210"/>
      <c r="IC35" s="210"/>
      <c r="ID35" s="210"/>
      <c r="IE35" s="210"/>
      <c r="IF35" s="211"/>
      <c r="IG35" s="211"/>
      <c r="IH35" s="211"/>
      <c r="II35" s="211"/>
      <c r="IJ35" s="211"/>
      <c r="IK35" s="211"/>
      <c r="IL35" s="211"/>
      <c r="IM35" s="211"/>
      <c r="IN35" s="210"/>
    </row>
    <row r="36" spans="2:248" ht="66.75" customHeight="1" x14ac:dyDescent="0.45">
      <c r="B36" s="302" t="s">
        <v>22</v>
      </c>
      <c r="C36" s="303" t="s">
        <v>411</v>
      </c>
      <c r="D36" s="304" t="s">
        <v>23</v>
      </c>
      <c r="E36" s="304" t="s">
        <v>119</v>
      </c>
      <c r="F36" s="305" t="s">
        <v>187</v>
      </c>
      <c r="G36" s="306" t="s">
        <v>21</v>
      </c>
      <c r="H36" s="306" t="s">
        <v>21</v>
      </c>
      <c r="I36" s="304">
        <v>70</v>
      </c>
      <c r="J36" s="307" t="s">
        <v>170</v>
      </c>
      <c r="K36" s="308" t="s">
        <v>171</v>
      </c>
      <c r="L36" s="304" t="s">
        <v>36</v>
      </c>
      <c r="M36" s="308" t="s">
        <v>172</v>
      </c>
      <c r="N36" s="304" t="s">
        <v>43</v>
      </c>
      <c r="O36" s="304" t="s">
        <v>186</v>
      </c>
      <c r="P36" s="309" t="s">
        <v>12</v>
      </c>
      <c r="Q36" s="310" t="s">
        <v>505</v>
      </c>
      <c r="R36" s="310" t="s">
        <v>21</v>
      </c>
      <c r="S36" s="310" t="s">
        <v>435</v>
      </c>
      <c r="T36" s="310" t="s">
        <v>575</v>
      </c>
      <c r="U36" s="310" t="s">
        <v>1006</v>
      </c>
      <c r="V36" s="310" t="s">
        <v>365</v>
      </c>
      <c r="W36" s="310" t="s">
        <v>378</v>
      </c>
      <c r="X36" s="310" t="s">
        <v>21</v>
      </c>
      <c r="Y36" s="310" t="s">
        <v>363</v>
      </c>
      <c r="Z36" s="310" t="s">
        <v>505</v>
      </c>
      <c r="AA36" s="310" t="s">
        <v>208</v>
      </c>
      <c r="AB36" s="310"/>
      <c r="AC36" s="381" t="s">
        <v>833</v>
      </c>
      <c r="AD36" s="310">
        <v>10</v>
      </c>
      <c r="AE36" s="310">
        <v>10</v>
      </c>
      <c r="AF36" s="310">
        <v>10</v>
      </c>
      <c r="AG36" s="310">
        <v>10</v>
      </c>
      <c r="AH36" s="310">
        <v>10</v>
      </c>
      <c r="AI36" s="310">
        <v>0</v>
      </c>
      <c r="AJ36" s="310" t="s">
        <v>253</v>
      </c>
      <c r="AK36" s="310">
        <v>3</v>
      </c>
      <c r="AL36" s="310">
        <v>3</v>
      </c>
      <c r="AM36" s="310" t="s">
        <v>253</v>
      </c>
      <c r="AN36" s="310" t="s">
        <v>21</v>
      </c>
      <c r="AO36" s="310" t="s">
        <v>21</v>
      </c>
      <c r="AP36" s="310" t="s">
        <v>21</v>
      </c>
      <c r="AQ36" s="310" t="str">
        <f t="shared" si="37"/>
        <v>-</v>
      </c>
      <c r="AR36" s="310">
        <f t="shared" si="38"/>
        <v>0</v>
      </c>
      <c r="AS36" s="310">
        <v>0</v>
      </c>
      <c r="AT36" s="310" t="s">
        <v>21</v>
      </c>
      <c r="AU36" s="310" t="s">
        <v>21</v>
      </c>
      <c r="AV36" s="310" t="s">
        <v>253</v>
      </c>
      <c r="AW36" s="310" t="s">
        <v>21</v>
      </c>
      <c r="AX36" s="310">
        <v>10</v>
      </c>
      <c r="AY36" s="310">
        <v>3</v>
      </c>
      <c r="AZ36" s="310">
        <v>3</v>
      </c>
      <c r="BA36" s="310">
        <v>3</v>
      </c>
      <c r="BB36" s="310">
        <v>3</v>
      </c>
      <c r="BC36" s="310">
        <v>3</v>
      </c>
      <c r="BD36" s="310">
        <v>3</v>
      </c>
      <c r="BE36" s="310">
        <v>3</v>
      </c>
      <c r="BF36" s="310">
        <v>3</v>
      </c>
      <c r="BG36" s="310">
        <v>3</v>
      </c>
      <c r="BH36" s="310">
        <f t="shared" si="0"/>
        <v>30</v>
      </c>
      <c r="BI36" s="310">
        <f t="shared" si="72"/>
        <v>0</v>
      </c>
      <c r="BJ36" s="310">
        <f t="shared" si="39"/>
        <v>0</v>
      </c>
      <c r="BK36" s="310">
        <f t="shared" si="40"/>
        <v>0</v>
      </c>
      <c r="BL36" s="310">
        <f t="shared" si="62"/>
        <v>0</v>
      </c>
      <c r="BM36" s="310">
        <f t="shared" si="41"/>
        <v>0</v>
      </c>
      <c r="BN36" s="310">
        <f t="shared" si="1"/>
        <v>30</v>
      </c>
      <c r="BO36" s="310">
        <f t="shared" si="2"/>
        <v>30</v>
      </c>
      <c r="BP36" s="310">
        <f t="shared" si="3"/>
        <v>30</v>
      </c>
      <c r="BQ36" s="310">
        <f t="shared" si="4"/>
        <v>30</v>
      </c>
      <c r="BR36" s="310">
        <f t="shared" si="5"/>
        <v>30</v>
      </c>
      <c r="BS36" s="310">
        <f t="shared" si="6"/>
        <v>30</v>
      </c>
      <c r="BT36" s="310">
        <f t="shared" si="7"/>
        <v>30</v>
      </c>
      <c r="BU36" s="310">
        <f t="shared" si="8"/>
        <v>30</v>
      </c>
      <c r="BV36" s="310" t="s">
        <v>667</v>
      </c>
      <c r="BW36" s="310" t="s">
        <v>21</v>
      </c>
      <c r="BX36" s="310">
        <v>0</v>
      </c>
      <c r="BY36" s="310">
        <v>0</v>
      </c>
      <c r="BZ36" s="310" t="s">
        <v>21</v>
      </c>
      <c r="CA36" s="310" t="s">
        <v>21</v>
      </c>
      <c r="CB36" s="310" t="s">
        <v>21</v>
      </c>
      <c r="CC36" s="310" t="s">
        <v>21</v>
      </c>
      <c r="CD36" s="310" t="s">
        <v>21</v>
      </c>
      <c r="CE36" s="310">
        <f t="shared" si="42"/>
        <v>0</v>
      </c>
      <c r="CF36" s="310">
        <v>0</v>
      </c>
      <c r="CG36" s="310" t="s">
        <v>21</v>
      </c>
      <c r="CH36" s="310" t="s">
        <v>21</v>
      </c>
      <c r="CI36" s="310" t="s">
        <v>21</v>
      </c>
      <c r="CJ36" s="310" t="s">
        <v>21</v>
      </c>
      <c r="CK36" s="310">
        <v>10</v>
      </c>
      <c r="CL36" s="310">
        <v>0</v>
      </c>
      <c r="CM36" s="310">
        <v>0</v>
      </c>
      <c r="CN36" s="310">
        <v>0</v>
      </c>
      <c r="CO36" s="310">
        <v>0</v>
      </c>
      <c r="CP36" s="310">
        <v>0</v>
      </c>
      <c r="CQ36" s="310">
        <v>0</v>
      </c>
      <c r="CR36" s="310">
        <v>0</v>
      </c>
      <c r="CS36" s="310">
        <v>0</v>
      </c>
      <c r="CT36" s="310">
        <v>0</v>
      </c>
      <c r="CU36" s="310">
        <f t="shared" si="9"/>
        <v>0</v>
      </c>
      <c r="CV36" s="310" t="str">
        <f t="shared" si="43"/>
        <v>-</v>
      </c>
      <c r="CW36" s="310" t="str">
        <f t="shared" si="44"/>
        <v>-</v>
      </c>
      <c r="CX36" s="310" t="str">
        <f t="shared" si="45"/>
        <v>-</v>
      </c>
      <c r="CY36" s="310" t="str">
        <f t="shared" si="46"/>
        <v>-</v>
      </c>
      <c r="CZ36" s="310" t="str">
        <f t="shared" si="47"/>
        <v>-</v>
      </c>
      <c r="DA36" s="310">
        <f t="shared" si="48"/>
        <v>0</v>
      </c>
      <c r="DB36" s="310">
        <f t="shared" si="10"/>
        <v>0</v>
      </c>
      <c r="DC36" s="310">
        <f t="shared" si="11"/>
        <v>0</v>
      </c>
      <c r="DD36" s="310">
        <f t="shared" si="12"/>
        <v>0</v>
      </c>
      <c r="DE36" s="310">
        <f t="shared" si="13"/>
        <v>0</v>
      </c>
      <c r="DF36" s="310">
        <f t="shared" si="14"/>
        <v>0</v>
      </c>
      <c r="DG36" s="310">
        <f t="shared" si="15"/>
        <v>0</v>
      </c>
      <c r="DH36" s="310">
        <f t="shared" si="16"/>
        <v>0</v>
      </c>
      <c r="DI36" s="310"/>
      <c r="DJ36" s="310" t="s">
        <v>268</v>
      </c>
      <c r="DK36" s="310">
        <v>2</v>
      </c>
      <c r="DL36" s="310">
        <v>6</v>
      </c>
      <c r="DM36" s="310" t="s">
        <v>21</v>
      </c>
      <c r="DN36" s="310" t="s">
        <v>268</v>
      </c>
      <c r="DO36" s="310" t="s">
        <v>268</v>
      </c>
      <c r="DP36" s="310" t="s">
        <v>268</v>
      </c>
      <c r="DQ36" s="310" t="s">
        <v>268</v>
      </c>
      <c r="DR36" s="310">
        <f t="shared" si="49"/>
        <v>2</v>
      </c>
      <c r="DS36" s="310">
        <v>6</v>
      </c>
      <c r="DT36" s="310" t="s">
        <v>21</v>
      </c>
      <c r="DU36" s="310" t="s">
        <v>268</v>
      </c>
      <c r="DV36" s="310" t="s">
        <v>21</v>
      </c>
      <c r="DW36" s="310" t="s">
        <v>21</v>
      </c>
      <c r="DX36" s="310">
        <v>10</v>
      </c>
      <c r="DY36" s="310">
        <v>3</v>
      </c>
      <c r="DZ36" s="310">
        <v>3</v>
      </c>
      <c r="EA36" s="310">
        <v>6</v>
      </c>
      <c r="EB36" s="310">
        <v>0</v>
      </c>
      <c r="EC36" s="310">
        <v>0</v>
      </c>
      <c r="ED36" s="310">
        <v>0</v>
      </c>
      <c r="EE36" s="310">
        <v>0</v>
      </c>
      <c r="EF36" s="310">
        <v>0</v>
      </c>
      <c r="EG36" s="310">
        <v>0</v>
      </c>
      <c r="EH36" s="310">
        <f t="shared" si="17"/>
        <v>30</v>
      </c>
      <c r="EI36" s="310">
        <f t="shared" si="50"/>
        <v>100</v>
      </c>
      <c r="EJ36" s="310">
        <f t="shared" si="51"/>
        <v>100</v>
      </c>
      <c r="EK36" s="310">
        <f t="shared" si="52"/>
        <v>100</v>
      </c>
      <c r="EL36" s="310">
        <f t="shared" si="53"/>
        <v>100</v>
      </c>
      <c r="EM36" s="310">
        <f t="shared" si="54"/>
        <v>100</v>
      </c>
      <c r="EN36" s="310">
        <f t="shared" si="18"/>
        <v>0</v>
      </c>
      <c r="EO36" s="310">
        <f t="shared" si="19"/>
        <v>0</v>
      </c>
      <c r="EP36" s="310">
        <f t="shared" si="20"/>
        <v>30</v>
      </c>
      <c r="EQ36" s="310">
        <f t="shared" si="21"/>
        <v>0</v>
      </c>
      <c r="ER36" s="310">
        <f t="shared" si="22"/>
        <v>0</v>
      </c>
      <c r="ES36" s="310">
        <f t="shared" si="23"/>
        <v>60</v>
      </c>
      <c r="ET36" s="310">
        <f t="shared" si="24"/>
        <v>0</v>
      </c>
      <c r="EU36" s="310">
        <f t="shared" si="25"/>
        <v>0</v>
      </c>
      <c r="EV36" s="310"/>
      <c r="EW36" s="310" t="s">
        <v>21</v>
      </c>
      <c r="EX36" s="310">
        <v>0</v>
      </c>
      <c r="EY36" s="310">
        <v>0</v>
      </c>
      <c r="EZ36" s="310" t="s">
        <v>21</v>
      </c>
      <c r="FA36" s="310" t="s">
        <v>21</v>
      </c>
      <c r="FB36" s="310" t="s">
        <v>21</v>
      </c>
      <c r="FC36" s="310" t="s">
        <v>21</v>
      </c>
      <c r="FD36" s="310" t="s">
        <v>21</v>
      </c>
      <c r="FE36" s="310">
        <v>0</v>
      </c>
      <c r="FF36" s="310">
        <v>0</v>
      </c>
      <c r="FG36" s="310" t="s">
        <v>21</v>
      </c>
      <c r="FH36" s="310" t="s">
        <v>21</v>
      </c>
      <c r="FI36" s="310" t="s">
        <v>21</v>
      </c>
      <c r="FJ36" s="310" t="s">
        <v>21</v>
      </c>
      <c r="FK36" s="310">
        <v>10</v>
      </c>
      <c r="FL36" s="310">
        <v>0</v>
      </c>
      <c r="FM36" s="310">
        <v>0</v>
      </c>
      <c r="FN36" s="310">
        <v>0</v>
      </c>
      <c r="FO36" s="310">
        <v>0</v>
      </c>
      <c r="FP36" s="310">
        <v>0</v>
      </c>
      <c r="FQ36" s="310">
        <v>0</v>
      </c>
      <c r="FR36" s="310">
        <v>0</v>
      </c>
      <c r="FS36" s="310">
        <v>0</v>
      </c>
      <c r="FT36" s="310">
        <v>0</v>
      </c>
      <c r="FU36" s="310">
        <f t="shared" si="73"/>
        <v>0</v>
      </c>
      <c r="FV36" s="310" t="str">
        <f t="shared" si="55"/>
        <v>-</v>
      </c>
      <c r="FW36" s="310" t="str">
        <f t="shared" si="56"/>
        <v>-</v>
      </c>
      <c r="FX36" s="310" t="str">
        <f t="shared" si="57"/>
        <v>-</v>
      </c>
      <c r="FY36" s="310" t="str">
        <f t="shared" si="58"/>
        <v>-</v>
      </c>
      <c r="FZ36" s="310" t="str">
        <f t="shared" si="59"/>
        <v>-</v>
      </c>
      <c r="GA36" s="310">
        <f t="shared" si="60"/>
        <v>0</v>
      </c>
      <c r="GB36" s="310">
        <f t="shared" si="74"/>
        <v>0</v>
      </c>
      <c r="GC36" s="310">
        <f t="shared" si="75"/>
        <v>0</v>
      </c>
      <c r="GD36" s="310">
        <f t="shared" si="29"/>
        <v>0</v>
      </c>
      <c r="GE36" s="310">
        <f t="shared" si="76"/>
        <v>0</v>
      </c>
      <c r="GF36" s="310">
        <f t="shared" si="77"/>
        <v>0</v>
      </c>
      <c r="GG36" s="310">
        <f t="shared" si="32"/>
        <v>0</v>
      </c>
      <c r="GH36" s="310">
        <f t="shared" si="78"/>
        <v>0</v>
      </c>
      <c r="GI36" s="310"/>
      <c r="GJ36" s="310">
        <v>3</v>
      </c>
      <c r="GK36" s="310">
        <v>0</v>
      </c>
      <c r="GL36" s="310">
        <v>0</v>
      </c>
      <c r="GM36" s="310">
        <v>3</v>
      </c>
      <c r="GN36" s="493">
        <v>0.3</v>
      </c>
      <c r="GO36" s="310" t="s">
        <v>857</v>
      </c>
      <c r="GP36" s="310"/>
      <c r="GQ36" s="310">
        <v>0</v>
      </c>
      <c r="GR36" s="310"/>
      <c r="GS36" s="310" t="s">
        <v>21</v>
      </c>
      <c r="GT36" s="310" t="s">
        <v>21</v>
      </c>
      <c r="GU36" s="310" t="s">
        <v>21</v>
      </c>
      <c r="GV36" s="310">
        <v>0</v>
      </c>
      <c r="GW36" s="310">
        <v>10</v>
      </c>
      <c r="GX36" s="310">
        <v>0</v>
      </c>
      <c r="GY36" s="310">
        <v>10</v>
      </c>
      <c r="GZ36" s="310">
        <v>10</v>
      </c>
      <c r="HA36" s="310">
        <f t="shared" si="34"/>
        <v>0</v>
      </c>
      <c r="HB36" s="310">
        <f t="shared" si="63"/>
        <v>100</v>
      </c>
      <c r="HC36" s="501" t="s">
        <v>21</v>
      </c>
      <c r="HD36" s="310" t="s">
        <v>910</v>
      </c>
      <c r="HE36" s="310"/>
      <c r="HF36" s="310"/>
      <c r="HG36" s="310"/>
      <c r="HH36" s="310" t="s">
        <v>21</v>
      </c>
      <c r="HI36" s="310">
        <v>0</v>
      </c>
      <c r="HJ36" s="310" t="s">
        <v>21</v>
      </c>
      <c r="HK36" s="310">
        <v>0</v>
      </c>
      <c r="HL36" s="310">
        <v>10</v>
      </c>
      <c r="HM36" s="310">
        <v>0</v>
      </c>
      <c r="HN36" s="310">
        <v>10</v>
      </c>
      <c r="HO36" s="310">
        <v>10</v>
      </c>
      <c r="HP36" s="310">
        <f t="shared" si="35"/>
        <v>0</v>
      </c>
      <c r="HQ36" s="310">
        <f t="shared" si="64"/>
        <v>100</v>
      </c>
      <c r="HR36" s="310" t="s">
        <v>21</v>
      </c>
      <c r="HY36" s="210"/>
      <c r="HZ36" s="210"/>
      <c r="IA36" s="210"/>
      <c r="IB36" s="210"/>
      <c r="IC36" s="210"/>
      <c r="ID36" s="210"/>
      <c r="IE36" s="210"/>
      <c r="IF36" s="212"/>
      <c r="IG36" s="211"/>
      <c r="IH36" s="211"/>
      <c r="II36" s="211"/>
      <c r="IJ36" s="211"/>
      <c r="IK36" s="211"/>
      <c r="IL36" s="211"/>
      <c r="IM36" s="211"/>
      <c r="IN36" s="210"/>
    </row>
    <row r="37" spans="2:248" ht="66.75" customHeight="1" x14ac:dyDescent="0.45">
      <c r="B37" s="311" t="s">
        <v>22</v>
      </c>
      <c r="C37" s="312" t="s">
        <v>411</v>
      </c>
      <c r="D37" s="205" t="s">
        <v>23</v>
      </c>
      <c r="E37" s="205" t="s">
        <v>119</v>
      </c>
      <c r="F37" s="205" t="s">
        <v>187</v>
      </c>
      <c r="G37" s="313" t="s">
        <v>21</v>
      </c>
      <c r="H37" s="313" t="s">
        <v>21</v>
      </c>
      <c r="I37" s="313">
        <v>69</v>
      </c>
      <c r="J37" s="205" t="s">
        <v>57</v>
      </c>
      <c r="K37" s="314" t="s">
        <v>9</v>
      </c>
      <c r="L37" s="205" t="s">
        <v>43</v>
      </c>
      <c r="M37" s="314" t="s">
        <v>44</v>
      </c>
      <c r="N37" s="205" t="s">
        <v>43</v>
      </c>
      <c r="O37" s="205" t="s">
        <v>2</v>
      </c>
      <c r="P37" s="314" t="s">
        <v>12</v>
      </c>
      <c r="Q37" s="310" t="s">
        <v>506</v>
      </c>
      <c r="R37" s="310" t="s">
        <v>21</v>
      </c>
      <c r="S37" s="310" t="s">
        <v>447</v>
      </c>
      <c r="T37" s="310" t="s">
        <v>576</v>
      </c>
      <c r="U37" s="310" t="s">
        <v>466</v>
      </c>
      <c r="V37" s="310" t="s">
        <v>363</v>
      </c>
      <c r="W37" s="310" t="s">
        <v>396</v>
      </c>
      <c r="X37" s="310" t="s">
        <v>21</v>
      </c>
      <c r="Y37" s="310" t="s">
        <v>363</v>
      </c>
      <c r="Z37" s="310" t="s">
        <v>506</v>
      </c>
      <c r="AA37" s="310" t="s">
        <v>208</v>
      </c>
      <c r="AB37" s="310"/>
      <c r="AC37" s="381" t="s">
        <v>833</v>
      </c>
      <c r="AD37" s="310">
        <v>1</v>
      </c>
      <c r="AE37" s="310">
        <v>1</v>
      </c>
      <c r="AF37" s="310">
        <v>1</v>
      </c>
      <c r="AG37" s="310">
        <v>1</v>
      </c>
      <c r="AH37" s="310">
        <v>1</v>
      </c>
      <c r="AI37" s="310">
        <v>0</v>
      </c>
      <c r="AJ37" s="310" t="s">
        <v>630</v>
      </c>
      <c r="AK37" s="310">
        <v>1</v>
      </c>
      <c r="AL37" s="310">
        <v>1</v>
      </c>
      <c r="AM37" s="310" t="s">
        <v>630</v>
      </c>
      <c r="AN37" s="310" t="s">
        <v>21</v>
      </c>
      <c r="AO37" s="310" t="s">
        <v>21</v>
      </c>
      <c r="AP37" s="310" t="s">
        <v>21</v>
      </c>
      <c r="AQ37" s="310" t="str">
        <f t="shared" si="37"/>
        <v>-</v>
      </c>
      <c r="AR37" s="310">
        <f t="shared" si="38"/>
        <v>0</v>
      </c>
      <c r="AS37" s="310">
        <v>0</v>
      </c>
      <c r="AT37" s="310"/>
      <c r="AU37" s="310" t="s">
        <v>21</v>
      </c>
      <c r="AV37" s="310" t="s">
        <v>630</v>
      </c>
      <c r="AW37" s="310" t="s">
        <v>21</v>
      </c>
      <c r="AX37" s="310">
        <v>1</v>
      </c>
      <c r="AY37" s="310">
        <v>1</v>
      </c>
      <c r="AZ37" s="310">
        <v>1</v>
      </c>
      <c r="BA37" s="310">
        <v>1</v>
      </c>
      <c r="BB37" s="310">
        <v>1</v>
      </c>
      <c r="BC37" s="310">
        <v>1</v>
      </c>
      <c r="BD37" s="310">
        <v>1</v>
      </c>
      <c r="BE37" s="310">
        <v>1</v>
      </c>
      <c r="BF37" s="310">
        <v>1</v>
      </c>
      <c r="BG37" s="310">
        <v>1</v>
      </c>
      <c r="BH37" s="310">
        <f t="shared" si="0"/>
        <v>100</v>
      </c>
      <c r="BI37" s="310">
        <f t="shared" si="72"/>
        <v>0</v>
      </c>
      <c r="BJ37" s="310">
        <f t="shared" si="39"/>
        <v>0</v>
      </c>
      <c r="BK37" s="310">
        <f t="shared" si="40"/>
        <v>0</v>
      </c>
      <c r="BL37" s="310">
        <f t="shared" si="62"/>
        <v>0</v>
      </c>
      <c r="BM37" s="310">
        <f t="shared" si="41"/>
        <v>0</v>
      </c>
      <c r="BN37" s="310">
        <f t="shared" si="1"/>
        <v>100</v>
      </c>
      <c r="BO37" s="310">
        <f t="shared" si="2"/>
        <v>100</v>
      </c>
      <c r="BP37" s="310">
        <f t="shared" si="3"/>
        <v>100</v>
      </c>
      <c r="BQ37" s="310">
        <f t="shared" si="4"/>
        <v>100</v>
      </c>
      <c r="BR37" s="310">
        <f t="shared" si="5"/>
        <v>100</v>
      </c>
      <c r="BS37" s="310">
        <f t="shared" si="6"/>
        <v>100</v>
      </c>
      <c r="BT37" s="310">
        <f t="shared" si="7"/>
        <v>100</v>
      </c>
      <c r="BU37" s="310">
        <f t="shared" si="8"/>
        <v>100</v>
      </c>
      <c r="BV37" s="310" t="s">
        <v>21</v>
      </c>
      <c r="BW37" s="310" t="s">
        <v>21</v>
      </c>
      <c r="BX37" s="310">
        <v>0</v>
      </c>
      <c r="BY37" s="310">
        <v>0</v>
      </c>
      <c r="BZ37" s="310" t="s">
        <v>21</v>
      </c>
      <c r="CA37" s="310" t="s">
        <v>21</v>
      </c>
      <c r="CB37" s="310" t="s">
        <v>21</v>
      </c>
      <c r="CC37" s="310" t="s">
        <v>21</v>
      </c>
      <c r="CD37" s="310" t="s">
        <v>21</v>
      </c>
      <c r="CE37" s="310">
        <f t="shared" si="42"/>
        <v>0</v>
      </c>
      <c r="CF37" s="310">
        <v>0</v>
      </c>
      <c r="CG37" s="310" t="s">
        <v>21</v>
      </c>
      <c r="CH37" s="310" t="s">
        <v>21</v>
      </c>
      <c r="CI37" s="310" t="s">
        <v>21</v>
      </c>
      <c r="CJ37" s="310" t="s">
        <v>21</v>
      </c>
      <c r="CK37" s="310">
        <v>1</v>
      </c>
      <c r="CL37" s="310">
        <v>0</v>
      </c>
      <c r="CM37" s="310">
        <v>0</v>
      </c>
      <c r="CN37" s="310">
        <v>0</v>
      </c>
      <c r="CO37" s="310">
        <v>0</v>
      </c>
      <c r="CP37" s="310">
        <v>0</v>
      </c>
      <c r="CQ37" s="310">
        <v>0</v>
      </c>
      <c r="CR37" s="310">
        <v>0</v>
      </c>
      <c r="CS37" s="310">
        <v>0</v>
      </c>
      <c r="CT37" s="310">
        <v>0</v>
      </c>
      <c r="CU37" s="310">
        <f t="shared" si="9"/>
        <v>0</v>
      </c>
      <c r="CV37" s="310" t="str">
        <f t="shared" si="43"/>
        <v>-</v>
      </c>
      <c r="CW37" s="310" t="str">
        <f t="shared" si="44"/>
        <v>-</v>
      </c>
      <c r="CX37" s="310" t="str">
        <f t="shared" si="45"/>
        <v>-</v>
      </c>
      <c r="CY37" s="310" t="str">
        <f t="shared" si="46"/>
        <v>-</v>
      </c>
      <c r="CZ37" s="310" t="str">
        <f t="shared" si="47"/>
        <v>-</v>
      </c>
      <c r="DA37" s="310">
        <f t="shared" si="48"/>
        <v>0</v>
      </c>
      <c r="DB37" s="310">
        <f t="shared" si="10"/>
        <v>0</v>
      </c>
      <c r="DC37" s="310">
        <f t="shared" si="11"/>
        <v>0</v>
      </c>
      <c r="DD37" s="310">
        <f t="shared" si="12"/>
        <v>0</v>
      </c>
      <c r="DE37" s="310">
        <f t="shared" si="13"/>
        <v>0</v>
      </c>
      <c r="DF37" s="310">
        <f t="shared" si="14"/>
        <v>0</v>
      </c>
      <c r="DG37" s="310">
        <f t="shared" si="15"/>
        <v>0</v>
      </c>
      <c r="DH37" s="310">
        <f t="shared" si="16"/>
        <v>0</v>
      </c>
      <c r="DI37" s="310"/>
      <c r="DJ37" s="310" t="s">
        <v>268</v>
      </c>
      <c r="DK37" s="310">
        <v>2</v>
      </c>
      <c r="DL37" s="310">
        <v>4</v>
      </c>
      <c r="DM37" s="310" t="s">
        <v>21</v>
      </c>
      <c r="DN37" s="310" t="s">
        <v>268</v>
      </c>
      <c r="DO37" s="310" t="s">
        <v>268</v>
      </c>
      <c r="DP37" s="310" t="s">
        <v>268</v>
      </c>
      <c r="DQ37" s="310" t="s">
        <v>268</v>
      </c>
      <c r="DR37" s="310">
        <f t="shared" si="49"/>
        <v>2</v>
      </c>
      <c r="DS37" s="310">
        <v>4</v>
      </c>
      <c r="DT37" s="310" t="s">
        <v>21</v>
      </c>
      <c r="DU37" s="310" t="s">
        <v>268</v>
      </c>
      <c r="DV37" s="310" t="s">
        <v>21</v>
      </c>
      <c r="DW37" s="310" t="s">
        <v>21</v>
      </c>
      <c r="DX37" s="310">
        <v>1</v>
      </c>
      <c r="DY37" s="310">
        <v>1</v>
      </c>
      <c r="DZ37" s="310">
        <v>2</v>
      </c>
      <c r="EA37" s="310">
        <v>4</v>
      </c>
      <c r="EB37" s="310">
        <v>0</v>
      </c>
      <c r="EC37" s="310">
        <v>0</v>
      </c>
      <c r="ED37" s="310">
        <v>0</v>
      </c>
      <c r="EE37" s="310">
        <v>0</v>
      </c>
      <c r="EF37" s="310">
        <v>0</v>
      </c>
      <c r="EG37" s="310">
        <v>0</v>
      </c>
      <c r="EH37" s="310">
        <f t="shared" si="17"/>
        <v>100</v>
      </c>
      <c r="EI37" s="310">
        <f t="shared" si="50"/>
        <v>100</v>
      </c>
      <c r="EJ37" s="310">
        <f t="shared" si="51"/>
        <v>100</v>
      </c>
      <c r="EK37" s="310">
        <f t="shared" si="52"/>
        <v>100</v>
      </c>
      <c r="EL37" s="310">
        <f t="shared" si="53"/>
        <v>100</v>
      </c>
      <c r="EM37" s="310">
        <f t="shared" si="54"/>
        <v>100</v>
      </c>
      <c r="EN37" s="310">
        <f t="shared" si="18"/>
        <v>0</v>
      </c>
      <c r="EO37" s="310">
        <f t="shared" si="19"/>
        <v>0</v>
      </c>
      <c r="EP37" s="310">
        <f t="shared" si="20"/>
        <v>200</v>
      </c>
      <c r="EQ37" s="310">
        <f t="shared" si="21"/>
        <v>0</v>
      </c>
      <c r="ER37" s="310">
        <f t="shared" si="22"/>
        <v>0</v>
      </c>
      <c r="ES37" s="310">
        <f t="shared" si="23"/>
        <v>400</v>
      </c>
      <c r="ET37" s="310">
        <f t="shared" si="24"/>
        <v>0</v>
      </c>
      <c r="EU37" s="310">
        <f t="shared" si="25"/>
        <v>0</v>
      </c>
      <c r="EV37" s="310"/>
      <c r="EW37" s="310">
        <v>1111006</v>
      </c>
      <c r="EX37" s="310">
        <v>1</v>
      </c>
      <c r="EY37" s="310">
        <v>1</v>
      </c>
      <c r="EZ37" s="310" t="s">
        <v>21</v>
      </c>
      <c r="FA37" s="310" t="s">
        <v>21</v>
      </c>
      <c r="FB37" s="310" t="s">
        <v>21</v>
      </c>
      <c r="FC37" s="310" t="s">
        <v>21</v>
      </c>
      <c r="FD37" s="310" t="s">
        <v>21</v>
      </c>
      <c r="FE37" s="310">
        <v>0</v>
      </c>
      <c r="FF37" s="310">
        <v>0</v>
      </c>
      <c r="FG37" s="310" t="s">
        <v>21</v>
      </c>
      <c r="FH37" s="310" t="s">
        <v>21</v>
      </c>
      <c r="FI37" s="310">
        <v>1111006</v>
      </c>
      <c r="FJ37" s="310" t="s">
        <v>21</v>
      </c>
      <c r="FK37" s="310">
        <v>1</v>
      </c>
      <c r="FL37" s="310">
        <v>1</v>
      </c>
      <c r="FM37" s="310">
        <v>1</v>
      </c>
      <c r="FN37" s="310">
        <v>1</v>
      </c>
      <c r="FO37" s="310">
        <v>1</v>
      </c>
      <c r="FP37" s="310">
        <v>1</v>
      </c>
      <c r="FQ37" s="310">
        <v>1</v>
      </c>
      <c r="FR37" s="310">
        <v>1</v>
      </c>
      <c r="FS37" s="310">
        <v>1</v>
      </c>
      <c r="FT37" s="310">
        <v>1</v>
      </c>
      <c r="FU37" s="310">
        <f t="shared" si="73"/>
        <v>100</v>
      </c>
      <c r="FV37" s="310">
        <f t="shared" si="55"/>
        <v>0</v>
      </c>
      <c r="FW37" s="310">
        <f t="shared" si="56"/>
        <v>0</v>
      </c>
      <c r="FX37" s="310">
        <f t="shared" si="57"/>
        <v>0</v>
      </c>
      <c r="FY37" s="310">
        <f t="shared" si="58"/>
        <v>0</v>
      </c>
      <c r="FZ37" s="310">
        <f t="shared" si="59"/>
        <v>0</v>
      </c>
      <c r="GA37" s="310">
        <f t="shared" si="60"/>
        <v>100</v>
      </c>
      <c r="GB37" s="310">
        <f t="shared" si="74"/>
        <v>100</v>
      </c>
      <c r="GC37" s="310">
        <f t="shared" si="75"/>
        <v>100</v>
      </c>
      <c r="GD37" s="310">
        <f t="shared" si="29"/>
        <v>100</v>
      </c>
      <c r="GE37" s="310">
        <f t="shared" si="76"/>
        <v>100</v>
      </c>
      <c r="GF37" s="310">
        <f t="shared" si="77"/>
        <v>100</v>
      </c>
      <c r="GG37" s="310">
        <f t="shared" si="32"/>
        <v>100</v>
      </c>
      <c r="GH37" s="310">
        <f t="shared" si="78"/>
        <v>100</v>
      </c>
      <c r="GI37" s="310"/>
      <c r="GJ37" s="310">
        <v>1</v>
      </c>
      <c r="GK37" s="310">
        <v>0</v>
      </c>
      <c r="GL37" s="310">
        <v>1</v>
      </c>
      <c r="GM37" s="310">
        <v>1</v>
      </c>
      <c r="GN37" s="493">
        <v>1</v>
      </c>
      <c r="GO37" s="310" t="s">
        <v>870</v>
      </c>
      <c r="GP37" s="310">
        <v>31668</v>
      </c>
      <c r="GQ37" s="310">
        <v>1</v>
      </c>
      <c r="GR37" s="310"/>
      <c r="GS37" s="310" t="s">
        <v>21</v>
      </c>
      <c r="GT37" s="310" t="s">
        <v>21</v>
      </c>
      <c r="GU37" s="310" t="s">
        <v>21</v>
      </c>
      <c r="GV37" s="310">
        <v>0</v>
      </c>
      <c r="GW37" s="310">
        <v>1</v>
      </c>
      <c r="GX37" s="310">
        <v>1</v>
      </c>
      <c r="GY37" s="310">
        <v>1</v>
      </c>
      <c r="GZ37" s="310">
        <v>1</v>
      </c>
      <c r="HA37" s="310">
        <f t="shared" si="34"/>
        <v>100</v>
      </c>
      <c r="HB37" s="310">
        <f t="shared" si="63"/>
        <v>100</v>
      </c>
      <c r="HC37" s="501" t="s">
        <v>21</v>
      </c>
      <c r="HD37" s="310" t="s">
        <v>911</v>
      </c>
      <c r="HE37" s="310"/>
      <c r="HF37" s="310"/>
      <c r="HG37" s="310"/>
      <c r="HH37" s="310" t="s">
        <v>21</v>
      </c>
      <c r="HI37" s="310">
        <v>0</v>
      </c>
      <c r="HJ37" s="310" t="s">
        <v>21</v>
      </c>
      <c r="HK37" s="310">
        <v>0</v>
      </c>
      <c r="HL37" s="310">
        <v>1</v>
      </c>
      <c r="HM37" s="310">
        <v>0</v>
      </c>
      <c r="HN37" s="310">
        <v>1</v>
      </c>
      <c r="HO37" s="310">
        <v>1</v>
      </c>
      <c r="HP37" s="310">
        <f t="shared" si="35"/>
        <v>0</v>
      </c>
      <c r="HQ37" s="310">
        <f t="shared" si="64"/>
        <v>100</v>
      </c>
      <c r="HR37" s="310" t="s">
        <v>21</v>
      </c>
      <c r="HY37" s="210"/>
      <c r="HZ37" s="210"/>
      <c r="IA37" s="210"/>
      <c r="IB37" s="210"/>
      <c r="IC37" s="210"/>
      <c r="ID37" s="210"/>
      <c r="IE37" s="210"/>
      <c r="IF37" s="211"/>
      <c r="IG37" s="211"/>
      <c r="IH37" s="211"/>
      <c r="II37" s="211"/>
      <c r="IJ37" s="211"/>
      <c r="IK37" s="211"/>
      <c r="IL37" s="211"/>
      <c r="IM37" s="211"/>
      <c r="IN37" s="210"/>
    </row>
    <row r="38" spans="2:248" ht="122.25" customHeight="1" x14ac:dyDescent="0.45">
      <c r="B38" s="311" t="s">
        <v>22</v>
      </c>
      <c r="C38" s="312" t="s">
        <v>411</v>
      </c>
      <c r="D38" s="313" t="s">
        <v>23</v>
      </c>
      <c r="E38" s="205" t="s">
        <v>119</v>
      </c>
      <c r="F38" s="205" t="s">
        <v>187</v>
      </c>
      <c r="G38" s="313" t="s">
        <v>21</v>
      </c>
      <c r="H38" s="313" t="s">
        <v>21</v>
      </c>
      <c r="I38" s="313">
        <v>71</v>
      </c>
      <c r="J38" s="205" t="s">
        <v>64</v>
      </c>
      <c r="K38" s="314" t="s">
        <v>63</v>
      </c>
      <c r="L38" s="205" t="s">
        <v>36</v>
      </c>
      <c r="M38" s="314" t="s">
        <v>65</v>
      </c>
      <c r="N38" s="205" t="s">
        <v>43</v>
      </c>
      <c r="O38" s="205" t="s">
        <v>5</v>
      </c>
      <c r="P38" s="314" t="s">
        <v>12</v>
      </c>
      <c r="Q38" s="310" t="s">
        <v>507</v>
      </c>
      <c r="R38" s="310" t="s">
        <v>21</v>
      </c>
      <c r="S38" s="310" t="s">
        <v>448</v>
      </c>
      <c r="T38" s="310" t="s">
        <v>577</v>
      </c>
      <c r="U38" s="310" t="s">
        <v>465</v>
      </c>
      <c r="V38" s="310" t="s">
        <v>362</v>
      </c>
      <c r="W38" s="310" t="s">
        <v>397</v>
      </c>
      <c r="X38" s="310" t="s">
        <v>373</v>
      </c>
      <c r="Y38" s="310" t="s">
        <v>363</v>
      </c>
      <c r="Z38" s="310" t="s">
        <v>507</v>
      </c>
      <c r="AA38" s="310" t="s">
        <v>208</v>
      </c>
      <c r="AB38" s="310"/>
      <c r="AC38" s="381" t="s">
        <v>833</v>
      </c>
      <c r="AD38" s="310">
        <v>7</v>
      </c>
      <c r="AE38" s="310">
        <v>2</v>
      </c>
      <c r="AF38" s="310">
        <v>3</v>
      </c>
      <c r="AG38" s="310">
        <v>3</v>
      </c>
      <c r="AH38" s="310">
        <v>3</v>
      </c>
      <c r="AI38" s="310">
        <v>0</v>
      </c>
      <c r="AJ38" s="310" t="s">
        <v>21</v>
      </c>
      <c r="AK38" s="310">
        <v>0</v>
      </c>
      <c r="AL38" s="310">
        <v>0</v>
      </c>
      <c r="AM38" s="310" t="s">
        <v>21</v>
      </c>
      <c r="AN38" s="310" t="s">
        <v>21</v>
      </c>
      <c r="AO38" s="310" t="s">
        <v>21</v>
      </c>
      <c r="AP38" s="310" t="s">
        <v>21</v>
      </c>
      <c r="AQ38" s="310" t="str">
        <f t="shared" si="37"/>
        <v>-</v>
      </c>
      <c r="AR38" s="310">
        <f t="shared" si="38"/>
        <v>0</v>
      </c>
      <c r="AS38" s="310">
        <v>0</v>
      </c>
      <c r="AT38" s="310" t="s">
        <v>21</v>
      </c>
      <c r="AU38" s="310" t="s">
        <v>21</v>
      </c>
      <c r="AV38" s="310" t="s">
        <v>21</v>
      </c>
      <c r="AW38" s="310" t="s">
        <v>21</v>
      </c>
      <c r="AX38" s="310">
        <v>7</v>
      </c>
      <c r="AY38" s="310">
        <v>0</v>
      </c>
      <c r="AZ38" s="310">
        <v>0</v>
      </c>
      <c r="BA38" s="310">
        <v>0</v>
      </c>
      <c r="BB38" s="310">
        <v>0</v>
      </c>
      <c r="BC38" s="310">
        <v>0</v>
      </c>
      <c r="BD38" s="310">
        <v>0</v>
      </c>
      <c r="BE38" s="310">
        <v>0</v>
      </c>
      <c r="BF38" s="310">
        <v>0</v>
      </c>
      <c r="BG38" s="310">
        <v>0</v>
      </c>
      <c r="BH38" s="310">
        <f t="shared" si="0"/>
        <v>0</v>
      </c>
      <c r="BI38" s="310" t="str">
        <f t="shared" si="72"/>
        <v>-</v>
      </c>
      <c r="BJ38" s="310" t="str">
        <f t="shared" si="39"/>
        <v>-</v>
      </c>
      <c r="BK38" s="310" t="str">
        <f t="shared" si="40"/>
        <v>-</v>
      </c>
      <c r="BL38" s="310" t="str">
        <f t="shared" si="62"/>
        <v>-</v>
      </c>
      <c r="BM38" s="310" t="str">
        <f t="shared" si="41"/>
        <v>-</v>
      </c>
      <c r="BN38" s="310">
        <f t="shared" si="1"/>
        <v>0</v>
      </c>
      <c r="BO38" s="310">
        <f t="shared" si="2"/>
        <v>0</v>
      </c>
      <c r="BP38" s="310">
        <f t="shared" si="3"/>
        <v>0</v>
      </c>
      <c r="BQ38" s="310">
        <f t="shared" si="4"/>
        <v>0</v>
      </c>
      <c r="BR38" s="310">
        <f t="shared" si="5"/>
        <v>0</v>
      </c>
      <c r="BS38" s="310">
        <f t="shared" si="6"/>
        <v>0</v>
      </c>
      <c r="BT38" s="310">
        <f t="shared" si="7"/>
        <v>0</v>
      </c>
      <c r="BU38" s="310">
        <f t="shared" si="8"/>
        <v>0</v>
      </c>
      <c r="BV38" s="310" t="s">
        <v>21</v>
      </c>
      <c r="BW38" s="310">
        <v>2027397</v>
      </c>
      <c r="BX38" s="310">
        <v>1</v>
      </c>
      <c r="BY38" s="310">
        <v>1</v>
      </c>
      <c r="BZ38" s="310">
        <v>2027397</v>
      </c>
      <c r="CA38" s="310" t="s">
        <v>21</v>
      </c>
      <c r="CB38" s="310">
        <v>2027397</v>
      </c>
      <c r="CC38" s="310" t="s">
        <v>21</v>
      </c>
      <c r="CD38" s="310">
        <v>2027397</v>
      </c>
      <c r="CE38" s="310">
        <f t="shared" si="42"/>
        <v>1</v>
      </c>
      <c r="CF38" s="310">
        <v>1</v>
      </c>
      <c r="CG38" s="310" t="s">
        <v>21</v>
      </c>
      <c r="CH38" s="310">
        <v>2027397</v>
      </c>
      <c r="CI38" s="310" t="s">
        <v>21</v>
      </c>
      <c r="CJ38" s="310" t="s">
        <v>21</v>
      </c>
      <c r="CK38" s="310">
        <v>7</v>
      </c>
      <c r="CL38" s="310">
        <v>1</v>
      </c>
      <c r="CM38" s="310">
        <v>1</v>
      </c>
      <c r="CN38" s="310">
        <v>1</v>
      </c>
      <c r="CO38" s="310">
        <v>0</v>
      </c>
      <c r="CP38" s="310">
        <v>0</v>
      </c>
      <c r="CQ38" s="310">
        <v>0</v>
      </c>
      <c r="CR38" s="310">
        <v>1</v>
      </c>
      <c r="CS38" s="310">
        <v>1</v>
      </c>
      <c r="CT38" s="310">
        <v>1</v>
      </c>
      <c r="CU38" s="310">
        <f t="shared" si="9"/>
        <v>50</v>
      </c>
      <c r="CV38" s="310">
        <f t="shared" si="43"/>
        <v>100</v>
      </c>
      <c r="CW38" s="310">
        <f t="shared" si="44"/>
        <v>100</v>
      </c>
      <c r="CX38" s="310">
        <f t="shared" si="45"/>
        <v>100</v>
      </c>
      <c r="CY38" s="310">
        <f t="shared" si="46"/>
        <v>100</v>
      </c>
      <c r="CZ38" s="310">
        <f t="shared" si="47"/>
        <v>100</v>
      </c>
      <c r="DA38" s="310">
        <f t="shared" si="48"/>
        <v>50</v>
      </c>
      <c r="DB38" s="310">
        <f t="shared" si="10"/>
        <v>0</v>
      </c>
      <c r="DC38" s="310">
        <f t="shared" si="11"/>
        <v>33.333333333333329</v>
      </c>
      <c r="DD38" s="310">
        <f t="shared" si="12"/>
        <v>33.333333333333329</v>
      </c>
      <c r="DE38" s="310">
        <f t="shared" si="13"/>
        <v>0</v>
      </c>
      <c r="DF38" s="310">
        <f t="shared" si="14"/>
        <v>33.333333333333329</v>
      </c>
      <c r="DG38" s="310">
        <f t="shared" si="15"/>
        <v>33.333333333333329</v>
      </c>
      <c r="DH38" s="310">
        <f t="shared" si="16"/>
        <v>0</v>
      </c>
      <c r="DI38" s="310"/>
      <c r="DJ38" s="310" t="s">
        <v>268</v>
      </c>
      <c r="DK38" s="310">
        <v>2</v>
      </c>
      <c r="DL38" s="310">
        <v>7</v>
      </c>
      <c r="DM38" s="310" t="s">
        <v>21</v>
      </c>
      <c r="DN38" s="310" t="s">
        <v>268</v>
      </c>
      <c r="DO38" s="310" t="s">
        <v>268</v>
      </c>
      <c r="DP38" s="310" t="s">
        <v>268</v>
      </c>
      <c r="DQ38" s="310" t="s">
        <v>268</v>
      </c>
      <c r="DR38" s="310">
        <f t="shared" si="49"/>
        <v>2</v>
      </c>
      <c r="DS38" s="310">
        <v>7</v>
      </c>
      <c r="DT38" s="310" t="s">
        <v>21</v>
      </c>
      <c r="DU38" s="310" t="s">
        <v>268</v>
      </c>
      <c r="DV38" s="310" t="s">
        <v>21</v>
      </c>
      <c r="DW38" s="310" t="s">
        <v>21</v>
      </c>
      <c r="DX38" s="310">
        <v>7</v>
      </c>
      <c r="DY38" s="310">
        <v>3</v>
      </c>
      <c r="DZ38" s="310">
        <v>3</v>
      </c>
      <c r="EA38" s="310">
        <v>7</v>
      </c>
      <c r="EB38" s="310">
        <v>0</v>
      </c>
      <c r="EC38" s="310">
        <v>0</v>
      </c>
      <c r="ED38" s="310">
        <v>0</v>
      </c>
      <c r="EE38" s="310">
        <v>0</v>
      </c>
      <c r="EF38" s="310">
        <v>0</v>
      </c>
      <c r="EG38" s="310">
        <v>0</v>
      </c>
      <c r="EH38" s="310">
        <f t="shared" si="17"/>
        <v>150</v>
      </c>
      <c r="EI38" s="310">
        <f t="shared" si="50"/>
        <v>100</v>
      </c>
      <c r="EJ38" s="310">
        <f t="shared" si="51"/>
        <v>100</v>
      </c>
      <c r="EK38" s="310">
        <f t="shared" si="52"/>
        <v>100</v>
      </c>
      <c r="EL38" s="310">
        <f t="shared" si="53"/>
        <v>100</v>
      </c>
      <c r="EM38" s="310">
        <f t="shared" si="54"/>
        <v>100</v>
      </c>
      <c r="EN38" s="310">
        <f t="shared" si="18"/>
        <v>0</v>
      </c>
      <c r="EO38" s="310">
        <f t="shared" si="19"/>
        <v>0</v>
      </c>
      <c r="EP38" s="310">
        <f t="shared" si="20"/>
        <v>100</v>
      </c>
      <c r="EQ38" s="310">
        <f t="shared" si="21"/>
        <v>0</v>
      </c>
      <c r="ER38" s="310">
        <f t="shared" si="22"/>
        <v>0</v>
      </c>
      <c r="ES38" s="310">
        <f t="shared" si="23"/>
        <v>233.33333333333334</v>
      </c>
      <c r="ET38" s="310">
        <f t="shared" si="24"/>
        <v>0</v>
      </c>
      <c r="EU38" s="310">
        <f t="shared" si="25"/>
        <v>0</v>
      </c>
      <c r="EV38" s="310"/>
      <c r="EW38" s="310" t="s">
        <v>21</v>
      </c>
      <c r="EX38" s="310">
        <v>0</v>
      </c>
      <c r="EY38" s="310">
        <v>0</v>
      </c>
      <c r="EZ38" s="310" t="s">
        <v>21</v>
      </c>
      <c r="FA38" s="310" t="s">
        <v>21</v>
      </c>
      <c r="FB38" s="310" t="s">
        <v>21</v>
      </c>
      <c r="FC38" s="310" t="s">
        <v>21</v>
      </c>
      <c r="FD38" s="310" t="s">
        <v>21</v>
      </c>
      <c r="FE38" s="310">
        <v>0</v>
      </c>
      <c r="FF38" s="310">
        <v>0</v>
      </c>
      <c r="FG38" s="310" t="s">
        <v>21</v>
      </c>
      <c r="FH38" s="310" t="s">
        <v>21</v>
      </c>
      <c r="FI38" s="310" t="s">
        <v>21</v>
      </c>
      <c r="FJ38" s="310" t="s">
        <v>21</v>
      </c>
      <c r="FK38" s="310">
        <v>7</v>
      </c>
      <c r="FL38" s="310">
        <v>0</v>
      </c>
      <c r="FM38" s="310">
        <v>0</v>
      </c>
      <c r="FN38" s="310">
        <v>0</v>
      </c>
      <c r="FO38" s="310">
        <v>0</v>
      </c>
      <c r="FP38" s="310">
        <v>0</v>
      </c>
      <c r="FQ38" s="310">
        <v>0</v>
      </c>
      <c r="FR38" s="310">
        <v>0</v>
      </c>
      <c r="FS38" s="310">
        <v>0</v>
      </c>
      <c r="FT38" s="310">
        <v>0</v>
      </c>
      <c r="FU38" s="310">
        <v>0</v>
      </c>
      <c r="FV38" s="310" t="str">
        <f t="shared" si="55"/>
        <v>-</v>
      </c>
      <c r="FW38" s="310" t="str">
        <f t="shared" si="56"/>
        <v>-</v>
      </c>
      <c r="FX38" s="310" t="str">
        <f t="shared" si="57"/>
        <v>-</v>
      </c>
      <c r="FY38" s="310" t="str">
        <f t="shared" si="58"/>
        <v>-</v>
      </c>
      <c r="FZ38" s="310" t="str">
        <f t="shared" si="59"/>
        <v>-</v>
      </c>
      <c r="GA38" s="310">
        <f t="shared" si="60"/>
        <v>0</v>
      </c>
      <c r="GB38" s="310">
        <v>0</v>
      </c>
      <c r="GC38" s="310">
        <v>0</v>
      </c>
      <c r="GD38" s="310">
        <f t="shared" si="29"/>
        <v>0</v>
      </c>
      <c r="GE38" s="310">
        <v>0</v>
      </c>
      <c r="GF38" s="310">
        <v>0</v>
      </c>
      <c r="GG38" s="310">
        <f t="shared" si="32"/>
        <v>0</v>
      </c>
      <c r="GH38" s="310">
        <v>0</v>
      </c>
      <c r="GI38" s="310"/>
      <c r="GJ38" s="310">
        <v>0</v>
      </c>
      <c r="GK38" s="310">
        <v>0</v>
      </c>
      <c r="GL38" s="310">
        <v>0</v>
      </c>
      <c r="GM38" s="310">
        <v>0</v>
      </c>
      <c r="GN38" s="493">
        <v>0</v>
      </c>
      <c r="GO38" s="310" t="s">
        <v>871</v>
      </c>
      <c r="GP38" s="310">
        <v>31670.316709999999</v>
      </c>
      <c r="GQ38" s="310">
        <v>2</v>
      </c>
      <c r="GR38" s="310">
        <v>4</v>
      </c>
      <c r="GS38" s="310" t="s">
        <v>21</v>
      </c>
      <c r="GT38" s="310" t="s">
        <v>21</v>
      </c>
      <c r="GU38" s="310" t="s">
        <v>21</v>
      </c>
      <c r="GV38" s="310">
        <v>0</v>
      </c>
      <c r="GW38" s="310">
        <v>4</v>
      </c>
      <c r="GX38" s="310">
        <v>1</v>
      </c>
      <c r="GY38" s="310">
        <v>2</v>
      </c>
      <c r="GZ38" s="310">
        <v>2</v>
      </c>
      <c r="HA38" s="310">
        <f t="shared" si="34"/>
        <v>50</v>
      </c>
      <c r="HB38" s="310">
        <f t="shared" si="63"/>
        <v>100</v>
      </c>
      <c r="HC38" s="501" t="s">
        <v>21</v>
      </c>
      <c r="HD38" s="310" t="s">
        <v>912</v>
      </c>
      <c r="HE38" s="310"/>
      <c r="HF38" s="310"/>
      <c r="HG38" s="310"/>
      <c r="HH38" s="310" t="s">
        <v>21</v>
      </c>
      <c r="HI38" s="310">
        <v>0</v>
      </c>
      <c r="HJ38" s="310" t="s">
        <v>21</v>
      </c>
      <c r="HK38" s="310">
        <v>0</v>
      </c>
      <c r="HL38" s="310">
        <v>3</v>
      </c>
      <c r="HM38" s="310">
        <v>0</v>
      </c>
      <c r="HN38" s="310">
        <v>2</v>
      </c>
      <c r="HO38" s="310">
        <v>2</v>
      </c>
      <c r="HP38" s="310">
        <f t="shared" si="35"/>
        <v>0</v>
      </c>
      <c r="HQ38" s="310">
        <f t="shared" si="64"/>
        <v>100</v>
      </c>
      <c r="HR38" s="310" t="s">
        <v>21</v>
      </c>
      <c r="HY38" s="210"/>
      <c r="HZ38" s="210"/>
      <c r="IA38" s="210"/>
      <c r="IB38" s="210"/>
      <c r="IC38" s="210"/>
      <c r="ID38" s="210"/>
      <c r="IE38" s="210"/>
      <c r="IF38" s="212"/>
      <c r="IG38" s="211"/>
      <c r="IH38" s="211"/>
      <c r="II38" s="211"/>
      <c r="IJ38" s="211"/>
      <c r="IK38" s="211"/>
      <c r="IL38" s="211"/>
      <c r="IM38" s="211"/>
      <c r="IN38" s="210"/>
    </row>
    <row r="39" spans="2:248" ht="179.25" customHeight="1" x14ac:dyDescent="0.45">
      <c r="B39" s="257" t="s">
        <v>1</v>
      </c>
      <c r="C39" s="315" t="s">
        <v>414</v>
      </c>
      <c r="D39" s="258" t="s">
        <v>0</v>
      </c>
      <c r="E39" s="258" t="s">
        <v>116</v>
      </c>
      <c r="F39" s="258" t="s">
        <v>187</v>
      </c>
      <c r="G39" s="256" t="s">
        <v>21</v>
      </c>
      <c r="H39" s="256" t="s">
        <v>21</v>
      </c>
      <c r="I39" s="256">
        <v>48</v>
      </c>
      <c r="J39" s="258" t="s">
        <v>93</v>
      </c>
      <c r="K39" s="316" t="s">
        <v>68</v>
      </c>
      <c r="L39" s="258" t="s">
        <v>41</v>
      </c>
      <c r="M39" s="316" t="s">
        <v>69</v>
      </c>
      <c r="N39" s="258" t="s">
        <v>34</v>
      </c>
      <c r="O39" s="258" t="s">
        <v>37</v>
      </c>
      <c r="P39" s="316" t="s">
        <v>12</v>
      </c>
      <c r="Q39" s="317" t="s">
        <v>508</v>
      </c>
      <c r="R39" s="317" t="s">
        <v>21</v>
      </c>
      <c r="S39" s="317" t="s">
        <v>443</v>
      </c>
      <c r="T39" s="317" t="s">
        <v>578</v>
      </c>
      <c r="U39" s="317" t="s">
        <v>468</v>
      </c>
      <c r="V39" s="317" t="s">
        <v>363</v>
      </c>
      <c r="W39" s="317" t="s">
        <v>389</v>
      </c>
      <c r="X39" s="317" t="s">
        <v>21</v>
      </c>
      <c r="Y39" s="317" t="s">
        <v>363</v>
      </c>
      <c r="Z39" s="317" t="s">
        <v>508</v>
      </c>
      <c r="AA39" s="317" t="s">
        <v>208</v>
      </c>
      <c r="AB39" s="317"/>
      <c r="AC39" s="377" t="s">
        <v>832</v>
      </c>
      <c r="AD39" s="317">
        <v>16</v>
      </c>
      <c r="AE39" s="317">
        <v>6</v>
      </c>
      <c r="AF39" s="317">
        <v>9</v>
      </c>
      <c r="AG39" s="317">
        <v>9</v>
      </c>
      <c r="AH39" s="317">
        <v>9</v>
      </c>
      <c r="AI39" s="317">
        <v>0</v>
      </c>
      <c r="AJ39" s="317" t="s">
        <v>786</v>
      </c>
      <c r="AK39" s="317">
        <v>1</v>
      </c>
      <c r="AL39" s="317">
        <v>24</v>
      </c>
      <c r="AM39" s="317" t="s">
        <v>668</v>
      </c>
      <c r="AN39" s="317">
        <v>1917</v>
      </c>
      <c r="AO39" s="317">
        <v>1917.1507099999999</v>
      </c>
      <c r="AP39" s="317">
        <v>1917</v>
      </c>
      <c r="AQ39" s="317">
        <f t="shared" si="37"/>
        <v>1917.1507099999999</v>
      </c>
      <c r="AR39" s="317">
        <f t="shared" si="38"/>
        <v>2</v>
      </c>
      <c r="AS39" s="317">
        <v>18</v>
      </c>
      <c r="AT39" s="317" t="s">
        <v>21</v>
      </c>
      <c r="AU39" s="317">
        <v>1917</v>
      </c>
      <c r="AV39" s="317">
        <v>18659.581600000001</v>
      </c>
      <c r="AW39" s="317" t="s">
        <v>21</v>
      </c>
      <c r="AX39" s="317">
        <v>16</v>
      </c>
      <c r="AY39" s="317">
        <v>5</v>
      </c>
      <c r="AZ39" s="317">
        <v>13</v>
      </c>
      <c r="BA39" s="317">
        <v>13</v>
      </c>
      <c r="BB39" s="317">
        <v>2</v>
      </c>
      <c r="BC39" s="317">
        <v>2</v>
      </c>
      <c r="BD39" s="317">
        <v>2</v>
      </c>
      <c r="BE39" s="317">
        <v>1</v>
      </c>
      <c r="BF39" s="317">
        <v>1</v>
      </c>
      <c r="BG39" s="317">
        <v>1</v>
      </c>
      <c r="BH39" s="317">
        <f t="shared" si="0"/>
        <v>83.333333333333343</v>
      </c>
      <c r="BI39" s="317">
        <f t="shared" si="72"/>
        <v>200</v>
      </c>
      <c r="BJ39" s="317">
        <f t="shared" si="39"/>
        <v>75</v>
      </c>
      <c r="BK39" s="317">
        <f t="shared" si="40"/>
        <v>60</v>
      </c>
      <c r="BL39" s="317">
        <f t="shared" si="62"/>
        <v>84.615384615384613</v>
      </c>
      <c r="BM39" s="317">
        <f t="shared" si="41"/>
        <v>84.615384615384613</v>
      </c>
      <c r="BN39" s="317">
        <f t="shared" si="1"/>
        <v>16.666666666666664</v>
      </c>
      <c r="BO39" s="317">
        <f t="shared" si="2"/>
        <v>33.333333333333329</v>
      </c>
      <c r="BP39" s="317">
        <f t="shared" si="3"/>
        <v>144.44444444444443</v>
      </c>
      <c r="BQ39" s="317">
        <f t="shared" si="4"/>
        <v>11.111111111111111</v>
      </c>
      <c r="BR39" s="317">
        <f t="shared" si="5"/>
        <v>22.222222222222221</v>
      </c>
      <c r="BS39" s="317">
        <f t="shared" si="6"/>
        <v>144.44444444444443</v>
      </c>
      <c r="BT39" s="317">
        <f t="shared" si="7"/>
        <v>11.111111111111111</v>
      </c>
      <c r="BU39" s="317">
        <f t="shared" si="8"/>
        <v>22.222222222222221</v>
      </c>
      <c r="BV39" s="317" t="s">
        <v>669</v>
      </c>
      <c r="BW39" s="317" t="s">
        <v>264</v>
      </c>
      <c r="BX39" s="317">
        <v>3</v>
      </c>
      <c r="BY39" s="317">
        <v>4</v>
      </c>
      <c r="BZ39" s="317" t="s">
        <v>264</v>
      </c>
      <c r="CA39" s="317" t="s">
        <v>21</v>
      </c>
      <c r="CB39" s="317" t="s">
        <v>21</v>
      </c>
      <c r="CC39" s="317" t="s">
        <v>21</v>
      </c>
      <c r="CD39" s="317" t="s">
        <v>21</v>
      </c>
      <c r="CE39" s="317">
        <f t="shared" si="42"/>
        <v>0</v>
      </c>
      <c r="CF39" s="317">
        <v>0</v>
      </c>
      <c r="CG39" s="317" t="s">
        <v>21</v>
      </c>
      <c r="CH39" s="317" t="s">
        <v>21</v>
      </c>
      <c r="CI39" s="317" t="s">
        <v>264</v>
      </c>
      <c r="CJ39" s="317" t="s">
        <v>21</v>
      </c>
      <c r="CK39" s="317">
        <v>16</v>
      </c>
      <c r="CL39" s="317">
        <v>2</v>
      </c>
      <c r="CM39" s="317">
        <v>4</v>
      </c>
      <c r="CN39" s="317">
        <v>4</v>
      </c>
      <c r="CO39" s="317">
        <v>2</v>
      </c>
      <c r="CP39" s="317">
        <v>2</v>
      </c>
      <c r="CQ39" s="317">
        <v>2</v>
      </c>
      <c r="CR39" s="317">
        <v>2</v>
      </c>
      <c r="CS39" s="317">
        <v>4</v>
      </c>
      <c r="CT39" s="317">
        <v>4</v>
      </c>
      <c r="CU39" s="317">
        <f t="shared" si="9"/>
        <v>33.333333333333329</v>
      </c>
      <c r="CV39" s="317">
        <f t="shared" si="43"/>
        <v>0</v>
      </c>
      <c r="CW39" s="317">
        <f t="shared" si="44"/>
        <v>0</v>
      </c>
      <c r="CX39" s="317">
        <f t="shared" si="45"/>
        <v>0</v>
      </c>
      <c r="CY39" s="317">
        <f t="shared" si="46"/>
        <v>50</v>
      </c>
      <c r="CZ39" s="317">
        <f t="shared" si="47"/>
        <v>50</v>
      </c>
      <c r="DA39" s="317">
        <f t="shared" si="48"/>
        <v>33.333333333333329</v>
      </c>
      <c r="DB39" s="317">
        <f t="shared" si="10"/>
        <v>33.333333333333329</v>
      </c>
      <c r="DC39" s="317">
        <f t="shared" si="11"/>
        <v>44.444444444444443</v>
      </c>
      <c r="DD39" s="317">
        <f t="shared" si="12"/>
        <v>44.444444444444443</v>
      </c>
      <c r="DE39" s="317">
        <f t="shared" si="13"/>
        <v>22.222222222222221</v>
      </c>
      <c r="DF39" s="317">
        <f t="shared" si="14"/>
        <v>44.444444444444443</v>
      </c>
      <c r="DG39" s="317">
        <f t="shared" si="15"/>
        <v>44.444444444444443</v>
      </c>
      <c r="DH39" s="317">
        <f t="shared" si="16"/>
        <v>22.222222222222221</v>
      </c>
      <c r="DI39" s="317"/>
      <c r="DJ39" s="317" t="s">
        <v>787</v>
      </c>
      <c r="DK39" s="317">
        <v>6</v>
      </c>
      <c r="DL39" s="317">
        <v>19</v>
      </c>
      <c r="DM39" s="317" t="s">
        <v>645</v>
      </c>
      <c r="DN39" s="317" t="s">
        <v>268</v>
      </c>
      <c r="DO39" s="317" t="s">
        <v>268</v>
      </c>
      <c r="DP39" s="317" t="s">
        <v>268</v>
      </c>
      <c r="DQ39" s="317" t="s">
        <v>268</v>
      </c>
      <c r="DR39" s="317">
        <f t="shared" si="49"/>
        <v>2</v>
      </c>
      <c r="DS39" s="317">
        <v>14</v>
      </c>
      <c r="DT39" s="317" t="s">
        <v>21</v>
      </c>
      <c r="DU39" s="317" t="s">
        <v>268</v>
      </c>
      <c r="DV39" s="317" t="s">
        <v>788</v>
      </c>
      <c r="DW39" s="317" t="s">
        <v>21</v>
      </c>
      <c r="DX39" s="317">
        <v>16</v>
      </c>
      <c r="DY39" s="317">
        <v>7</v>
      </c>
      <c r="DZ39" s="317">
        <v>11</v>
      </c>
      <c r="EA39" s="317">
        <v>19</v>
      </c>
      <c r="EB39" s="317">
        <v>2</v>
      </c>
      <c r="EC39" s="317">
        <v>2</v>
      </c>
      <c r="ED39" s="317">
        <v>2</v>
      </c>
      <c r="EE39" s="317">
        <v>4</v>
      </c>
      <c r="EF39" s="317">
        <v>6</v>
      </c>
      <c r="EG39" s="317">
        <v>7</v>
      </c>
      <c r="EH39" s="317">
        <f t="shared" si="17"/>
        <v>116.66666666666667</v>
      </c>
      <c r="EI39" s="317">
        <f t="shared" si="50"/>
        <v>33.333333333333329</v>
      </c>
      <c r="EJ39" s="317">
        <f>IFERROR((DS39/DL39)*100,"-")</f>
        <v>73.68421052631578</v>
      </c>
      <c r="EK39" s="317">
        <f t="shared" si="52"/>
        <v>71.428571428571431</v>
      </c>
      <c r="EL39" s="317">
        <f t="shared" si="53"/>
        <v>81.818181818181813</v>
      </c>
      <c r="EM39" s="317">
        <f t="shared" si="54"/>
        <v>89.473684210526315</v>
      </c>
      <c r="EN39" s="317">
        <f t="shared" si="18"/>
        <v>66.666666666666657</v>
      </c>
      <c r="EO39" s="317">
        <f t="shared" si="19"/>
        <v>33.333333333333329</v>
      </c>
      <c r="EP39" s="317">
        <f t="shared" si="20"/>
        <v>122.22222222222223</v>
      </c>
      <c r="EQ39" s="317">
        <f t="shared" si="21"/>
        <v>66.666666666666657</v>
      </c>
      <c r="ER39" s="317">
        <f t="shared" si="22"/>
        <v>22.222222222222221</v>
      </c>
      <c r="ES39" s="317">
        <f t="shared" si="23"/>
        <v>211.11111111111111</v>
      </c>
      <c r="ET39" s="317">
        <f t="shared" si="24"/>
        <v>77.777777777777786</v>
      </c>
      <c r="EU39" s="317">
        <f t="shared" si="25"/>
        <v>22.222222222222221</v>
      </c>
      <c r="EV39" s="317"/>
      <c r="EW39" s="317" t="s">
        <v>275</v>
      </c>
      <c r="EX39" s="317">
        <v>3</v>
      </c>
      <c r="EY39" s="317">
        <v>687</v>
      </c>
      <c r="EZ39" s="317" t="s">
        <v>21</v>
      </c>
      <c r="FA39" s="317" t="s">
        <v>21</v>
      </c>
      <c r="FB39" s="317"/>
      <c r="FC39" s="317"/>
      <c r="FD39" s="317"/>
      <c r="FE39" s="317">
        <v>0</v>
      </c>
      <c r="FF39" s="317">
        <v>0</v>
      </c>
      <c r="FG39" s="317"/>
      <c r="FH39" s="317"/>
      <c r="FI39" s="317" t="s">
        <v>275</v>
      </c>
      <c r="FJ39" s="317"/>
      <c r="FK39" s="317">
        <v>16</v>
      </c>
      <c r="FL39" s="317">
        <v>3</v>
      </c>
      <c r="FM39" s="317">
        <v>374</v>
      </c>
      <c r="FN39" s="317">
        <v>687</v>
      </c>
      <c r="FO39" s="317">
        <v>3</v>
      </c>
      <c r="FP39" s="317">
        <v>3</v>
      </c>
      <c r="FQ39" s="317">
        <v>3</v>
      </c>
      <c r="FR39" s="317">
        <v>3</v>
      </c>
      <c r="FS39" s="317">
        <v>3</v>
      </c>
      <c r="FT39" s="317" t="s">
        <v>21</v>
      </c>
      <c r="FU39" s="317">
        <f t="shared" ref="FU39:FU46" si="79">(FL39/AE39)*100</f>
        <v>50</v>
      </c>
      <c r="FV39" s="317">
        <f t="shared" si="55"/>
        <v>0</v>
      </c>
      <c r="FW39" s="317">
        <f t="shared" si="56"/>
        <v>0</v>
      </c>
      <c r="FX39" s="317">
        <f t="shared" si="57"/>
        <v>0</v>
      </c>
      <c r="FY39" s="317">
        <f t="shared" si="58"/>
        <v>99.19786096256685</v>
      </c>
      <c r="FZ39" s="317">
        <f t="shared" si="59"/>
        <v>99.563318777292579</v>
      </c>
      <c r="GA39" s="317">
        <f t="shared" si="60"/>
        <v>50</v>
      </c>
      <c r="GB39" s="317">
        <f t="shared" ref="GB39:GB46" si="80">IF(FO39="-","-",(FO39/AE39)*100)</f>
        <v>50</v>
      </c>
      <c r="GC39" s="317">
        <f t="shared" ref="GC39:GC46" si="81">(FM39/AF39)*100</f>
        <v>4155.5555555555557</v>
      </c>
      <c r="GD39" s="317">
        <f t="shared" si="29"/>
        <v>33.333333333333329</v>
      </c>
      <c r="GE39" s="317">
        <f t="shared" ref="GE39:GE46" si="82">IF(FP39="-","-",(FP39/AF39)*100)</f>
        <v>33.333333333333329</v>
      </c>
      <c r="GF39" s="317">
        <f t="shared" ref="GF39:GF46" si="83">(FN39/AH39)*100</f>
        <v>7633.333333333333</v>
      </c>
      <c r="GG39" s="317" t="str">
        <f t="shared" si="32"/>
        <v>-</v>
      </c>
      <c r="GH39" s="317">
        <f t="shared" ref="GH39:GH46" si="84">(FQ39/AH39)*100</f>
        <v>33.333333333333329</v>
      </c>
      <c r="GI39" s="317" t="s">
        <v>678</v>
      </c>
      <c r="GJ39" s="317">
        <v>2</v>
      </c>
      <c r="GK39" s="317">
        <v>2</v>
      </c>
      <c r="GL39" s="317">
        <v>3</v>
      </c>
      <c r="GM39" s="317">
        <v>4</v>
      </c>
      <c r="GN39" s="494">
        <v>0.66666666666666663</v>
      </c>
      <c r="GO39" s="317" t="s">
        <v>21</v>
      </c>
      <c r="GP39" s="317">
        <v>33515</v>
      </c>
      <c r="GQ39" s="317">
        <v>1</v>
      </c>
      <c r="GR39" s="317"/>
      <c r="GS39" s="317" t="s">
        <v>21</v>
      </c>
      <c r="GT39" s="317" t="s">
        <v>21</v>
      </c>
      <c r="GU39" s="317" t="s">
        <v>21</v>
      </c>
      <c r="GV39" s="317">
        <v>0</v>
      </c>
      <c r="GW39" s="317">
        <v>4</v>
      </c>
      <c r="GX39" s="317">
        <v>3</v>
      </c>
      <c r="GY39" s="317">
        <v>0</v>
      </c>
      <c r="GZ39" s="317">
        <v>3</v>
      </c>
      <c r="HA39" s="317">
        <f t="shared" si="34"/>
        <v>50</v>
      </c>
      <c r="HB39" s="317">
        <f t="shared" si="63"/>
        <v>50</v>
      </c>
      <c r="HC39" s="501" t="s">
        <v>21</v>
      </c>
      <c r="HD39" s="317">
        <v>1459473</v>
      </c>
      <c r="HE39" s="317" t="s">
        <v>917</v>
      </c>
      <c r="HF39" s="317">
        <v>4</v>
      </c>
      <c r="HG39" s="317">
        <v>7</v>
      </c>
      <c r="HH39" s="317" t="s">
        <v>21</v>
      </c>
      <c r="HI39" s="317">
        <v>0</v>
      </c>
      <c r="HJ39" s="317" t="s">
        <v>21</v>
      </c>
      <c r="HK39" s="317">
        <v>0</v>
      </c>
      <c r="HL39" s="317">
        <v>7</v>
      </c>
      <c r="HM39" s="317">
        <v>6</v>
      </c>
      <c r="HN39" s="317">
        <v>1</v>
      </c>
      <c r="HO39" s="317">
        <v>6</v>
      </c>
      <c r="HP39" s="317">
        <f t="shared" si="35"/>
        <v>100</v>
      </c>
      <c r="HQ39" s="317">
        <f t="shared" si="64"/>
        <v>100</v>
      </c>
      <c r="HR39" s="317" t="s">
        <v>21</v>
      </c>
      <c r="HY39" s="210"/>
      <c r="HZ39" s="210"/>
      <c r="IA39" s="210"/>
      <c r="IB39" s="210"/>
      <c r="IC39" s="210"/>
      <c r="ID39" s="210"/>
      <c r="IE39" s="210"/>
      <c r="IF39" s="211"/>
      <c r="IG39" s="211"/>
      <c r="IH39" s="211"/>
      <c r="II39" s="211"/>
      <c r="IJ39" s="211"/>
      <c r="IK39" s="211"/>
      <c r="IL39" s="211"/>
      <c r="IM39" s="211"/>
      <c r="IN39" s="210"/>
    </row>
    <row r="40" spans="2:248" ht="110.25" customHeight="1" x14ac:dyDescent="0.45">
      <c r="B40" s="257" t="s">
        <v>1</v>
      </c>
      <c r="C40" s="315" t="s">
        <v>414</v>
      </c>
      <c r="D40" s="258" t="s">
        <v>0</v>
      </c>
      <c r="E40" s="258" t="s">
        <v>116</v>
      </c>
      <c r="F40" s="258" t="s">
        <v>187</v>
      </c>
      <c r="G40" s="256" t="s">
        <v>21</v>
      </c>
      <c r="H40" s="256" t="s">
        <v>21</v>
      </c>
      <c r="I40" s="256">
        <v>48</v>
      </c>
      <c r="J40" s="258" t="s">
        <v>93</v>
      </c>
      <c r="K40" s="316" t="s">
        <v>98</v>
      </c>
      <c r="L40" s="258" t="s">
        <v>96</v>
      </c>
      <c r="M40" s="316" t="s">
        <v>99</v>
      </c>
      <c r="N40" s="258" t="s">
        <v>34</v>
      </c>
      <c r="O40" s="258" t="s">
        <v>40</v>
      </c>
      <c r="P40" s="316" t="s">
        <v>12</v>
      </c>
      <c r="Q40" s="317" t="s">
        <v>509</v>
      </c>
      <c r="R40" s="317" t="s">
        <v>21</v>
      </c>
      <c r="S40" s="317" t="s">
        <v>444</v>
      </c>
      <c r="T40" s="317" t="s">
        <v>579</v>
      </c>
      <c r="U40" s="317" t="s">
        <v>469</v>
      </c>
      <c r="V40" s="317" t="s">
        <v>363</v>
      </c>
      <c r="W40" s="317" t="s">
        <v>390</v>
      </c>
      <c r="X40" s="317" t="s">
        <v>21</v>
      </c>
      <c r="Y40" s="317" t="s">
        <v>363</v>
      </c>
      <c r="Z40" s="317" t="s">
        <v>509</v>
      </c>
      <c r="AA40" s="317" t="s">
        <v>208</v>
      </c>
      <c r="AB40" s="317"/>
      <c r="AC40" s="377" t="s">
        <v>832</v>
      </c>
      <c r="AD40" s="317">
        <v>6</v>
      </c>
      <c r="AE40" s="317">
        <v>4</v>
      </c>
      <c r="AF40" s="317">
        <v>5</v>
      </c>
      <c r="AG40" s="317">
        <v>5</v>
      </c>
      <c r="AH40" s="317">
        <v>5</v>
      </c>
      <c r="AI40" s="317">
        <v>0</v>
      </c>
      <c r="AJ40" s="317" t="s">
        <v>684</v>
      </c>
      <c r="AK40" s="317">
        <v>4</v>
      </c>
      <c r="AL40" s="317">
        <v>21</v>
      </c>
      <c r="AM40" s="317" t="s">
        <v>789</v>
      </c>
      <c r="AN40" s="317">
        <v>1917</v>
      </c>
      <c r="AO40" s="317">
        <v>1917.1507099999999</v>
      </c>
      <c r="AP40" s="317">
        <v>1917</v>
      </c>
      <c r="AQ40" s="317">
        <f t="shared" si="37"/>
        <v>1917.1507099999999</v>
      </c>
      <c r="AR40" s="317">
        <f t="shared" si="38"/>
        <v>2</v>
      </c>
      <c r="AS40" s="317">
        <v>16</v>
      </c>
      <c r="AT40" s="317" t="s">
        <v>21</v>
      </c>
      <c r="AU40" s="317">
        <v>1917</v>
      </c>
      <c r="AV40" s="317">
        <v>50447.581599999998</v>
      </c>
      <c r="AW40" s="317" t="s">
        <v>21</v>
      </c>
      <c r="AX40" s="317">
        <v>6</v>
      </c>
      <c r="AY40" s="317">
        <v>5</v>
      </c>
      <c r="AZ40" s="317">
        <v>7</v>
      </c>
      <c r="BA40" s="317">
        <v>2</v>
      </c>
      <c r="BB40" s="317">
        <v>4</v>
      </c>
      <c r="BC40" s="317">
        <v>4</v>
      </c>
      <c r="BD40" s="317">
        <v>4</v>
      </c>
      <c r="BE40" s="317">
        <v>3</v>
      </c>
      <c r="BF40" s="317">
        <v>3</v>
      </c>
      <c r="BG40" s="317">
        <v>3</v>
      </c>
      <c r="BH40" s="317">
        <f t="shared" si="0"/>
        <v>125</v>
      </c>
      <c r="BI40" s="317">
        <f t="shared" si="72"/>
        <v>50</v>
      </c>
      <c r="BJ40" s="317">
        <f t="shared" si="39"/>
        <v>76.19047619047619</v>
      </c>
      <c r="BK40" s="317">
        <f t="shared" si="40"/>
        <v>20</v>
      </c>
      <c r="BL40" s="317">
        <f t="shared" si="62"/>
        <v>42.857142857142861</v>
      </c>
      <c r="BM40" s="317">
        <f t="shared" si="41"/>
        <v>-100</v>
      </c>
      <c r="BN40" s="317">
        <f t="shared" si="1"/>
        <v>75</v>
      </c>
      <c r="BO40" s="317">
        <f t="shared" si="2"/>
        <v>100</v>
      </c>
      <c r="BP40" s="317">
        <f t="shared" si="3"/>
        <v>140</v>
      </c>
      <c r="BQ40" s="317">
        <f t="shared" si="4"/>
        <v>60</v>
      </c>
      <c r="BR40" s="317">
        <f t="shared" si="5"/>
        <v>80</v>
      </c>
      <c r="BS40" s="317">
        <f t="shared" si="6"/>
        <v>40</v>
      </c>
      <c r="BT40" s="317">
        <f t="shared" si="7"/>
        <v>60</v>
      </c>
      <c r="BU40" s="317">
        <f t="shared" si="8"/>
        <v>80</v>
      </c>
      <c r="BV40" s="317" t="s">
        <v>671</v>
      </c>
      <c r="BW40" s="317" t="s">
        <v>263</v>
      </c>
      <c r="BX40" s="317">
        <v>3</v>
      </c>
      <c r="BY40" s="317">
        <v>4</v>
      </c>
      <c r="BZ40" s="317" t="s">
        <v>263</v>
      </c>
      <c r="CA40" s="317" t="s">
        <v>21</v>
      </c>
      <c r="CB40" s="317" t="s">
        <v>21</v>
      </c>
      <c r="CC40" s="317" t="s">
        <v>21</v>
      </c>
      <c r="CD40" s="317" t="s">
        <v>21</v>
      </c>
      <c r="CE40" s="317">
        <f t="shared" si="42"/>
        <v>0</v>
      </c>
      <c r="CF40" s="317">
        <v>0</v>
      </c>
      <c r="CG40" s="317" t="s">
        <v>21</v>
      </c>
      <c r="CH40" s="317" t="s">
        <v>21</v>
      </c>
      <c r="CI40" s="317" t="s">
        <v>263</v>
      </c>
      <c r="CJ40" s="317" t="s">
        <v>21</v>
      </c>
      <c r="CK40" s="317">
        <v>6</v>
      </c>
      <c r="CL40" s="317">
        <v>2</v>
      </c>
      <c r="CM40" s="317">
        <v>4</v>
      </c>
      <c r="CN40" s="317">
        <v>4</v>
      </c>
      <c r="CO40" s="317">
        <v>2</v>
      </c>
      <c r="CP40" s="317">
        <v>2</v>
      </c>
      <c r="CQ40" s="317">
        <v>2</v>
      </c>
      <c r="CR40" s="317">
        <v>2</v>
      </c>
      <c r="CS40" s="317">
        <v>4</v>
      </c>
      <c r="CT40" s="317">
        <v>4</v>
      </c>
      <c r="CU40" s="317">
        <f t="shared" si="9"/>
        <v>50</v>
      </c>
      <c r="CV40" s="317">
        <f t="shared" si="43"/>
        <v>0</v>
      </c>
      <c r="CW40" s="317">
        <f t="shared" si="44"/>
        <v>0</v>
      </c>
      <c r="CX40" s="317">
        <f t="shared" si="45"/>
        <v>0</v>
      </c>
      <c r="CY40" s="317">
        <f t="shared" si="46"/>
        <v>50</v>
      </c>
      <c r="CZ40" s="317">
        <f t="shared" si="47"/>
        <v>50</v>
      </c>
      <c r="DA40" s="317">
        <f t="shared" si="48"/>
        <v>50</v>
      </c>
      <c r="DB40" s="317">
        <f t="shared" si="10"/>
        <v>50</v>
      </c>
      <c r="DC40" s="317">
        <f t="shared" si="11"/>
        <v>80</v>
      </c>
      <c r="DD40" s="317">
        <f t="shared" si="12"/>
        <v>80</v>
      </c>
      <c r="DE40" s="317">
        <f t="shared" si="13"/>
        <v>40</v>
      </c>
      <c r="DF40" s="317">
        <f t="shared" si="14"/>
        <v>80</v>
      </c>
      <c r="DG40" s="317">
        <f t="shared" si="15"/>
        <v>80</v>
      </c>
      <c r="DH40" s="317">
        <f t="shared" si="16"/>
        <v>40</v>
      </c>
      <c r="DI40" s="317"/>
      <c r="DJ40" s="317" t="s">
        <v>790</v>
      </c>
      <c r="DK40" s="317">
        <v>9</v>
      </c>
      <c r="DL40" s="317">
        <v>15</v>
      </c>
      <c r="DM40" s="317" t="s">
        <v>646</v>
      </c>
      <c r="DN40" s="317" t="s">
        <v>268</v>
      </c>
      <c r="DO40" s="317" t="s">
        <v>654</v>
      </c>
      <c r="DP40" s="317" t="s">
        <v>268</v>
      </c>
      <c r="DQ40" s="317" t="s">
        <v>654</v>
      </c>
      <c r="DR40" s="317">
        <f t="shared" si="49"/>
        <v>3</v>
      </c>
      <c r="DS40" s="317">
        <v>7</v>
      </c>
      <c r="DT40" s="317" t="s">
        <v>21</v>
      </c>
      <c r="DU40" s="317" t="s">
        <v>654</v>
      </c>
      <c r="DV40" s="317" t="s">
        <v>693</v>
      </c>
      <c r="DW40" s="317" t="s">
        <v>21</v>
      </c>
      <c r="DX40" s="317">
        <v>6</v>
      </c>
      <c r="DY40" s="317">
        <v>5</v>
      </c>
      <c r="DZ40" s="317">
        <v>11</v>
      </c>
      <c r="EA40" s="317">
        <v>15</v>
      </c>
      <c r="EB40" s="317">
        <v>2</v>
      </c>
      <c r="EC40" s="317">
        <v>4</v>
      </c>
      <c r="ED40" s="317">
        <v>4</v>
      </c>
      <c r="EE40" s="317">
        <v>4</v>
      </c>
      <c r="EF40" s="317">
        <v>8</v>
      </c>
      <c r="EG40" s="317">
        <v>9</v>
      </c>
      <c r="EH40" s="317">
        <f t="shared" si="17"/>
        <v>125</v>
      </c>
      <c r="EI40" s="317">
        <f t="shared" si="50"/>
        <v>33.333333333333329</v>
      </c>
      <c r="EJ40" s="317">
        <f t="shared" si="51"/>
        <v>46.666666666666664</v>
      </c>
      <c r="EK40" s="317">
        <f t="shared" si="52"/>
        <v>60</v>
      </c>
      <c r="EL40" s="317">
        <f t="shared" si="53"/>
        <v>63.636363636363633</v>
      </c>
      <c r="EM40" s="317">
        <f t="shared" si="54"/>
        <v>73.333333333333329</v>
      </c>
      <c r="EN40" s="317">
        <f t="shared" si="18"/>
        <v>100</v>
      </c>
      <c r="EO40" s="317">
        <f t="shared" si="19"/>
        <v>50</v>
      </c>
      <c r="EP40" s="317">
        <f t="shared" si="20"/>
        <v>220.00000000000003</v>
      </c>
      <c r="EQ40" s="317">
        <f t="shared" si="21"/>
        <v>160</v>
      </c>
      <c r="ER40" s="317">
        <f t="shared" si="22"/>
        <v>80</v>
      </c>
      <c r="ES40" s="317">
        <f t="shared" si="23"/>
        <v>300</v>
      </c>
      <c r="ET40" s="317">
        <f t="shared" si="24"/>
        <v>180</v>
      </c>
      <c r="EU40" s="317">
        <f t="shared" si="25"/>
        <v>80</v>
      </c>
      <c r="EV40" s="317"/>
      <c r="EW40" s="317" t="s">
        <v>275</v>
      </c>
      <c r="EX40" s="317">
        <v>3</v>
      </c>
      <c r="EY40" s="317">
        <v>226</v>
      </c>
      <c r="EZ40" s="317" t="s">
        <v>21</v>
      </c>
      <c r="FA40" s="317" t="s">
        <v>21</v>
      </c>
      <c r="FB40" s="317"/>
      <c r="FC40" s="317"/>
      <c r="FD40" s="317"/>
      <c r="FE40" s="317">
        <v>0</v>
      </c>
      <c r="FF40" s="317">
        <v>0</v>
      </c>
      <c r="FG40" s="317"/>
      <c r="FH40" s="317"/>
      <c r="FI40" s="317" t="s">
        <v>275</v>
      </c>
      <c r="FJ40" s="317"/>
      <c r="FK40" s="317">
        <v>6</v>
      </c>
      <c r="FL40" s="317">
        <v>1</v>
      </c>
      <c r="FM40" s="317">
        <v>123</v>
      </c>
      <c r="FN40" s="317">
        <v>226</v>
      </c>
      <c r="FO40" s="317">
        <v>1</v>
      </c>
      <c r="FP40" s="317">
        <v>1</v>
      </c>
      <c r="FQ40" s="317">
        <v>1</v>
      </c>
      <c r="FR40" s="317">
        <v>1</v>
      </c>
      <c r="FS40" s="317">
        <v>1</v>
      </c>
      <c r="FT40" s="317">
        <v>1</v>
      </c>
      <c r="FU40" s="317">
        <f t="shared" si="79"/>
        <v>25</v>
      </c>
      <c r="FV40" s="317">
        <f t="shared" si="55"/>
        <v>0</v>
      </c>
      <c r="FW40" s="317">
        <f t="shared" si="56"/>
        <v>0</v>
      </c>
      <c r="FX40" s="317">
        <f t="shared" si="57"/>
        <v>0</v>
      </c>
      <c r="FY40" s="317">
        <f t="shared" si="58"/>
        <v>99.1869918699187</v>
      </c>
      <c r="FZ40" s="317">
        <f t="shared" si="59"/>
        <v>99.557522123893804</v>
      </c>
      <c r="GA40" s="317">
        <f t="shared" si="60"/>
        <v>25</v>
      </c>
      <c r="GB40" s="317">
        <f t="shared" si="80"/>
        <v>25</v>
      </c>
      <c r="GC40" s="317">
        <f t="shared" si="81"/>
        <v>2460</v>
      </c>
      <c r="GD40" s="317">
        <f t="shared" si="29"/>
        <v>20</v>
      </c>
      <c r="GE40" s="317">
        <f t="shared" si="82"/>
        <v>20</v>
      </c>
      <c r="GF40" s="317">
        <f t="shared" si="83"/>
        <v>4520</v>
      </c>
      <c r="GG40" s="317">
        <f t="shared" si="32"/>
        <v>20</v>
      </c>
      <c r="GH40" s="317">
        <f t="shared" si="84"/>
        <v>20</v>
      </c>
      <c r="GI40" s="317"/>
      <c r="GJ40" s="317">
        <v>4</v>
      </c>
      <c r="GK40" s="317">
        <v>2</v>
      </c>
      <c r="GL40" s="317">
        <v>1</v>
      </c>
      <c r="GM40" s="317">
        <v>4</v>
      </c>
      <c r="GN40" s="494">
        <v>1</v>
      </c>
      <c r="GO40" s="317" t="s">
        <v>867</v>
      </c>
      <c r="GP40" s="317">
        <v>9999.3351500000008</v>
      </c>
      <c r="GQ40" s="317">
        <v>2</v>
      </c>
      <c r="GR40" s="317">
        <v>2</v>
      </c>
      <c r="GS40" s="317" t="s">
        <v>21</v>
      </c>
      <c r="GT40" s="317" t="s">
        <v>21</v>
      </c>
      <c r="GU40" s="317" t="s">
        <v>21</v>
      </c>
      <c r="GV40" s="317">
        <v>0</v>
      </c>
      <c r="GW40" s="317">
        <v>4</v>
      </c>
      <c r="GX40" s="317">
        <v>4</v>
      </c>
      <c r="GY40" s="317">
        <v>2</v>
      </c>
      <c r="GZ40" s="317">
        <v>4</v>
      </c>
      <c r="HA40" s="317">
        <f t="shared" si="34"/>
        <v>100</v>
      </c>
      <c r="HB40" s="317">
        <f t="shared" si="63"/>
        <v>100</v>
      </c>
      <c r="HC40" s="501" t="s">
        <v>21</v>
      </c>
      <c r="HD40" s="317" t="s">
        <v>21</v>
      </c>
      <c r="HE40" s="317" t="s">
        <v>918</v>
      </c>
      <c r="HF40" s="317">
        <v>2</v>
      </c>
      <c r="HG40" s="317">
        <v>2</v>
      </c>
      <c r="HH40" s="317" t="s">
        <v>21</v>
      </c>
      <c r="HI40" s="317">
        <v>0</v>
      </c>
      <c r="HJ40" s="317" t="s">
        <v>21</v>
      </c>
      <c r="HK40" s="317">
        <v>0</v>
      </c>
      <c r="HL40" s="317">
        <v>4</v>
      </c>
      <c r="HM40" s="317">
        <v>2</v>
      </c>
      <c r="HN40" s="317">
        <v>3</v>
      </c>
      <c r="HO40" s="317">
        <v>4</v>
      </c>
      <c r="HP40" s="317">
        <f t="shared" si="35"/>
        <v>50</v>
      </c>
      <c r="HQ40" s="317">
        <f t="shared" si="64"/>
        <v>100</v>
      </c>
      <c r="HR40" s="317" t="s">
        <v>21</v>
      </c>
      <c r="HY40" s="210"/>
      <c r="HZ40" s="210"/>
      <c r="IA40" s="210"/>
      <c r="IB40" s="210"/>
      <c r="IC40" s="210"/>
      <c r="ID40" s="210"/>
      <c r="IE40" s="210"/>
      <c r="IF40" s="212"/>
      <c r="IG40" s="211"/>
      <c r="IH40" s="211"/>
      <c r="II40" s="211"/>
      <c r="IJ40" s="211"/>
      <c r="IK40" s="211"/>
      <c r="IL40" s="211"/>
      <c r="IM40" s="211"/>
      <c r="IN40" s="210"/>
    </row>
    <row r="41" spans="2:248" ht="107.25" customHeight="1" x14ac:dyDescent="0.45">
      <c r="B41" s="257" t="s">
        <v>1</v>
      </c>
      <c r="C41" s="315" t="s">
        <v>414</v>
      </c>
      <c r="D41" s="258" t="s">
        <v>0</v>
      </c>
      <c r="E41" s="258" t="s">
        <v>116</v>
      </c>
      <c r="F41" s="258" t="s">
        <v>187</v>
      </c>
      <c r="G41" s="256" t="s">
        <v>21</v>
      </c>
      <c r="H41" s="256" t="s">
        <v>21</v>
      </c>
      <c r="I41" s="256">
        <v>48</v>
      </c>
      <c r="J41" s="258" t="s">
        <v>94</v>
      </c>
      <c r="K41" s="316" t="s">
        <v>68</v>
      </c>
      <c r="L41" s="258" t="s">
        <v>41</v>
      </c>
      <c r="M41" s="316" t="s">
        <v>69</v>
      </c>
      <c r="N41" s="258" t="s">
        <v>34</v>
      </c>
      <c r="O41" s="258" t="s">
        <v>37</v>
      </c>
      <c r="P41" s="316" t="s">
        <v>12</v>
      </c>
      <c r="Q41" s="317" t="s">
        <v>510</v>
      </c>
      <c r="R41" s="317" t="s">
        <v>21</v>
      </c>
      <c r="S41" s="317" t="s">
        <v>443</v>
      </c>
      <c r="T41" s="317" t="s">
        <v>578</v>
      </c>
      <c r="U41" s="317" t="s">
        <v>470</v>
      </c>
      <c r="V41" s="317" t="s">
        <v>363</v>
      </c>
      <c r="W41" s="317" t="s">
        <v>391</v>
      </c>
      <c r="X41" s="317" t="s">
        <v>21</v>
      </c>
      <c r="Y41" s="317" t="s">
        <v>363</v>
      </c>
      <c r="Z41" s="317" t="s">
        <v>510</v>
      </c>
      <c r="AA41" s="317" t="s">
        <v>208</v>
      </c>
      <c r="AB41" s="317"/>
      <c r="AC41" s="377" t="s">
        <v>832</v>
      </c>
      <c r="AD41" s="317">
        <v>5</v>
      </c>
      <c r="AE41" s="317">
        <v>2</v>
      </c>
      <c r="AF41" s="317">
        <v>3</v>
      </c>
      <c r="AG41" s="317">
        <v>3</v>
      </c>
      <c r="AH41" s="317">
        <v>3</v>
      </c>
      <c r="AI41" s="317">
        <v>0</v>
      </c>
      <c r="AJ41" s="317">
        <v>18659.581600000001</v>
      </c>
      <c r="AK41" s="317">
        <v>2</v>
      </c>
      <c r="AL41" s="317">
        <v>3</v>
      </c>
      <c r="AM41" s="317">
        <v>18659.581600000001</v>
      </c>
      <c r="AN41" s="317" t="s">
        <v>21</v>
      </c>
      <c r="AO41" s="317" t="s">
        <v>21</v>
      </c>
      <c r="AP41" s="317" t="s">
        <v>21</v>
      </c>
      <c r="AQ41" s="317" t="str">
        <f t="shared" si="37"/>
        <v>-</v>
      </c>
      <c r="AR41" s="317">
        <f t="shared" si="38"/>
        <v>0</v>
      </c>
      <c r="AS41" s="317">
        <v>0</v>
      </c>
      <c r="AT41" s="317" t="s">
        <v>21</v>
      </c>
      <c r="AU41" s="317" t="s">
        <v>21</v>
      </c>
      <c r="AV41" s="317">
        <v>18659.581600000001</v>
      </c>
      <c r="AW41" s="317" t="s">
        <v>21</v>
      </c>
      <c r="AX41" s="317">
        <v>5</v>
      </c>
      <c r="AY41" s="317">
        <v>2</v>
      </c>
      <c r="AZ41" s="317">
        <v>2</v>
      </c>
      <c r="BA41" s="317">
        <v>2</v>
      </c>
      <c r="BB41" s="317">
        <v>2</v>
      </c>
      <c r="BC41" s="317">
        <v>2</v>
      </c>
      <c r="BD41" s="317">
        <v>2</v>
      </c>
      <c r="BE41" s="317">
        <v>1</v>
      </c>
      <c r="BF41" s="317">
        <v>1</v>
      </c>
      <c r="BG41" s="317">
        <v>1</v>
      </c>
      <c r="BH41" s="317">
        <f t="shared" si="0"/>
        <v>100</v>
      </c>
      <c r="BI41" s="317">
        <f t="shared" si="72"/>
        <v>0</v>
      </c>
      <c r="BJ41" s="317">
        <f t="shared" si="39"/>
        <v>0</v>
      </c>
      <c r="BK41" s="317">
        <f t="shared" si="40"/>
        <v>0</v>
      </c>
      <c r="BL41" s="317">
        <f>IFERROR(100-((BC41/AZ41)*100), "-")</f>
        <v>0</v>
      </c>
      <c r="BM41" s="317">
        <f t="shared" si="41"/>
        <v>0</v>
      </c>
      <c r="BN41" s="317">
        <f t="shared" si="1"/>
        <v>50</v>
      </c>
      <c r="BO41" s="317">
        <f t="shared" si="2"/>
        <v>100</v>
      </c>
      <c r="BP41" s="317">
        <f t="shared" si="3"/>
        <v>66.666666666666657</v>
      </c>
      <c r="BQ41" s="317">
        <f t="shared" si="4"/>
        <v>33.333333333333329</v>
      </c>
      <c r="BR41" s="317">
        <f t="shared" si="5"/>
        <v>66.666666666666657</v>
      </c>
      <c r="BS41" s="317">
        <f t="shared" si="6"/>
        <v>66.666666666666657</v>
      </c>
      <c r="BT41" s="317">
        <f t="shared" si="7"/>
        <v>33.333333333333329</v>
      </c>
      <c r="BU41" s="317">
        <f t="shared" si="8"/>
        <v>66.666666666666657</v>
      </c>
      <c r="BV41" s="317" t="s">
        <v>21</v>
      </c>
      <c r="BW41" s="317" t="s">
        <v>264</v>
      </c>
      <c r="BX41" s="317">
        <v>3</v>
      </c>
      <c r="BY41" s="317">
        <v>3</v>
      </c>
      <c r="BZ41" s="317" t="s">
        <v>264</v>
      </c>
      <c r="CA41" s="317" t="s">
        <v>21</v>
      </c>
      <c r="CB41" s="317" t="s">
        <v>21</v>
      </c>
      <c r="CC41" s="317" t="s">
        <v>21</v>
      </c>
      <c r="CD41" s="317" t="s">
        <v>21</v>
      </c>
      <c r="CE41" s="317">
        <f t="shared" si="42"/>
        <v>0</v>
      </c>
      <c r="CF41" s="317">
        <v>0</v>
      </c>
      <c r="CG41" s="317" t="s">
        <v>21</v>
      </c>
      <c r="CH41" s="317" t="s">
        <v>21</v>
      </c>
      <c r="CI41" s="317" t="s">
        <v>264</v>
      </c>
      <c r="CJ41" s="317" t="s">
        <v>21</v>
      </c>
      <c r="CK41" s="317">
        <v>5</v>
      </c>
      <c r="CL41" s="317">
        <v>2</v>
      </c>
      <c r="CM41" s="317">
        <v>3</v>
      </c>
      <c r="CN41" s="317">
        <v>3</v>
      </c>
      <c r="CO41" s="317">
        <v>2</v>
      </c>
      <c r="CP41" s="317">
        <v>2</v>
      </c>
      <c r="CQ41" s="317">
        <v>2</v>
      </c>
      <c r="CR41" s="317">
        <v>2</v>
      </c>
      <c r="CS41" s="317">
        <v>3</v>
      </c>
      <c r="CT41" s="317">
        <v>3</v>
      </c>
      <c r="CU41" s="317">
        <f t="shared" si="9"/>
        <v>100</v>
      </c>
      <c r="CV41" s="317">
        <f t="shared" si="43"/>
        <v>0</v>
      </c>
      <c r="CW41" s="317">
        <f t="shared" si="44"/>
        <v>0</v>
      </c>
      <c r="CX41" s="317">
        <f t="shared" si="45"/>
        <v>0</v>
      </c>
      <c r="CY41" s="317">
        <f t="shared" si="46"/>
        <v>33.333333333333343</v>
      </c>
      <c r="CZ41" s="317">
        <f t="shared" si="47"/>
        <v>33.333333333333343</v>
      </c>
      <c r="DA41" s="317">
        <f t="shared" si="48"/>
        <v>100</v>
      </c>
      <c r="DB41" s="317">
        <f t="shared" si="10"/>
        <v>100</v>
      </c>
      <c r="DC41" s="317">
        <f t="shared" si="11"/>
        <v>100</v>
      </c>
      <c r="DD41" s="317">
        <f t="shared" si="12"/>
        <v>100</v>
      </c>
      <c r="DE41" s="317">
        <f t="shared" si="13"/>
        <v>66.666666666666657</v>
      </c>
      <c r="DF41" s="317">
        <f t="shared" si="14"/>
        <v>100</v>
      </c>
      <c r="DG41" s="317">
        <f t="shared" si="15"/>
        <v>100</v>
      </c>
      <c r="DH41" s="317">
        <f t="shared" si="16"/>
        <v>66.666666666666657</v>
      </c>
      <c r="DI41" s="317"/>
      <c r="DJ41" s="317" t="s">
        <v>791</v>
      </c>
      <c r="DK41" s="317">
        <v>6</v>
      </c>
      <c r="DL41" s="317">
        <v>10</v>
      </c>
      <c r="DM41" s="317" t="s">
        <v>645</v>
      </c>
      <c r="DN41" s="317" t="s">
        <v>268</v>
      </c>
      <c r="DO41" s="317" t="s">
        <v>268</v>
      </c>
      <c r="DP41" s="317" t="s">
        <v>268</v>
      </c>
      <c r="DQ41" s="317" t="s">
        <v>268</v>
      </c>
      <c r="DR41" s="317">
        <f t="shared" si="49"/>
        <v>2</v>
      </c>
      <c r="DS41" s="317">
        <v>6</v>
      </c>
      <c r="DT41" s="317" t="s">
        <v>21</v>
      </c>
      <c r="DU41" s="317" t="s">
        <v>268</v>
      </c>
      <c r="DV41" s="317" t="s">
        <v>792</v>
      </c>
      <c r="DW41" s="317" t="s">
        <v>21</v>
      </c>
      <c r="DX41" s="317">
        <v>5</v>
      </c>
      <c r="DY41" s="317">
        <v>3</v>
      </c>
      <c r="DZ41" s="317">
        <v>6</v>
      </c>
      <c r="EA41" s="317">
        <v>10</v>
      </c>
      <c r="EB41" s="317">
        <v>2</v>
      </c>
      <c r="EC41" s="317">
        <v>2</v>
      </c>
      <c r="ED41" s="317">
        <v>2</v>
      </c>
      <c r="EE41" s="317">
        <v>2</v>
      </c>
      <c r="EF41" s="317">
        <v>3</v>
      </c>
      <c r="EG41" s="317">
        <v>4</v>
      </c>
      <c r="EH41" s="317">
        <f t="shared" si="17"/>
        <v>150</v>
      </c>
      <c r="EI41" s="317">
        <f t="shared" si="50"/>
        <v>33.333333333333329</v>
      </c>
      <c r="EJ41" s="317">
        <f t="shared" si="51"/>
        <v>60</v>
      </c>
      <c r="EK41" s="317">
        <f t="shared" si="52"/>
        <v>33.333333333333343</v>
      </c>
      <c r="EL41" s="317">
        <f t="shared" si="53"/>
        <v>66.666666666666671</v>
      </c>
      <c r="EM41" s="317">
        <f t="shared" si="54"/>
        <v>80</v>
      </c>
      <c r="EN41" s="317">
        <f t="shared" si="18"/>
        <v>100</v>
      </c>
      <c r="EO41" s="317">
        <f t="shared" si="19"/>
        <v>100</v>
      </c>
      <c r="EP41" s="317">
        <f t="shared" si="20"/>
        <v>200</v>
      </c>
      <c r="EQ41" s="317">
        <f t="shared" si="21"/>
        <v>100</v>
      </c>
      <c r="ER41" s="317">
        <f t="shared" si="22"/>
        <v>66.666666666666657</v>
      </c>
      <c r="ES41" s="317">
        <f t="shared" si="23"/>
        <v>333.33333333333337</v>
      </c>
      <c r="ET41" s="317">
        <f t="shared" si="24"/>
        <v>133.33333333333331</v>
      </c>
      <c r="EU41" s="317">
        <f t="shared" si="25"/>
        <v>66.666666666666657</v>
      </c>
      <c r="EV41" s="317"/>
      <c r="EW41" s="317">
        <v>1111202</v>
      </c>
      <c r="EX41" s="317">
        <v>1</v>
      </c>
      <c r="EY41" s="317">
        <v>117</v>
      </c>
      <c r="EZ41" s="317" t="s">
        <v>21</v>
      </c>
      <c r="FA41" s="317" t="s">
        <v>21</v>
      </c>
      <c r="FB41" s="317"/>
      <c r="FC41" s="317"/>
      <c r="FD41" s="317"/>
      <c r="FE41" s="317">
        <v>0</v>
      </c>
      <c r="FF41" s="317">
        <v>0</v>
      </c>
      <c r="FG41" s="317"/>
      <c r="FH41" s="317"/>
      <c r="FI41" s="317">
        <v>1111202</v>
      </c>
      <c r="FJ41" s="317"/>
      <c r="FK41" s="317">
        <v>5</v>
      </c>
      <c r="FL41" s="317">
        <v>1</v>
      </c>
      <c r="FM41" s="317">
        <v>117</v>
      </c>
      <c r="FN41" s="317">
        <v>117</v>
      </c>
      <c r="FO41" s="317">
        <v>1</v>
      </c>
      <c r="FP41" s="317">
        <v>1</v>
      </c>
      <c r="FQ41" s="317">
        <v>1</v>
      </c>
      <c r="FR41" s="317">
        <v>1</v>
      </c>
      <c r="FS41" s="317">
        <v>1</v>
      </c>
      <c r="FT41" s="317">
        <v>1</v>
      </c>
      <c r="FU41" s="317">
        <f t="shared" si="79"/>
        <v>50</v>
      </c>
      <c r="FV41" s="317">
        <f t="shared" si="55"/>
        <v>0</v>
      </c>
      <c r="FW41" s="317">
        <f t="shared" si="56"/>
        <v>0</v>
      </c>
      <c r="FX41" s="317">
        <f t="shared" si="57"/>
        <v>0</v>
      </c>
      <c r="FY41" s="317">
        <f t="shared" si="58"/>
        <v>99.145299145299148</v>
      </c>
      <c r="FZ41" s="317">
        <f t="shared" si="59"/>
        <v>99.145299145299148</v>
      </c>
      <c r="GA41" s="317">
        <f t="shared" si="60"/>
        <v>50</v>
      </c>
      <c r="GB41" s="317">
        <f t="shared" si="80"/>
        <v>50</v>
      </c>
      <c r="GC41" s="317">
        <f t="shared" si="81"/>
        <v>3900</v>
      </c>
      <c r="GD41" s="317">
        <f t="shared" si="29"/>
        <v>33.333333333333329</v>
      </c>
      <c r="GE41" s="317">
        <f t="shared" si="82"/>
        <v>33.333333333333329</v>
      </c>
      <c r="GF41" s="317">
        <f t="shared" si="83"/>
        <v>3900</v>
      </c>
      <c r="GG41" s="317">
        <f t="shared" si="32"/>
        <v>33.333333333333329</v>
      </c>
      <c r="GH41" s="317">
        <f t="shared" si="84"/>
        <v>33.333333333333329</v>
      </c>
      <c r="GI41" s="317" t="s">
        <v>679</v>
      </c>
      <c r="GJ41" s="317">
        <v>2</v>
      </c>
      <c r="GK41" s="317">
        <v>2</v>
      </c>
      <c r="GL41" s="317">
        <v>1</v>
      </c>
      <c r="GM41" s="317">
        <v>2</v>
      </c>
      <c r="GN41" s="494">
        <v>1</v>
      </c>
      <c r="GO41" s="317" t="s">
        <v>21</v>
      </c>
      <c r="GP41" s="317">
        <v>33515</v>
      </c>
      <c r="GQ41" s="317">
        <v>1</v>
      </c>
      <c r="GR41" s="317"/>
      <c r="GS41" s="317" t="s">
        <v>21</v>
      </c>
      <c r="GT41" s="317" t="s">
        <v>21</v>
      </c>
      <c r="GU41" s="317" t="s">
        <v>21</v>
      </c>
      <c r="GV41" s="317">
        <v>0</v>
      </c>
      <c r="GW41" s="317">
        <v>1</v>
      </c>
      <c r="GX41" s="317">
        <v>1</v>
      </c>
      <c r="GY41" s="317">
        <v>0</v>
      </c>
      <c r="GZ41" s="317">
        <v>1</v>
      </c>
      <c r="HA41" s="317">
        <f t="shared" si="34"/>
        <v>50</v>
      </c>
      <c r="HB41" s="317">
        <f t="shared" si="63"/>
        <v>50</v>
      </c>
      <c r="HC41" s="501" t="s">
        <v>21</v>
      </c>
      <c r="HD41" s="317" t="s">
        <v>21</v>
      </c>
      <c r="HE41" s="317" t="s">
        <v>919</v>
      </c>
      <c r="HF41" s="317">
        <v>2</v>
      </c>
      <c r="HG41" s="317">
        <v>2</v>
      </c>
      <c r="HH41" s="317" t="s">
        <v>21</v>
      </c>
      <c r="HI41" s="317">
        <v>0</v>
      </c>
      <c r="HJ41" s="317" t="s">
        <v>21</v>
      </c>
      <c r="HK41" s="317">
        <v>0</v>
      </c>
      <c r="HL41" s="317">
        <v>1</v>
      </c>
      <c r="HM41" s="317">
        <v>2</v>
      </c>
      <c r="HN41" s="317">
        <v>0</v>
      </c>
      <c r="HO41" s="317">
        <v>2</v>
      </c>
      <c r="HP41" s="317">
        <f t="shared" si="35"/>
        <v>100</v>
      </c>
      <c r="HQ41" s="317">
        <f t="shared" si="64"/>
        <v>100</v>
      </c>
      <c r="HR41" s="317" t="s">
        <v>21</v>
      </c>
      <c r="HY41" s="210"/>
      <c r="HZ41" s="210"/>
      <c r="IA41" s="210"/>
      <c r="IB41" s="210"/>
      <c r="IC41" s="210"/>
      <c r="ID41" s="210"/>
      <c r="IE41" s="210"/>
      <c r="IF41" s="212"/>
      <c r="IG41" s="211"/>
      <c r="IH41" s="211"/>
      <c r="II41" s="211"/>
      <c r="IJ41" s="211"/>
      <c r="IK41" s="211"/>
      <c r="IL41" s="211"/>
      <c r="IM41" s="211"/>
      <c r="IN41" s="210"/>
    </row>
    <row r="42" spans="2:248" ht="66.75" customHeight="1" x14ac:dyDescent="0.45">
      <c r="B42" s="257" t="s">
        <v>1</v>
      </c>
      <c r="C42" s="315" t="s">
        <v>414</v>
      </c>
      <c r="D42" s="258" t="s">
        <v>0</v>
      </c>
      <c r="E42" s="258" t="s">
        <v>116</v>
      </c>
      <c r="F42" s="258" t="s">
        <v>187</v>
      </c>
      <c r="G42" s="256" t="s">
        <v>21</v>
      </c>
      <c r="H42" s="256" t="s">
        <v>21</v>
      </c>
      <c r="I42" s="256">
        <v>48</v>
      </c>
      <c r="J42" s="258" t="s">
        <v>97</v>
      </c>
      <c r="K42" s="316" t="s">
        <v>98</v>
      </c>
      <c r="L42" s="258" t="s">
        <v>96</v>
      </c>
      <c r="M42" s="316" t="s">
        <v>99</v>
      </c>
      <c r="N42" s="258" t="s">
        <v>34</v>
      </c>
      <c r="O42" s="258" t="s">
        <v>40</v>
      </c>
      <c r="P42" s="316" t="s">
        <v>12</v>
      </c>
      <c r="Q42" s="317" t="s">
        <v>511</v>
      </c>
      <c r="R42" s="317" t="s">
        <v>21</v>
      </c>
      <c r="S42" s="317" t="s">
        <v>444</v>
      </c>
      <c r="T42" s="317" t="s">
        <v>579</v>
      </c>
      <c r="U42" s="317" t="s">
        <v>471</v>
      </c>
      <c r="V42" s="317" t="s">
        <v>363</v>
      </c>
      <c r="W42" s="317" t="s">
        <v>391</v>
      </c>
      <c r="X42" s="317" t="s">
        <v>21</v>
      </c>
      <c r="Y42" s="317" t="s">
        <v>363</v>
      </c>
      <c r="Z42" s="317" t="s">
        <v>511</v>
      </c>
      <c r="AA42" s="317" t="s">
        <v>208</v>
      </c>
      <c r="AB42" s="317"/>
      <c r="AC42" s="377" t="s">
        <v>832</v>
      </c>
      <c r="AD42" s="317">
        <v>5</v>
      </c>
      <c r="AE42" s="317">
        <v>4</v>
      </c>
      <c r="AF42" s="317">
        <v>5</v>
      </c>
      <c r="AG42" s="317">
        <v>5</v>
      </c>
      <c r="AH42" s="317">
        <v>5</v>
      </c>
      <c r="AI42" s="317">
        <v>0</v>
      </c>
      <c r="AJ42" s="317" t="s">
        <v>617</v>
      </c>
      <c r="AK42" s="317">
        <v>1</v>
      </c>
      <c r="AL42" s="317">
        <v>5</v>
      </c>
      <c r="AM42" s="317" t="s">
        <v>617</v>
      </c>
      <c r="AN42" s="317" t="s">
        <v>21</v>
      </c>
      <c r="AO42" s="317" t="s">
        <v>21</v>
      </c>
      <c r="AP42" s="317" t="s">
        <v>21</v>
      </c>
      <c r="AQ42" s="317" t="str">
        <f t="shared" si="37"/>
        <v>-</v>
      </c>
      <c r="AR42" s="317">
        <f t="shared" si="38"/>
        <v>0</v>
      </c>
      <c r="AS42" s="317">
        <v>0</v>
      </c>
      <c r="AT42" s="317" t="s">
        <v>21</v>
      </c>
      <c r="AU42" s="317" t="s">
        <v>21</v>
      </c>
      <c r="AV42" s="317" t="s">
        <v>617</v>
      </c>
      <c r="AW42" s="317" t="s">
        <v>21</v>
      </c>
      <c r="AX42" s="317">
        <v>5</v>
      </c>
      <c r="AY42" s="317">
        <v>4</v>
      </c>
      <c r="AZ42" s="317">
        <v>4</v>
      </c>
      <c r="BA42" s="317">
        <v>4</v>
      </c>
      <c r="BB42" s="317">
        <v>4</v>
      </c>
      <c r="BC42" s="317">
        <v>4</v>
      </c>
      <c r="BD42" s="317">
        <v>4</v>
      </c>
      <c r="BE42" s="317">
        <v>3</v>
      </c>
      <c r="BF42" s="317">
        <v>3</v>
      </c>
      <c r="BG42" s="317">
        <v>3</v>
      </c>
      <c r="BH42" s="317">
        <f t="shared" si="0"/>
        <v>100</v>
      </c>
      <c r="BI42" s="317">
        <f t="shared" si="72"/>
        <v>0</v>
      </c>
      <c r="BJ42" s="317">
        <f t="shared" si="39"/>
        <v>0</v>
      </c>
      <c r="BK42" s="317">
        <f t="shared" si="40"/>
        <v>0</v>
      </c>
      <c r="BL42" s="317">
        <f t="shared" si="62"/>
        <v>0</v>
      </c>
      <c r="BM42" s="317">
        <f>IFERROR(100-((BD42/BA42)*100), "-")</f>
        <v>0</v>
      </c>
      <c r="BN42" s="317">
        <f t="shared" si="1"/>
        <v>75</v>
      </c>
      <c r="BO42" s="317">
        <f t="shared" si="2"/>
        <v>100</v>
      </c>
      <c r="BP42" s="317">
        <f t="shared" si="3"/>
        <v>80</v>
      </c>
      <c r="BQ42" s="317">
        <f t="shared" si="4"/>
        <v>60</v>
      </c>
      <c r="BR42" s="317">
        <f t="shared" si="5"/>
        <v>80</v>
      </c>
      <c r="BS42" s="317">
        <f t="shared" si="6"/>
        <v>80</v>
      </c>
      <c r="BT42" s="317">
        <f t="shared" si="7"/>
        <v>60</v>
      </c>
      <c r="BU42" s="317">
        <f t="shared" si="8"/>
        <v>80</v>
      </c>
      <c r="BV42" s="317" t="s">
        <v>671</v>
      </c>
      <c r="BW42" s="317" t="s">
        <v>263</v>
      </c>
      <c r="BX42" s="317">
        <v>3</v>
      </c>
      <c r="BY42" s="317">
        <v>3</v>
      </c>
      <c r="BZ42" s="317" t="s">
        <v>263</v>
      </c>
      <c r="CA42" s="317" t="s">
        <v>21</v>
      </c>
      <c r="CB42" s="317" t="s">
        <v>21</v>
      </c>
      <c r="CC42" s="317" t="s">
        <v>21</v>
      </c>
      <c r="CD42" s="317" t="s">
        <v>21</v>
      </c>
      <c r="CE42" s="317">
        <f t="shared" si="42"/>
        <v>0</v>
      </c>
      <c r="CF42" s="317">
        <v>0</v>
      </c>
      <c r="CG42" s="317" t="s">
        <v>21</v>
      </c>
      <c r="CH42" s="317" t="s">
        <v>21</v>
      </c>
      <c r="CI42" s="317" t="s">
        <v>263</v>
      </c>
      <c r="CJ42" s="317" t="s">
        <v>21</v>
      </c>
      <c r="CK42" s="317">
        <v>5</v>
      </c>
      <c r="CL42" s="317">
        <v>2</v>
      </c>
      <c r="CM42" s="317">
        <v>3</v>
      </c>
      <c r="CN42" s="317">
        <v>3</v>
      </c>
      <c r="CO42" s="317">
        <v>2</v>
      </c>
      <c r="CP42" s="317">
        <v>2</v>
      </c>
      <c r="CQ42" s="317">
        <v>2</v>
      </c>
      <c r="CR42" s="317">
        <v>2</v>
      </c>
      <c r="CS42" s="317">
        <v>3</v>
      </c>
      <c r="CT42" s="317">
        <v>3</v>
      </c>
      <c r="CU42" s="317">
        <f t="shared" si="9"/>
        <v>50</v>
      </c>
      <c r="CV42" s="317">
        <f t="shared" si="43"/>
        <v>0</v>
      </c>
      <c r="CW42" s="317">
        <f t="shared" si="44"/>
        <v>0</v>
      </c>
      <c r="CX42" s="317">
        <f t="shared" si="45"/>
        <v>0</v>
      </c>
      <c r="CY42" s="317">
        <f t="shared" si="46"/>
        <v>33.333333333333343</v>
      </c>
      <c r="CZ42" s="317">
        <f t="shared" si="47"/>
        <v>33.333333333333343</v>
      </c>
      <c r="DA42" s="317">
        <f t="shared" si="48"/>
        <v>50</v>
      </c>
      <c r="DB42" s="317">
        <f t="shared" si="10"/>
        <v>50</v>
      </c>
      <c r="DC42" s="317">
        <f t="shared" si="11"/>
        <v>60</v>
      </c>
      <c r="DD42" s="317">
        <f t="shared" si="12"/>
        <v>60</v>
      </c>
      <c r="DE42" s="317">
        <f t="shared" si="13"/>
        <v>40</v>
      </c>
      <c r="DF42" s="317">
        <f t="shared" si="14"/>
        <v>60</v>
      </c>
      <c r="DG42" s="317">
        <f t="shared" si="15"/>
        <v>60</v>
      </c>
      <c r="DH42" s="317">
        <f t="shared" si="16"/>
        <v>40</v>
      </c>
      <c r="DI42" s="317"/>
      <c r="DJ42" s="317" t="s">
        <v>790</v>
      </c>
      <c r="DK42" s="317">
        <v>9</v>
      </c>
      <c r="DL42" s="317">
        <v>14</v>
      </c>
      <c r="DM42" s="317" t="s">
        <v>647</v>
      </c>
      <c r="DN42" s="317" t="s">
        <v>268</v>
      </c>
      <c r="DO42" s="317" t="s">
        <v>654</v>
      </c>
      <c r="DP42" s="317" t="s">
        <v>268</v>
      </c>
      <c r="DQ42" s="317" t="s">
        <v>654</v>
      </c>
      <c r="DR42" s="317">
        <f t="shared" si="49"/>
        <v>3</v>
      </c>
      <c r="DS42" s="317">
        <v>6</v>
      </c>
      <c r="DT42" s="317" t="s">
        <v>21</v>
      </c>
      <c r="DU42" s="317" t="s">
        <v>654</v>
      </c>
      <c r="DV42" s="317" t="s">
        <v>793</v>
      </c>
      <c r="DW42" s="317" t="s">
        <v>21</v>
      </c>
      <c r="DX42" s="317">
        <v>5</v>
      </c>
      <c r="DY42" s="317">
        <v>5</v>
      </c>
      <c r="DZ42" s="317">
        <v>10</v>
      </c>
      <c r="EA42" s="317">
        <v>14</v>
      </c>
      <c r="EB42" s="317">
        <v>2</v>
      </c>
      <c r="EC42" s="317">
        <v>4</v>
      </c>
      <c r="ED42" s="317">
        <v>4</v>
      </c>
      <c r="EE42" s="317">
        <v>5</v>
      </c>
      <c r="EF42" s="317">
        <v>7</v>
      </c>
      <c r="EG42" s="317">
        <v>8</v>
      </c>
      <c r="EH42" s="317">
        <f t="shared" si="17"/>
        <v>125</v>
      </c>
      <c r="EI42" s="317">
        <f t="shared" si="50"/>
        <v>33.333333333333329</v>
      </c>
      <c r="EJ42" s="317">
        <f t="shared" si="51"/>
        <v>42.857142857142854</v>
      </c>
      <c r="EK42" s="317">
        <f t="shared" si="52"/>
        <v>60</v>
      </c>
      <c r="EL42" s="317">
        <f t="shared" si="53"/>
        <v>60</v>
      </c>
      <c r="EM42" s="317">
        <f t="shared" si="54"/>
        <v>71.428571428571431</v>
      </c>
      <c r="EN42" s="317">
        <f t="shared" si="18"/>
        <v>125</v>
      </c>
      <c r="EO42" s="317">
        <f t="shared" si="19"/>
        <v>50</v>
      </c>
      <c r="EP42" s="317">
        <f t="shared" si="20"/>
        <v>200</v>
      </c>
      <c r="EQ42" s="317">
        <f t="shared" si="21"/>
        <v>140</v>
      </c>
      <c r="ER42" s="317">
        <f t="shared" si="22"/>
        <v>80</v>
      </c>
      <c r="ES42" s="317">
        <f t="shared" si="23"/>
        <v>280</v>
      </c>
      <c r="ET42" s="317">
        <f t="shared" si="24"/>
        <v>160</v>
      </c>
      <c r="EU42" s="317">
        <f t="shared" si="25"/>
        <v>80</v>
      </c>
      <c r="EV42" s="317"/>
      <c r="EW42" s="317" t="s">
        <v>21</v>
      </c>
      <c r="EX42" s="317">
        <v>0</v>
      </c>
      <c r="EY42" s="317">
        <v>0</v>
      </c>
      <c r="EZ42" s="317" t="s">
        <v>21</v>
      </c>
      <c r="FA42" s="317" t="s">
        <v>21</v>
      </c>
      <c r="FB42" s="317"/>
      <c r="FC42" s="317"/>
      <c r="FD42" s="317"/>
      <c r="FE42" s="317">
        <v>0</v>
      </c>
      <c r="FF42" s="317">
        <v>0</v>
      </c>
      <c r="FG42" s="317"/>
      <c r="FH42" s="317"/>
      <c r="FI42" s="317"/>
      <c r="FJ42" s="317"/>
      <c r="FK42" s="317">
        <v>5</v>
      </c>
      <c r="FL42" s="317">
        <v>0</v>
      </c>
      <c r="FM42" s="317">
        <v>0</v>
      </c>
      <c r="FN42" s="317">
        <v>0</v>
      </c>
      <c r="FO42" s="317">
        <v>0</v>
      </c>
      <c r="FP42" s="317">
        <v>0</v>
      </c>
      <c r="FQ42" s="317">
        <v>0</v>
      </c>
      <c r="FR42" s="317">
        <v>0</v>
      </c>
      <c r="FS42" s="317">
        <v>0</v>
      </c>
      <c r="FT42" s="317">
        <v>0</v>
      </c>
      <c r="FU42" s="317">
        <f t="shared" si="79"/>
        <v>0</v>
      </c>
      <c r="FV42" s="317" t="str">
        <f t="shared" si="55"/>
        <v>-</v>
      </c>
      <c r="FW42" s="317" t="str">
        <f t="shared" si="56"/>
        <v>-</v>
      </c>
      <c r="FX42" s="317" t="str">
        <f t="shared" si="57"/>
        <v>-</v>
      </c>
      <c r="FY42" s="317" t="str">
        <f t="shared" si="58"/>
        <v>-</v>
      </c>
      <c r="FZ42" s="317" t="str">
        <f t="shared" si="59"/>
        <v>-</v>
      </c>
      <c r="GA42" s="317">
        <f t="shared" si="60"/>
        <v>0</v>
      </c>
      <c r="GB42" s="317">
        <f t="shared" si="80"/>
        <v>0</v>
      </c>
      <c r="GC42" s="317">
        <f t="shared" si="81"/>
        <v>0</v>
      </c>
      <c r="GD42" s="317">
        <f t="shared" si="29"/>
        <v>0</v>
      </c>
      <c r="GE42" s="317">
        <f t="shared" si="82"/>
        <v>0</v>
      </c>
      <c r="GF42" s="317">
        <f t="shared" si="83"/>
        <v>0</v>
      </c>
      <c r="GG42" s="317">
        <f t="shared" si="32"/>
        <v>0</v>
      </c>
      <c r="GH42" s="317">
        <f t="shared" si="84"/>
        <v>0</v>
      </c>
      <c r="GI42" s="317"/>
      <c r="GJ42" s="317">
        <v>4</v>
      </c>
      <c r="GK42" s="317">
        <v>2</v>
      </c>
      <c r="GL42" s="317">
        <v>0</v>
      </c>
      <c r="GM42" s="317">
        <v>4</v>
      </c>
      <c r="GN42" s="494">
        <v>1</v>
      </c>
      <c r="GO42" s="317" t="s">
        <v>867</v>
      </c>
      <c r="GP42" s="317">
        <v>9999.3351500000008</v>
      </c>
      <c r="GQ42" s="317">
        <v>2</v>
      </c>
      <c r="GR42" s="317">
        <v>4</v>
      </c>
      <c r="GS42" s="317" t="s">
        <v>21</v>
      </c>
      <c r="GT42" s="317" t="s">
        <v>21</v>
      </c>
      <c r="GU42" s="317" t="s">
        <v>21</v>
      </c>
      <c r="GV42" s="317">
        <v>0</v>
      </c>
      <c r="GW42" s="317">
        <v>4</v>
      </c>
      <c r="GX42" s="317">
        <v>4</v>
      </c>
      <c r="GY42" s="317">
        <v>2</v>
      </c>
      <c r="GZ42" s="317">
        <v>4</v>
      </c>
      <c r="HA42" s="317">
        <f t="shared" si="34"/>
        <v>100</v>
      </c>
      <c r="HB42" s="317">
        <f t="shared" si="63"/>
        <v>100</v>
      </c>
      <c r="HC42" s="501" t="s">
        <v>21</v>
      </c>
      <c r="HD42" s="317" t="s">
        <v>21</v>
      </c>
      <c r="HE42" s="317" t="s">
        <v>918</v>
      </c>
      <c r="HF42" s="317">
        <v>2</v>
      </c>
      <c r="HG42" s="317">
        <v>2</v>
      </c>
      <c r="HH42" s="317" t="s">
        <v>21</v>
      </c>
      <c r="HI42" s="317">
        <v>0</v>
      </c>
      <c r="HJ42" s="317" t="s">
        <v>21</v>
      </c>
      <c r="HK42" s="317">
        <v>0</v>
      </c>
      <c r="HL42" s="317">
        <v>3</v>
      </c>
      <c r="HM42" s="317">
        <v>2</v>
      </c>
      <c r="HN42" s="317">
        <v>3</v>
      </c>
      <c r="HO42" s="317">
        <v>4</v>
      </c>
      <c r="HP42" s="317">
        <f t="shared" si="35"/>
        <v>50</v>
      </c>
      <c r="HQ42" s="317">
        <f t="shared" si="64"/>
        <v>100</v>
      </c>
      <c r="HR42" s="317" t="s">
        <v>21</v>
      </c>
      <c r="HY42" s="210"/>
      <c r="HZ42" s="210"/>
      <c r="IA42" s="210"/>
      <c r="IB42" s="210"/>
      <c r="IC42" s="210"/>
      <c r="ID42" s="210"/>
      <c r="IE42" s="210"/>
      <c r="IF42" s="212"/>
      <c r="IG42" s="211"/>
      <c r="IH42" s="211"/>
      <c r="II42" s="211"/>
      <c r="IJ42" s="211"/>
      <c r="IK42" s="211"/>
      <c r="IL42" s="211"/>
      <c r="IM42" s="211"/>
      <c r="IN42" s="210"/>
    </row>
    <row r="43" spans="2:248" ht="96.75" customHeight="1" x14ac:dyDescent="0.45">
      <c r="B43" s="318" t="s">
        <v>49</v>
      </c>
      <c r="C43" s="319" t="s">
        <v>410</v>
      </c>
      <c r="D43" s="320" t="s">
        <v>51</v>
      </c>
      <c r="E43" s="320" t="s">
        <v>114</v>
      </c>
      <c r="F43" s="320" t="s">
        <v>187</v>
      </c>
      <c r="G43" s="321" t="s">
        <v>21</v>
      </c>
      <c r="H43" s="321" t="s">
        <v>21</v>
      </c>
      <c r="I43" s="320">
        <v>77</v>
      </c>
      <c r="J43" s="322" t="s">
        <v>173</v>
      </c>
      <c r="K43" s="323" t="s">
        <v>145</v>
      </c>
      <c r="L43" s="320" t="s">
        <v>134</v>
      </c>
      <c r="M43" s="323" t="s">
        <v>151</v>
      </c>
      <c r="N43" s="320" t="s">
        <v>134</v>
      </c>
      <c r="O43" s="320" t="s">
        <v>147</v>
      </c>
      <c r="P43" s="323" t="s">
        <v>12</v>
      </c>
      <c r="Q43" s="324" t="s">
        <v>512</v>
      </c>
      <c r="R43" s="324" t="s">
        <v>21</v>
      </c>
      <c r="S43" s="324" t="s">
        <v>436</v>
      </c>
      <c r="T43" s="324" t="s">
        <v>580</v>
      </c>
      <c r="U43" s="317" t="s">
        <v>992</v>
      </c>
      <c r="V43" s="324" t="s">
        <v>363</v>
      </c>
      <c r="W43" s="324" t="s">
        <v>379</v>
      </c>
      <c r="X43" s="324" t="s">
        <v>21</v>
      </c>
      <c r="Y43" s="324" t="s">
        <v>363</v>
      </c>
      <c r="Z43" s="324" t="s">
        <v>512</v>
      </c>
      <c r="AA43" s="324" t="s">
        <v>208</v>
      </c>
      <c r="AB43" s="324"/>
      <c r="AC43" s="378" t="s">
        <v>833</v>
      </c>
      <c r="AD43" s="324">
        <v>13</v>
      </c>
      <c r="AE43" s="324">
        <v>1</v>
      </c>
      <c r="AF43" s="324">
        <v>14</v>
      </c>
      <c r="AG43" s="324">
        <v>16</v>
      </c>
      <c r="AH43" s="324">
        <v>16</v>
      </c>
      <c r="AI43" s="324">
        <v>0</v>
      </c>
      <c r="AJ43" s="324" t="s">
        <v>794</v>
      </c>
      <c r="AK43" s="324">
        <v>26</v>
      </c>
      <c r="AL43" s="324">
        <v>95</v>
      </c>
      <c r="AM43" s="324" t="s">
        <v>614</v>
      </c>
      <c r="AN43" s="324">
        <v>1917</v>
      </c>
      <c r="AO43" s="324">
        <v>1917</v>
      </c>
      <c r="AP43" s="324">
        <v>1917</v>
      </c>
      <c r="AQ43" s="324">
        <f t="shared" si="37"/>
        <v>1917</v>
      </c>
      <c r="AR43" s="324">
        <f t="shared" si="38"/>
        <v>1</v>
      </c>
      <c r="AS43" s="324">
        <v>19</v>
      </c>
      <c r="AT43" s="324" t="s">
        <v>21</v>
      </c>
      <c r="AU43" s="324">
        <v>1917</v>
      </c>
      <c r="AV43" s="324" t="s">
        <v>614</v>
      </c>
      <c r="AW43" s="324" t="s">
        <v>21</v>
      </c>
      <c r="AX43" s="324">
        <v>13</v>
      </c>
      <c r="AY43" s="324">
        <v>8</v>
      </c>
      <c r="AZ43" s="324">
        <v>33</v>
      </c>
      <c r="BA43" s="324">
        <v>35</v>
      </c>
      <c r="BB43" s="324">
        <v>1</v>
      </c>
      <c r="BC43" s="324">
        <v>14</v>
      </c>
      <c r="BD43" s="324">
        <v>16</v>
      </c>
      <c r="BE43" s="324">
        <v>1</v>
      </c>
      <c r="BF43" s="324">
        <v>14</v>
      </c>
      <c r="BG43" s="324">
        <v>42</v>
      </c>
      <c r="BH43" s="324">
        <f t="shared" si="0"/>
        <v>800</v>
      </c>
      <c r="BI43" s="324">
        <f t="shared" si="72"/>
        <v>3.8461538461538463</v>
      </c>
      <c r="BJ43" s="324">
        <f t="shared" si="39"/>
        <v>20</v>
      </c>
      <c r="BK43" s="324">
        <f t="shared" si="40"/>
        <v>87.5</v>
      </c>
      <c r="BL43" s="324">
        <f t="shared" si="62"/>
        <v>57.575757575757578</v>
      </c>
      <c r="BM43" s="324">
        <f t="shared" si="41"/>
        <v>54.285714285714285</v>
      </c>
      <c r="BN43" s="324">
        <f t="shared" si="1"/>
        <v>100</v>
      </c>
      <c r="BO43" s="324">
        <f t="shared" si="2"/>
        <v>100</v>
      </c>
      <c r="BP43" s="324">
        <f t="shared" si="3"/>
        <v>235.71428571428572</v>
      </c>
      <c r="BQ43" s="324">
        <f t="shared" si="4"/>
        <v>100</v>
      </c>
      <c r="BR43" s="324">
        <f t="shared" si="5"/>
        <v>100</v>
      </c>
      <c r="BS43" s="324">
        <f t="shared" si="6"/>
        <v>218.75</v>
      </c>
      <c r="BT43" s="324">
        <f t="shared" si="7"/>
        <v>262.5</v>
      </c>
      <c r="BU43" s="324">
        <f t="shared" si="8"/>
        <v>100</v>
      </c>
      <c r="BV43" s="324" t="s">
        <v>712</v>
      </c>
      <c r="BW43" s="324" t="s">
        <v>648</v>
      </c>
      <c r="BX43" s="324">
        <v>7</v>
      </c>
      <c r="BY43" s="324">
        <v>13</v>
      </c>
      <c r="BZ43" s="324" t="s">
        <v>648</v>
      </c>
      <c r="CA43" s="324" t="s">
        <v>21</v>
      </c>
      <c r="CB43" s="324">
        <v>2027397</v>
      </c>
      <c r="CC43" s="324" t="s">
        <v>21</v>
      </c>
      <c r="CD43" s="324">
        <v>2027397</v>
      </c>
      <c r="CE43" s="324">
        <f t="shared" si="42"/>
        <v>1</v>
      </c>
      <c r="CF43" s="324">
        <v>1</v>
      </c>
      <c r="CG43" s="324" t="s">
        <v>21</v>
      </c>
      <c r="CH43" s="324">
        <v>2027397</v>
      </c>
      <c r="CI43" s="324" t="s">
        <v>627</v>
      </c>
      <c r="CJ43" s="324" t="s">
        <v>21</v>
      </c>
      <c r="CK43" s="324">
        <v>13</v>
      </c>
      <c r="CL43" s="324">
        <v>2</v>
      </c>
      <c r="CM43" s="324">
        <v>12</v>
      </c>
      <c r="CN43" s="324">
        <v>13</v>
      </c>
      <c r="CO43" s="324">
        <v>1</v>
      </c>
      <c r="CP43" s="324">
        <v>6</v>
      </c>
      <c r="CQ43" s="324">
        <v>7</v>
      </c>
      <c r="CR43" s="324">
        <v>2</v>
      </c>
      <c r="CS43" s="324">
        <v>12</v>
      </c>
      <c r="CT43" s="324">
        <v>13</v>
      </c>
      <c r="CU43" s="324">
        <f t="shared" si="9"/>
        <v>200</v>
      </c>
      <c r="CV43" s="324">
        <f t="shared" si="43"/>
        <v>14.285714285714285</v>
      </c>
      <c r="CW43" s="324">
        <f t="shared" si="44"/>
        <v>7.6923076923076925</v>
      </c>
      <c r="CX43" s="324">
        <f t="shared" si="45"/>
        <v>50</v>
      </c>
      <c r="CY43" s="324">
        <f t="shared" si="46"/>
        <v>50</v>
      </c>
      <c r="CZ43" s="324">
        <f t="shared" si="47"/>
        <v>46.153846153846153</v>
      </c>
      <c r="DA43" s="324">
        <f t="shared" si="48"/>
        <v>200</v>
      </c>
      <c r="DB43" s="324">
        <f t="shared" si="10"/>
        <v>100</v>
      </c>
      <c r="DC43" s="324">
        <f t="shared" si="11"/>
        <v>85.714285714285708</v>
      </c>
      <c r="DD43" s="324">
        <f t="shared" si="12"/>
        <v>85.714285714285708</v>
      </c>
      <c r="DE43" s="324">
        <f t="shared" si="13"/>
        <v>42.857142857142854</v>
      </c>
      <c r="DF43" s="324">
        <f t="shared" si="14"/>
        <v>81.25</v>
      </c>
      <c r="DG43" s="324">
        <f t="shared" si="15"/>
        <v>81.25</v>
      </c>
      <c r="DH43" s="324">
        <f t="shared" si="16"/>
        <v>43.75</v>
      </c>
      <c r="DI43" s="324"/>
      <c r="DJ43" s="324" t="s">
        <v>795</v>
      </c>
      <c r="DK43" s="324">
        <v>9</v>
      </c>
      <c r="DL43" s="324">
        <v>17</v>
      </c>
      <c r="DM43" s="324" t="s">
        <v>648</v>
      </c>
      <c r="DN43" s="324" t="s">
        <v>268</v>
      </c>
      <c r="DO43" s="324" t="s">
        <v>655</v>
      </c>
      <c r="DP43" s="324" t="s">
        <v>268</v>
      </c>
      <c r="DQ43" s="324" t="s">
        <v>655</v>
      </c>
      <c r="DR43" s="324">
        <f t="shared" si="49"/>
        <v>3</v>
      </c>
      <c r="DS43" s="324">
        <v>5</v>
      </c>
      <c r="DT43" s="324" t="s">
        <v>21</v>
      </c>
      <c r="DU43" s="324" t="s">
        <v>655</v>
      </c>
      <c r="DV43" s="324" t="s">
        <v>796</v>
      </c>
      <c r="DW43" s="324" t="s">
        <v>21</v>
      </c>
      <c r="DX43" s="324">
        <v>13</v>
      </c>
      <c r="DY43" s="324">
        <v>2</v>
      </c>
      <c r="DZ43" s="324">
        <v>14</v>
      </c>
      <c r="EA43" s="324">
        <v>17</v>
      </c>
      <c r="EB43" s="324">
        <v>1</v>
      </c>
      <c r="EC43" s="324">
        <v>6</v>
      </c>
      <c r="ED43" s="324">
        <v>7</v>
      </c>
      <c r="EE43" s="324">
        <v>2</v>
      </c>
      <c r="EF43" s="324">
        <v>12</v>
      </c>
      <c r="EG43" s="324">
        <v>13</v>
      </c>
      <c r="EH43" s="324">
        <f t="shared" si="17"/>
        <v>200</v>
      </c>
      <c r="EI43" s="324">
        <f t="shared" si="50"/>
        <v>33.333333333333329</v>
      </c>
      <c r="EJ43" s="324">
        <f t="shared" si="51"/>
        <v>29.411764705882355</v>
      </c>
      <c r="EK43" s="324">
        <f t="shared" si="52"/>
        <v>50</v>
      </c>
      <c r="EL43" s="324">
        <f t="shared" si="53"/>
        <v>57.142857142857146</v>
      </c>
      <c r="EM43" s="324">
        <f t="shared" si="54"/>
        <v>58.82352941176471</v>
      </c>
      <c r="EN43" s="324">
        <f t="shared" si="18"/>
        <v>200</v>
      </c>
      <c r="EO43" s="324">
        <f t="shared" si="19"/>
        <v>100</v>
      </c>
      <c r="EP43" s="324">
        <f t="shared" si="20"/>
        <v>100</v>
      </c>
      <c r="EQ43" s="324">
        <f t="shared" si="21"/>
        <v>85.714285714285708</v>
      </c>
      <c r="ER43" s="324">
        <f t="shared" si="22"/>
        <v>42.857142857142854</v>
      </c>
      <c r="ES43" s="324">
        <f t="shared" si="23"/>
        <v>106.25</v>
      </c>
      <c r="ET43" s="324">
        <f t="shared" si="24"/>
        <v>81.25</v>
      </c>
      <c r="EU43" s="324">
        <f t="shared" si="25"/>
        <v>43.75</v>
      </c>
      <c r="EV43" s="324"/>
      <c r="EW43" s="324" t="s">
        <v>21</v>
      </c>
      <c r="EX43" s="324">
        <v>0</v>
      </c>
      <c r="EY43" s="324">
        <v>0</v>
      </c>
      <c r="EZ43" s="324" t="s">
        <v>21</v>
      </c>
      <c r="FA43" s="324" t="s">
        <v>21</v>
      </c>
      <c r="FB43" s="324"/>
      <c r="FC43" s="324"/>
      <c r="FD43" s="324"/>
      <c r="FE43" s="324">
        <v>0</v>
      </c>
      <c r="FF43" s="324">
        <v>0</v>
      </c>
      <c r="FG43" s="324"/>
      <c r="FH43" s="324"/>
      <c r="FI43" s="324"/>
      <c r="FJ43" s="324"/>
      <c r="FK43" s="324">
        <v>13</v>
      </c>
      <c r="FL43" s="324">
        <v>0</v>
      </c>
      <c r="FM43" s="324">
        <v>0</v>
      </c>
      <c r="FN43" s="324">
        <v>0</v>
      </c>
      <c r="FO43" s="324">
        <v>0</v>
      </c>
      <c r="FP43" s="324">
        <v>0</v>
      </c>
      <c r="FQ43" s="324">
        <v>0</v>
      </c>
      <c r="FR43" s="324">
        <v>0</v>
      </c>
      <c r="FS43" s="324">
        <v>0</v>
      </c>
      <c r="FT43" s="324">
        <v>0</v>
      </c>
      <c r="FU43" s="324">
        <f t="shared" si="79"/>
        <v>0</v>
      </c>
      <c r="FV43" s="324" t="str">
        <f t="shared" si="55"/>
        <v>-</v>
      </c>
      <c r="FW43" s="324" t="str">
        <f t="shared" si="56"/>
        <v>-</v>
      </c>
      <c r="FX43" s="324" t="str">
        <f t="shared" si="57"/>
        <v>-</v>
      </c>
      <c r="FY43" s="324" t="str">
        <f t="shared" si="58"/>
        <v>-</v>
      </c>
      <c r="FZ43" s="324" t="str">
        <f t="shared" si="59"/>
        <v>-</v>
      </c>
      <c r="GA43" s="324">
        <f t="shared" si="60"/>
        <v>0</v>
      </c>
      <c r="GB43" s="324">
        <f t="shared" si="80"/>
        <v>0</v>
      </c>
      <c r="GC43" s="324">
        <f t="shared" si="81"/>
        <v>0</v>
      </c>
      <c r="GD43" s="324">
        <f t="shared" si="29"/>
        <v>0</v>
      </c>
      <c r="GE43" s="324">
        <f t="shared" si="82"/>
        <v>0</v>
      </c>
      <c r="GF43" s="324">
        <f t="shared" si="83"/>
        <v>0</v>
      </c>
      <c r="GG43" s="324">
        <f t="shared" si="32"/>
        <v>0</v>
      </c>
      <c r="GH43" s="324">
        <f t="shared" si="84"/>
        <v>0</v>
      </c>
      <c r="GI43" s="324"/>
      <c r="GJ43" s="324">
        <v>1</v>
      </c>
      <c r="GK43" s="324">
        <v>1</v>
      </c>
      <c r="GL43" s="324">
        <v>0</v>
      </c>
      <c r="GM43" s="324">
        <v>1</v>
      </c>
      <c r="GN43" s="495">
        <v>1</v>
      </c>
      <c r="GO43" s="324" t="s">
        <v>21</v>
      </c>
      <c r="GP43" s="324">
        <v>92546</v>
      </c>
      <c r="GQ43" s="324">
        <v>1</v>
      </c>
      <c r="GR43" s="324">
        <v>1</v>
      </c>
      <c r="GS43" s="324" t="s">
        <v>21</v>
      </c>
      <c r="GT43" s="324" t="s">
        <v>21</v>
      </c>
      <c r="GU43" s="324" t="s">
        <v>21</v>
      </c>
      <c r="GV43" s="324">
        <v>0</v>
      </c>
      <c r="GW43" s="324">
        <v>2</v>
      </c>
      <c r="GX43" s="324">
        <v>1</v>
      </c>
      <c r="GY43" s="324">
        <v>0</v>
      </c>
      <c r="GZ43" s="324">
        <v>1</v>
      </c>
      <c r="HA43" s="324">
        <f t="shared" si="34"/>
        <v>100</v>
      </c>
      <c r="HB43" s="324">
        <f t="shared" si="63"/>
        <v>100</v>
      </c>
      <c r="HC43" s="501" t="s">
        <v>21</v>
      </c>
      <c r="HD43" s="324" t="s">
        <v>913</v>
      </c>
      <c r="HE43" s="324"/>
      <c r="HF43" s="324"/>
      <c r="HG43" s="324"/>
      <c r="HH43" s="324" t="s">
        <v>21</v>
      </c>
      <c r="HI43" s="324">
        <v>0</v>
      </c>
      <c r="HJ43" s="324" t="s">
        <v>21</v>
      </c>
      <c r="HK43" s="324">
        <v>0</v>
      </c>
      <c r="HL43" s="324">
        <v>1</v>
      </c>
      <c r="HM43" s="324">
        <v>0</v>
      </c>
      <c r="HN43" s="324">
        <v>1</v>
      </c>
      <c r="HO43" s="324">
        <v>1</v>
      </c>
      <c r="HP43" s="324">
        <f t="shared" si="35"/>
        <v>0</v>
      </c>
      <c r="HQ43" s="324">
        <f t="shared" si="64"/>
        <v>100</v>
      </c>
      <c r="HR43" s="324" t="s">
        <v>21</v>
      </c>
      <c r="HY43" s="210"/>
      <c r="HZ43" s="210"/>
      <c r="IA43" s="210"/>
      <c r="IB43" s="210"/>
      <c r="IC43" s="210"/>
      <c r="ID43" s="210"/>
      <c r="IE43" s="210"/>
      <c r="IF43" s="211"/>
      <c r="IG43" s="211"/>
      <c r="IH43" s="211"/>
      <c r="II43" s="211"/>
      <c r="IJ43" s="211"/>
      <c r="IK43" s="211"/>
      <c r="IL43" s="211"/>
      <c r="IM43" s="211"/>
      <c r="IN43" s="210"/>
    </row>
    <row r="44" spans="2:248" ht="66.75" customHeight="1" x14ac:dyDescent="0.45">
      <c r="B44" s="325" t="s">
        <v>49</v>
      </c>
      <c r="C44" s="326" t="s">
        <v>410</v>
      </c>
      <c r="D44" s="320" t="s">
        <v>91</v>
      </c>
      <c r="E44" s="320" t="s">
        <v>120</v>
      </c>
      <c r="F44" s="320" t="s">
        <v>187</v>
      </c>
      <c r="G44" s="321" t="s">
        <v>21</v>
      </c>
      <c r="H44" s="321" t="s">
        <v>21</v>
      </c>
      <c r="I44" s="320">
        <v>83</v>
      </c>
      <c r="J44" s="322" t="s">
        <v>543</v>
      </c>
      <c r="K44" s="323" t="s">
        <v>145</v>
      </c>
      <c r="L44" s="320" t="s">
        <v>134</v>
      </c>
      <c r="M44" s="323" t="s">
        <v>151</v>
      </c>
      <c r="N44" s="320" t="s">
        <v>134</v>
      </c>
      <c r="O44" s="320" t="s">
        <v>147</v>
      </c>
      <c r="P44" s="323" t="s">
        <v>12</v>
      </c>
      <c r="Q44" s="327" t="s">
        <v>513</v>
      </c>
      <c r="R44" s="327" t="s">
        <v>21</v>
      </c>
      <c r="S44" s="327" t="s">
        <v>436</v>
      </c>
      <c r="T44" s="327" t="s">
        <v>581</v>
      </c>
      <c r="U44" s="317" t="s">
        <v>992</v>
      </c>
      <c r="V44" s="327" t="s">
        <v>363</v>
      </c>
      <c r="W44" s="327" t="s">
        <v>380</v>
      </c>
      <c r="X44" s="327" t="s">
        <v>21</v>
      </c>
      <c r="Y44" s="327" t="s">
        <v>363</v>
      </c>
      <c r="Z44" s="327" t="s">
        <v>513</v>
      </c>
      <c r="AA44" s="327" t="s">
        <v>208</v>
      </c>
      <c r="AB44" s="327"/>
      <c r="AC44" s="379" t="s">
        <v>833</v>
      </c>
      <c r="AD44" s="327">
        <v>6</v>
      </c>
      <c r="AE44" s="327">
        <v>1</v>
      </c>
      <c r="AF44" s="327">
        <v>9</v>
      </c>
      <c r="AG44" s="327">
        <v>10</v>
      </c>
      <c r="AH44" s="327">
        <v>10</v>
      </c>
      <c r="AI44" s="327">
        <v>0</v>
      </c>
      <c r="AJ44" s="327" t="s">
        <v>254</v>
      </c>
      <c r="AK44" s="327">
        <v>17</v>
      </c>
      <c r="AL44" s="327">
        <v>48</v>
      </c>
      <c r="AM44" s="327" t="s">
        <v>254</v>
      </c>
      <c r="AN44" s="327" t="s">
        <v>21</v>
      </c>
      <c r="AO44" s="327" t="s">
        <v>21</v>
      </c>
      <c r="AP44" s="327" t="s">
        <v>21</v>
      </c>
      <c r="AQ44" s="327" t="str">
        <f t="shared" si="37"/>
        <v>-</v>
      </c>
      <c r="AR44" s="327">
        <f t="shared" si="38"/>
        <v>0</v>
      </c>
      <c r="AS44" s="327">
        <v>0</v>
      </c>
      <c r="AT44" s="327" t="s">
        <v>21</v>
      </c>
      <c r="AU44" s="327" t="s">
        <v>21</v>
      </c>
      <c r="AV44" s="327" t="s">
        <v>254</v>
      </c>
      <c r="AW44" s="327" t="s">
        <v>21</v>
      </c>
      <c r="AX44" s="327">
        <v>6</v>
      </c>
      <c r="AY44" s="327">
        <v>2</v>
      </c>
      <c r="AZ44" s="327">
        <v>9</v>
      </c>
      <c r="BA44" s="327">
        <v>10</v>
      </c>
      <c r="BB44" s="327">
        <v>1</v>
      </c>
      <c r="BC44" s="327">
        <v>9</v>
      </c>
      <c r="BD44" s="327">
        <v>10</v>
      </c>
      <c r="BE44" s="327">
        <v>2</v>
      </c>
      <c r="BF44" s="327">
        <v>9</v>
      </c>
      <c r="BG44" s="327">
        <v>26</v>
      </c>
      <c r="BH44" s="327">
        <f t="shared" si="0"/>
        <v>200</v>
      </c>
      <c r="BI44" s="327">
        <f t="shared" si="72"/>
        <v>0</v>
      </c>
      <c r="BJ44" s="327">
        <f t="shared" si="39"/>
        <v>0</v>
      </c>
      <c r="BK44" s="327">
        <f t="shared" si="40"/>
        <v>50</v>
      </c>
      <c r="BL44" s="327">
        <f t="shared" si="62"/>
        <v>0</v>
      </c>
      <c r="BM44" s="327">
        <f t="shared" si="41"/>
        <v>0</v>
      </c>
      <c r="BN44" s="327">
        <f>(BE44/AE44)*100</f>
        <v>200</v>
      </c>
      <c r="BO44" s="327">
        <f t="shared" si="2"/>
        <v>100</v>
      </c>
      <c r="BP44" s="327">
        <f t="shared" si="3"/>
        <v>100</v>
      </c>
      <c r="BQ44" s="327">
        <f t="shared" si="4"/>
        <v>100</v>
      </c>
      <c r="BR44" s="327">
        <f t="shared" si="5"/>
        <v>100</v>
      </c>
      <c r="BS44" s="327">
        <f t="shared" si="6"/>
        <v>100</v>
      </c>
      <c r="BT44" s="327">
        <f t="shared" si="7"/>
        <v>260</v>
      </c>
      <c r="BU44" s="327">
        <f t="shared" si="8"/>
        <v>100</v>
      </c>
      <c r="BV44" s="327" t="s">
        <v>712</v>
      </c>
      <c r="BW44" s="327" t="s">
        <v>649</v>
      </c>
      <c r="BX44" s="327">
        <v>5</v>
      </c>
      <c r="BY44" s="327">
        <v>7</v>
      </c>
      <c r="BZ44" s="327" t="s">
        <v>649</v>
      </c>
      <c r="CA44" s="327" t="s">
        <v>21</v>
      </c>
      <c r="CB44" s="327">
        <v>2027397</v>
      </c>
      <c r="CC44" s="327" t="s">
        <v>21</v>
      </c>
      <c r="CD44" s="327">
        <v>2027397</v>
      </c>
      <c r="CE44" s="327">
        <f t="shared" si="42"/>
        <v>1</v>
      </c>
      <c r="CF44" s="327">
        <v>1</v>
      </c>
      <c r="CG44" s="327" t="s">
        <v>21</v>
      </c>
      <c r="CH44" s="327">
        <v>2027397</v>
      </c>
      <c r="CI44" s="327" t="s">
        <v>625</v>
      </c>
      <c r="CJ44" s="327" t="s">
        <v>21</v>
      </c>
      <c r="CK44" s="327">
        <v>6</v>
      </c>
      <c r="CL44" s="327">
        <v>3</v>
      </c>
      <c r="CM44" s="327">
        <v>7</v>
      </c>
      <c r="CN44" s="327">
        <v>7</v>
      </c>
      <c r="CO44" s="327">
        <v>1</v>
      </c>
      <c r="CP44" s="327">
        <v>4</v>
      </c>
      <c r="CQ44" s="327">
        <v>4</v>
      </c>
      <c r="CR44" s="327">
        <v>3</v>
      </c>
      <c r="CS44" s="327">
        <v>7</v>
      </c>
      <c r="CT44" s="327">
        <v>7</v>
      </c>
      <c r="CU44" s="327">
        <f t="shared" si="9"/>
        <v>300</v>
      </c>
      <c r="CV44" s="327">
        <f t="shared" si="43"/>
        <v>20</v>
      </c>
      <c r="CW44" s="327">
        <f t="shared" si="44"/>
        <v>14.285714285714285</v>
      </c>
      <c r="CX44" s="327">
        <f t="shared" si="45"/>
        <v>66.666666666666671</v>
      </c>
      <c r="CY44" s="327">
        <f t="shared" si="46"/>
        <v>42.857142857142861</v>
      </c>
      <c r="CZ44" s="327">
        <f t="shared" si="47"/>
        <v>42.857142857142861</v>
      </c>
      <c r="DA44" s="327">
        <f t="shared" si="48"/>
        <v>300</v>
      </c>
      <c r="DB44" s="327">
        <f t="shared" si="10"/>
        <v>100</v>
      </c>
      <c r="DC44" s="327">
        <f t="shared" si="11"/>
        <v>77.777777777777786</v>
      </c>
      <c r="DD44" s="327">
        <f t="shared" si="12"/>
        <v>77.777777777777786</v>
      </c>
      <c r="DE44" s="327">
        <f t="shared" si="13"/>
        <v>44.444444444444443</v>
      </c>
      <c r="DF44" s="327">
        <f t="shared" si="14"/>
        <v>70</v>
      </c>
      <c r="DG44" s="327">
        <f t="shared" si="15"/>
        <v>70</v>
      </c>
      <c r="DH44" s="327">
        <f t="shared" si="16"/>
        <v>40</v>
      </c>
      <c r="DI44" s="327"/>
      <c r="DJ44" s="327" t="s">
        <v>797</v>
      </c>
      <c r="DK44" s="327">
        <v>7</v>
      </c>
      <c r="DL44" s="327">
        <v>11</v>
      </c>
      <c r="DM44" s="327" t="s">
        <v>649</v>
      </c>
      <c r="DN44" s="327" t="s">
        <v>268</v>
      </c>
      <c r="DO44" s="327" t="s">
        <v>655</v>
      </c>
      <c r="DP44" s="327" t="s">
        <v>268</v>
      </c>
      <c r="DQ44" s="327" t="s">
        <v>655</v>
      </c>
      <c r="DR44" s="327">
        <f t="shared" si="49"/>
        <v>3</v>
      </c>
      <c r="DS44" s="327">
        <v>5</v>
      </c>
      <c r="DT44" s="327" t="s">
        <v>21</v>
      </c>
      <c r="DU44" s="327" t="s">
        <v>655</v>
      </c>
      <c r="DV44" s="327" t="s">
        <v>798</v>
      </c>
      <c r="DW44" s="327" t="s">
        <v>21</v>
      </c>
      <c r="DX44" s="327">
        <v>6</v>
      </c>
      <c r="DY44" s="327">
        <v>3</v>
      </c>
      <c r="DZ44" s="327">
        <v>9</v>
      </c>
      <c r="EA44" s="327">
        <v>11</v>
      </c>
      <c r="EB44" s="327">
        <v>1</v>
      </c>
      <c r="EC44" s="327">
        <v>4</v>
      </c>
      <c r="ED44" s="327">
        <v>4</v>
      </c>
      <c r="EE44" s="327">
        <v>3</v>
      </c>
      <c r="EF44" s="327">
        <v>7</v>
      </c>
      <c r="EG44" s="327">
        <v>7</v>
      </c>
      <c r="EH44" s="327">
        <f t="shared" si="17"/>
        <v>300</v>
      </c>
      <c r="EI44" s="327">
        <f t="shared" si="50"/>
        <v>42.857142857142854</v>
      </c>
      <c r="EJ44" s="327">
        <f t="shared" si="51"/>
        <v>45.454545454545453</v>
      </c>
      <c r="EK44" s="327">
        <f t="shared" si="52"/>
        <v>66.666666666666671</v>
      </c>
      <c r="EL44" s="327">
        <f t="shared" si="53"/>
        <v>55.555555555555557</v>
      </c>
      <c r="EM44" s="327">
        <f t="shared" si="54"/>
        <v>63.636363636363633</v>
      </c>
      <c r="EN44" s="327">
        <f>IF(EE44="-","-", (EE44/AE44)*100)</f>
        <v>300</v>
      </c>
      <c r="EO44" s="327">
        <f t="shared" si="19"/>
        <v>100</v>
      </c>
      <c r="EP44" s="327">
        <f t="shared" si="20"/>
        <v>100</v>
      </c>
      <c r="EQ44" s="327">
        <f t="shared" si="21"/>
        <v>77.777777777777786</v>
      </c>
      <c r="ER44" s="327">
        <f t="shared" si="22"/>
        <v>44.444444444444443</v>
      </c>
      <c r="ES44" s="327">
        <f t="shared" si="23"/>
        <v>110.00000000000001</v>
      </c>
      <c r="ET44" s="327">
        <f t="shared" si="24"/>
        <v>70</v>
      </c>
      <c r="EU44" s="327">
        <f t="shared" si="25"/>
        <v>40</v>
      </c>
      <c r="EV44" s="327"/>
      <c r="EW44" s="327" t="s">
        <v>21</v>
      </c>
      <c r="EX44" s="327">
        <v>0</v>
      </c>
      <c r="EY44" s="327">
        <v>0</v>
      </c>
      <c r="EZ44" s="327" t="s">
        <v>21</v>
      </c>
      <c r="FA44" s="327" t="s">
        <v>21</v>
      </c>
      <c r="FB44" s="327"/>
      <c r="FC44" s="327"/>
      <c r="FD44" s="327"/>
      <c r="FE44" s="327">
        <v>0</v>
      </c>
      <c r="FF44" s="327">
        <v>0</v>
      </c>
      <c r="FG44" s="327"/>
      <c r="FH44" s="327"/>
      <c r="FI44" s="327"/>
      <c r="FJ44" s="327"/>
      <c r="FK44" s="327">
        <v>6</v>
      </c>
      <c r="FL44" s="327">
        <v>0</v>
      </c>
      <c r="FM44" s="327">
        <v>0</v>
      </c>
      <c r="FN44" s="327">
        <v>0</v>
      </c>
      <c r="FO44" s="327">
        <v>0</v>
      </c>
      <c r="FP44" s="327">
        <v>0</v>
      </c>
      <c r="FQ44" s="327">
        <v>0</v>
      </c>
      <c r="FR44" s="327">
        <v>0</v>
      </c>
      <c r="FS44" s="327">
        <v>0</v>
      </c>
      <c r="FT44" s="327">
        <v>0</v>
      </c>
      <c r="FU44" s="327">
        <f t="shared" si="79"/>
        <v>0</v>
      </c>
      <c r="FV44" s="327" t="str">
        <f t="shared" si="55"/>
        <v>-</v>
      </c>
      <c r="FW44" s="327" t="str">
        <f t="shared" si="56"/>
        <v>-</v>
      </c>
      <c r="FX44" s="327" t="str">
        <f t="shared" si="57"/>
        <v>-</v>
      </c>
      <c r="FY44" s="327" t="str">
        <f t="shared" si="58"/>
        <v>-</v>
      </c>
      <c r="FZ44" s="327" t="str">
        <f t="shared" si="59"/>
        <v>-</v>
      </c>
      <c r="GA44" s="327">
        <f t="shared" si="60"/>
        <v>0</v>
      </c>
      <c r="GB44" s="327">
        <f t="shared" si="80"/>
        <v>0</v>
      </c>
      <c r="GC44" s="327">
        <f t="shared" si="81"/>
        <v>0</v>
      </c>
      <c r="GD44" s="327">
        <f t="shared" si="29"/>
        <v>0</v>
      </c>
      <c r="GE44" s="327">
        <f t="shared" si="82"/>
        <v>0</v>
      </c>
      <c r="GF44" s="327">
        <f t="shared" si="83"/>
        <v>0</v>
      </c>
      <c r="GG44" s="327">
        <f t="shared" si="32"/>
        <v>0</v>
      </c>
      <c r="GH44" s="327">
        <f t="shared" si="84"/>
        <v>0</v>
      </c>
      <c r="GI44" s="327"/>
      <c r="GJ44" s="327">
        <v>1</v>
      </c>
      <c r="GK44" s="327">
        <v>1</v>
      </c>
      <c r="GL44" s="327">
        <v>0</v>
      </c>
      <c r="GM44" s="327">
        <v>1</v>
      </c>
      <c r="GN44" s="496">
        <v>1</v>
      </c>
      <c r="GO44" s="327" t="s">
        <v>858</v>
      </c>
      <c r="GP44" s="327">
        <v>92546</v>
      </c>
      <c r="GQ44" s="327">
        <v>1</v>
      </c>
      <c r="GR44" s="327">
        <v>2</v>
      </c>
      <c r="GS44" s="327" t="s">
        <v>21</v>
      </c>
      <c r="GT44" s="327" t="s">
        <v>21</v>
      </c>
      <c r="GU44" s="327" t="s">
        <v>21</v>
      </c>
      <c r="GV44" s="327">
        <v>0</v>
      </c>
      <c r="GW44" s="327">
        <v>3</v>
      </c>
      <c r="GX44" s="327">
        <v>1</v>
      </c>
      <c r="GY44" s="327">
        <v>2</v>
      </c>
      <c r="GZ44" s="327">
        <v>1</v>
      </c>
      <c r="HA44" s="327">
        <f t="shared" si="34"/>
        <v>100</v>
      </c>
      <c r="HB44" s="327">
        <f t="shared" si="63"/>
        <v>100</v>
      </c>
      <c r="HC44" s="553" t="s">
        <v>21</v>
      </c>
      <c r="HD44" s="327" t="s">
        <v>914</v>
      </c>
      <c r="HE44" s="327"/>
      <c r="HF44" s="327"/>
      <c r="HG44" s="327"/>
      <c r="HH44" s="327" t="s">
        <v>21</v>
      </c>
      <c r="HI44" s="327">
        <v>0</v>
      </c>
      <c r="HJ44" s="327" t="s">
        <v>21</v>
      </c>
      <c r="HK44" s="327">
        <v>0</v>
      </c>
      <c r="HL44" s="327">
        <v>2</v>
      </c>
      <c r="HM44" s="327">
        <v>0</v>
      </c>
      <c r="HN44" s="327">
        <v>1</v>
      </c>
      <c r="HO44" s="327">
        <v>1</v>
      </c>
      <c r="HP44" s="327">
        <f t="shared" si="35"/>
        <v>0</v>
      </c>
      <c r="HQ44" s="327">
        <f t="shared" si="64"/>
        <v>100</v>
      </c>
      <c r="HR44" s="327" t="s">
        <v>21</v>
      </c>
      <c r="HY44" s="210"/>
      <c r="HZ44" s="210"/>
      <c r="IA44" s="210"/>
      <c r="IB44" s="210"/>
      <c r="IC44" s="210"/>
      <c r="ID44" s="210"/>
      <c r="IE44" s="210"/>
      <c r="IF44" s="211"/>
      <c r="IG44" s="211"/>
      <c r="IH44" s="211"/>
      <c r="II44" s="211"/>
      <c r="IJ44" s="211"/>
      <c r="IK44" s="211"/>
      <c r="IL44" s="211"/>
      <c r="IM44" s="211"/>
      <c r="IN44" s="210"/>
    </row>
    <row r="45" spans="2:248" ht="66.75" customHeight="1" x14ac:dyDescent="0.45">
      <c r="B45" s="325" t="s">
        <v>49</v>
      </c>
      <c r="C45" s="326" t="s">
        <v>410</v>
      </c>
      <c r="D45" s="320" t="s">
        <v>51</v>
      </c>
      <c r="E45" s="320" t="s">
        <v>114</v>
      </c>
      <c r="F45" s="328" t="s">
        <v>187</v>
      </c>
      <c r="G45" s="320" t="s">
        <v>21</v>
      </c>
      <c r="H45" s="320" t="s">
        <v>21</v>
      </c>
      <c r="I45" s="320">
        <v>82</v>
      </c>
      <c r="J45" s="328" t="s">
        <v>84</v>
      </c>
      <c r="K45" s="323" t="s">
        <v>81</v>
      </c>
      <c r="L45" s="320" t="s">
        <v>36</v>
      </c>
      <c r="M45" s="323" t="s">
        <v>80</v>
      </c>
      <c r="N45" s="320" t="s">
        <v>36</v>
      </c>
      <c r="O45" s="320" t="s">
        <v>79</v>
      </c>
      <c r="P45" s="322" t="s">
        <v>12</v>
      </c>
      <c r="Q45" s="322" t="s">
        <v>514</v>
      </c>
      <c r="R45" s="322" t="s">
        <v>21</v>
      </c>
      <c r="S45" s="322" t="s">
        <v>449</v>
      </c>
      <c r="T45" s="322" t="s">
        <v>582</v>
      </c>
      <c r="U45" s="322" t="s">
        <v>464</v>
      </c>
      <c r="V45" s="322" t="s">
        <v>363</v>
      </c>
      <c r="W45" s="322" t="s">
        <v>398</v>
      </c>
      <c r="X45" s="322" t="s">
        <v>21</v>
      </c>
      <c r="Y45" s="322" t="s">
        <v>363</v>
      </c>
      <c r="Z45" s="322" t="s">
        <v>1053</v>
      </c>
      <c r="AA45" s="322" t="s">
        <v>536</v>
      </c>
      <c r="AB45" s="322"/>
      <c r="AC45" s="380" t="s">
        <v>833</v>
      </c>
      <c r="AD45" s="322">
        <v>3</v>
      </c>
      <c r="AE45" s="322">
        <v>1</v>
      </c>
      <c r="AF45" s="322">
        <v>2</v>
      </c>
      <c r="AG45" s="322">
        <v>2</v>
      </c>
      <c r="AH45" s="322">
        <v>2</v>
      </c>
      <c r="AI45" s="322">
        <v>0</v>
      </c>
      <c r="AJ45" s="322">
        <v>1917</v>
      </c>
      <c r="AK45" s="322">
        <v>1</v>
      </c>
      <c r="AL45" s="322">
        <v>8</v>
      </c>
      <c r="AM45" s="322" t="s">
        <v>21</v>
      </c>
      <c r="AN45" s="322">
        <v>1917</v>
      </c>
      <c r="AO45" s="322">
        <v>1917</v>
      </c>
      <c r="AP45" s="322">
        <v>1917</v>
      </c>
      <c r="AQ45" s="322">
        <f t="shared" si="37"/>
        <v>1917</v>
      </c>
      <c r="AR45" s="322">
        <f t="shared" si="38"/>
        <v>1</v>
      </c>
      <c r="AS45" s="322">
        <v>8</v>
      </c>
      <c r="AT45" s="322" t="s">
        <v>21</v>
      </c>
      <c r="AU45" s="322">
        <v>1917</v>
      </c>
      <c r="AV45" s="322" t="s">
        <v>21</v>
      </c>
      <c r="AW45" s="322" t="s">
        <v>21</v>
      </c>
      <c r="AX45" s="322">
        <v>3</v>
      </c>
      <c r="AY45" s="322">
        <v>2</v>
      </c>
      <c r="AZ45" s="322">
        <v>8</v>
      </c>
      <c r="BA45" s="322">
        <v>8</v>
      </c>
      <c r="BB45" s="322">
        <v>0</v>
      </c>
      <c r="BC45" s="322">
        <v>0</v>
      </c>
      <c r="BD45" s="322">
        <v>0</v>
      </c>
      <c r="BE45" s="322">
        <v>0</v>
      </c>
      <c r="BF45" s="322">
        <v>0</v>
      </c>
      <c r="BG45" s="322">
        <v>0</v>
      </c>
      <c r="BH45" s="322">
        <f t="shared" si="0"/>
        <v>200</v>
      </c>
      <c r="BI45" s="322">
        <f t="shared" si="72"/>
        <v>100</v>
      </c>
      <c r="BJ45" s="322">
        <f t="shared" si="39"/>
        <v>100</v>
      </c>
      <c r="BK45" s="322">
        <f t="shared" si="40"/>
        <v>100</v>
      </c>
      <c r="BL45" s="322">
        <f t="shared" si="62"/>
        <v>100</v>
      </c>
      <c r="BM45" s="322">
        <f t="shared" si="41"/>
        <v>100</v>
      </c>
      <c r="BN45" s="322">
        <f t="shared" si="1"/>
        <v>0</v>
      </c>
      <c r="BO45" s="322">
        <f t="shared" si="2"/>
        <v>0</v>
      </c>
      <c r="BP45" s="322">
        <f t="shared" si="3"/>
        <v>400</v>
      </c>
      <c r="BQ45" s="322">
        <f t="shared" si="4"/>
        <v>0</v>
      </c>
      <c r="BR45" s="322">
        <f t="shared" si="5"/>
        <v>0</v>
      </c>
      <c r="BS45" s="322">
        <f t="shared" si="6"/>
        <v>400</v>
      </c>
      <c r="BT45" s="322">
        <f t="shared" si="7"/>
        <v>0</v>
      </c>
      <c r="BU45" s="322">
        <f t="shared" si="8"/>
        <v>0</v>
      </c>
      <c r="BV45" s="322" t="s">
        <v>672</v>
      </c>
      <c r="BW45" s="322" t="s">
        <v>21</v>
      </c>
      <c r="BX45" s="322">
        <v>0</v>
      </c>
      <c r="BY45" s="322">
        <v>0</v>
      </c>
      <c r="BZ45" s="322" t="s">
        <v>21</v>
      </c>
      <c r="CA45" s="322" t="s">
        <v>21</v>
      </c>
      <c r="CB45" s="322" t="s">
        <v>21</v>
      </c>
      <c r="CC45" s="322" t="s">
        <v>21</v>
      </c>
      <c r="CD45" s="322" t="s">
        <v>21</v>
      </c>
      <c r="CE45" s="322">
        <f t="shared" si="42"/>
        <v>0</v>
      </c>
      <c r="CF45" s="322">
        <v>0</v>
      </c>
      <c r="CG45" s="322" t="s">
        <v>21</v>
      </c>
      <c r="CH45" s="322" t="s">
        <v>21</v>
      </c>
      <c r="CI45" s="322" t="s">
        <v>21</v>
      </c>
      <c r="CJ45" s="322" t="s">
        <v>21</v>
      </c>
      <c r="CK45" s="322">
        <v>3</v>
      </c>
      <c r="CL45" s="322">
        <v>0</v>
      </c>
      <c r="CM45" s="322">
        <v>0</v>
      </c>
      <c r="CN45" s="322">
        <v>0</v>
      </c>
      <c r="CO45" s="322">
        <v>0</v>
      </c>
      <c r="CP45" s="322">
        <v>0</v>
      </c>
      <c r="CQ45" s="322">
        <v>0</v>
      </c>
      <c r="CR45" s="322">
        <v>0</v>
      </c>
      <c r="CS45" s="322">
        <v>0</v>
      </c>
      <c r="CT45" s="322">
        <v>0</v>
      </c>
      <c r="CU45" s="322">
        <f t="shared" si="9"/>
        <v>0</v>
      </c>
      <c r="CV45" s="322" t="str">
        <f t="shared" si="43"/>
        <v>-</v>
      </c>
      <c r="CW45" s="322" t="str">
        <f t="shared" si="44"/>
        <v>-</v>
      </c>
      <c r="CX45" s="322" t="str">
        <f t="shared" si="45"/>
        <v>-</v>
      </c>
      <c r="CY45" s="322" t="str">
        <f t="shared" si="46"/>
        <v>-</v>
      </c>
      <c r="CZ45" s="322" t="str">
        <f t="shared" si="47"/>
        <v>-</v>
      </c>
      <c r="DA45" s="322">
        <f t="shared" si="48"/>
        <v>0</v>
      </c>
      <c r="DB45" s="322">
        <f t="shared" si="10"/>
        <v>0</v>
      </c>
      <c r="DC45" s="322">
        <f t="shared" si="11"/>
        <v>0</v>
      </c>
      <c r="DD45" s="322">
        <f t="shared" si="12"/>
        <v>0</v>
      </c>
      <c r="DE45" s="322">
        <f t="shared" si="13"/>
        <v>0</v>
      </c>
      <c r="DF45" s="322">
        <f t="shared" si="14"/>
        <v>0</v>
      </c>
      <c r="DG45" s="322">
        <f t="shared" si="15"/>
        <v>0</v>
      </c>
      <c r="DH45" s="322">
        <f t="shared" si="16"/>
        <v>0</v>
      </c>
      <c r="DI45" s="322"/>
      <c r="DJ45" s="322" t="s">
        <v>268</v>
      </c>
      <c r="DK45" s="322">
        <v>2</v>
      </c>
      <c r="DL45" s="322">
        <v>4</v>
      </c>
      <c r="DM45" s="322" t="s">
        <v>21</v>
      </c>
      <c r="DN45" s="322" t="s">
        <v>268</v>
      </c>
      <c r="DO45" s="322" t="s">
        <v>268</v>
      </c>
      <c r="DP45" s="322" t="s">
        <v>268</v>
      </c>
      <c r="DQ45" s="322" t="s">
        <v>268</v>
      </c>
      <c r="DR45" s="322">
        <f t="shared" si="49"/>
        <v>2</v>
      </c>
      <c r="DS45" s="322">
        <v>4</v>
      </c>
      <c r="DT45" s="322" t="s">
        <v>21</v>
      </c>
      <c r="DU45" s="322" t="s">
        <v>268</v>
      </c>
      <c r="DV45" s="322" t="s">
        <v>21</v>
      </c>
      <c r="DW45" s="322" t="s">
        <v>21</v>
      </c>
      <c r="DX45" s="322">
        <v>3</v>
      </c>
      <c r="DY45" s="322">
        <v>1</v>
      </c>
      <c r="DZ45" s="322">
        <v>2</v>
      </c>
      <c r="EA45" s="322">
        <v>4</v>
      </c>
      <c r="EB45" s="322">
        <v>0</v>
      </c>
      <c r="EC45" s="322">
        <v>0</v>
      </c>
      <c r="ED45" s="322">
        <v>0</v>
      </c>
      <c r="EE45" s="322">
        <v>0</v>
      </c>
      <c r="EF45" s="322">
        <v>0</v>
      </c>
      <c r="EG45" s="322">
        <v>0</v>
      </c>
      <c r="EH45" s="322">
        <f t="shared" si="17"/>
        <v>100</v>
      </c>
      <c r="EI45" s="322">
        <f t="shared" si="50"/>
        <v>100</v>
      </c>
      <c r="EJ45" s="322">
        <f t="shared" si="51"/>
        <v>100</v>
      </c>
      <c r="EK45" s="322">
        <f t="shared" si="52"/>
        <v>100</v>
      </c>
      <c r="EL45" s="322">
        <f t="shared" si="53"/>
        <v>100</v>
      </c>
      <c r="EM45" s="322">
        <f t="shared" si="54"/>
        <v>100</v>
      </c>
      <c r="EN45" s="322">
        <f t="shared" si="18"/>
        <v>0</v>
      </c>
      <c r="EO45" s="322">
        <f t="shared" si="19"/>
        <v>0</v>
      </c>
      <c r="EP45" s="322">
        <f t="shared" si="20"/>
        <v>100</v>
      </c>
      <c r="EQ45" s="322">
        <f t="shared" si="21"/>
        <v>0</v>
      </c>
      <c r="ER45" s="322">
        <f t="shared" si="22"/>
        <v>0</v>
      </c>
      <c r="ES45" s="322">
        <f t="shared" si="23"/>
        <v>200</v>
      </c>
      <c r="ET45" s="322">
        <f t="shared" si="24"/>
        <v>0</v>
      </c>
      <c r="EU45" s="322">
        <f t="shared" si="25"/>
        <v>0</v>
      </c>
      <c r="EV45" s="322"/>
      <c r="EW45" s="322" t="s">
        <v>338</v>
      </c>
      <c r="EX45" s="322">
        <v>1</v>
      </c>
      <c r="EY45" s="322">
        <v>338</v>
      </c>
      <c r="EZ45" s="322" t="s">
        <v>21</v>
      </c>
      <c r="FA45" s="322" t="s">
        <v>21</v>
      </c>
      <c r="FB45" s="322"/>
      <c r="FC45" s="322"/>
      <c r="FD45" s="322"/>
      <c r="FE45" s="322">
        <v>0</v>
      </c>
      <c r="FF45" s="322">
        <v>0</v>
      </c>
      <c r="FG45" s="322"/>
      <c r="FH45" s="322"/>
      <c r="FI45" s="322" t="s">
        <v>338</v>
      </c>
      <c r="FJ45" s="322"/>
      <c r="FK45" s="322">
        <v>3</v>
      </c>
      <c r="FL45" s="322">
        <v>1</v>
      </c>
      <c r="FM45" s="322">
        <v>333</v>
      </c>
      <c r="FN45" s="322">
        <v>338</v>
      </c>
      <c r="FO45" s="322">
        <v>1</v>
      </c>
      <c r="FP45" s="322">
        <v>2</v>
      </c>
      <c r="FQ45" s="322">
        <v>2</v>
      </c>
      <c r="FR45" s="322">
        <v>1</v>
      </c>
      <c r="FS45" s="322">
        <v>333</v>
      </c>
      <c r="FT45" s="322">
        <v>338</v>
      </c>
      <c r="FU45" s="322">
        <f t="shared" si="79"/>
        <v>100</v>
      </c>
      <c r="FV45" s="322">
        <f t="shared" si="55"/>
        <v>0</v>
      </c>
      <c r="FW45" s="322">
        <f t="shared" si="56"/>
        <v>0</v>
      </c>
      <c r="FX45" s="322">
        <f t="shared" si="57"/>
        <v>0</v>
      </c>
      <c r="FY45" s="322">
        <f t="shared" si="58"/>
        <v>99.3993993993994</v>
      </c>
      <c r="FZ45" s="322">
        <f t="shared" si="59"/>
        <v>99.408284023668642</v>
      </c>
      <c r="GA45" s="322">
        <f t="shared" si="60"/>
        <v>100</v>
      </c>
      <c r="GB45" s="322">
        <f t="shared" si="80"/>
        <v>100</v>
      </c>
      <c r="GC45" s="322">
        <f t="shared" si="81"/>
        <v>16650</v>
      </c>
      <c r="GD45" s="322">
        <f t="shared" si="29"/>
        <v>16650</v>
      </c>
      <c r="GE45" s="322">
        <f t="shared" si="82"/>
        <v>100</v>
      </c>
      <c r="GF45" s="322">
        <f t="shared" si="83"/>
        <v>16900</v>
      </c>
      <c r="GG45" s="322">
        <f t="shared" si="32"/>
        <v>16900</v>
      </c>
      <c r="GH45" s="322">
        <f t="shared" si="84"/>
        <v>100</v>
      </c>
      <c r="GI45" s="322"/>
      <c r="GJ45" s="322">
        <v>0</v>
      </c>
      <c r="GK45" s="322">
        <v>0</v>
      </c>
      <c r="GL45" s="322">
        <v>1</v>
      </c>
      <c r="GM45" s="322">
        <v>1</v>
      </c>
      <c r="GN45" s="497">
        <v>1</v>
      </c>
      <c r="GO45" s="322" t="s">
        <v>859</v>
      </c>
      <c r="GP45" s="322" t="s">
        <v>747</v>
      </c>
      <c r="GQ45" s="322">
        <v>3</v>
      </c>
      <c r="GR45" s="322">
        <v>221</v>
      </c>
      <c r="GS45" s="322" t="s">
        <v>21</v>
      </c>
      <c r="GT45" s="322" t="s">
        <v>21</v>
      </c>
      <c r="GU45" s="322" t="s">
        <v>21</v>
      </c>
      <c r="GV45" s="322">
        <v>0</v>
      </c>
      <c r="GW45" s="322">
        <v>1</v>
      </c>
      <c r="GX45" s="322">
        <v>1</v>
      </c>
      <c r="GY45" s="322">
        <v>1</v>
      </c>
      <c r="GZ45" s="322">
        <v>1</v>
      </c>
      <c r="HA45" s="322">
        <f t="shared" si="34"/>
        <v>100</v>
      </c>
      <c r="HB45" s="322">
        <f t="shared" si="63"/>
        <v>100</v>
      </c>
      <c r="HC45" s="552" t="s">
        <v>21</v>
      </c>
      <c r="HD45" s="322" t="s">
        <v>915</v>
      </c>
      <c r="HE45" s="322"/>
      <c r="HF45" s="322"/>
      <c r="HG45" s="322"/>
      <c r="HH45" s="322" t="s">
        <v>21</v>
      </c>
      <c r="HI45" s="322">
        <v>0</v>
      </c>
      <c r="HJ45" s="322" t="s">
        <v>21</v>
      </c>
      <c r="HK45" s="322">
        <v>0</v>
      </c>
      <c r="HL45" s="322">
        <v>3</v>
      </c>
      <c r="HM45" s="322">
        <v>0</v>
      </c>
      <c r="HN45" s="322">
        <v>1</v>
      </c>
      <c r="HO45" s="322">
        <v>1</v>
      </c>
      <c r="HP45" s="322">
        <f t="shared" si="35"/>
        <v>0</v>
      </c>
      <c r="HQ45" s="322">
        <f t="shared" si="64"/>
        <v>100</v>
      </c>
      <c r="HR45" s="322" t="s">
        <v>21</v>
      </c>
      <c r="HY45" s="210"/>
      <c r="HZ45" s="210"/>
      <c r="IA45" s="210"/>
      <c r="IB45" s="210"/>
      <c r="IC45" s="210"/>
      <c r="ID45" s="210"/>
      <c r="IE45" s="210"/>
      <c r="IF45" s="211"/>
      <c r="IG45" s="211"/>
      <c r="IH45" s="211"/>
      <c r="II45" s="211"/>
      <c r="IJ45" s="211"/>
      <c r="IK45" s="211"/>
      <c r="IL45" s="211"/>
      <c r="IM45" s="211"/>
      <c r="IN45" s="210"/>
    </row>
    <row r="46" spans="2:248" ht="66.75" customHeight="1" x14ac:dyDescent="0.45">
      <c r="B46" s="325" t="s">
        <v>49</v>
      </c>
      <c r="C46" s="326" t="s">
        <v>410</v>
      </c>
      <c r="D46" s="320" t="s">
        <v>91</v>
      </c>
      <c r="E46" s="328" t="s">
        <v>120</v>
      </c>
      <c r="F46" s="328" t="s">
        <v>187</v>
      </c>
      <c r="G46" s="320" t="s">
        <v>21</v>
      </c>
      <c r="H46" s="320" t="s">
        <v>21</v>
      </c>
      <c r="I46" s="320">
        <v>84</v>
      </c>
      <c r="J46" s="328" t="s">
        <v>83</v>
      </c>
      <c r="K46" s="323" t="s">
        <v>81</v>
      </c>
      <c r="L46" s="320" t="s">
        <v>36</v>
      </c>
      <c r="M46" s="323" t="s">
        <v>80</v>
      </c>
      <c r="N46" s="320" t="s">
        <v>36</v>
      </c>
      <c r="O46" s="320" t="s">
        <v>79</v>
      </c>
      <c r="P46" s="322" t="s">
        <v>12</v>
      </c>
      <c r="Q46" s="322" t="s">
        <v>515</v>
      </c>
      <c r="R46" s="322" t="s">
        <v>21</v>
      </c>
      <c r="S46" s="322" t="s">
        <v>451</v>
      </c>
      <c r="T46" s="322" t="s">
        <v>583</v>
      </c>
      <c r="U46" s="322" t="s">
        <v>464</v>
      </c>
      <c r="V46" s="322" t="s">
        <v>363</v>
      </c>
      <c r="W46" s="322" t="s">
        <v>399</v>
      </c>
      <c r="X46" s="322" t="s">
        <v>21</v>
      </c>
      <c r="Y46" s="322" t="s">
        <v>363</v>
      </c>
      <c r="Z46" s="322" t="s">
        <v>515</v>
      </c>
      <c r="AA46" s="322" t="s">
        <v>531</v>
      </c>
      <c r="AB46" s="322"/>
      <c r="AC46" s="380" t="s">
        <v>833</v>
      </c>
      <c r="AD46" s="322">
        <v>4</v>
      </c>
      <c r="AE46" s="322">
        <v>1</v>
      </c>
      <c r="AF46" s="322">
        <v>3</v>
      </c>
      <c r="AG46" s="322">
        <v>3</v>
      </c>
      <c r="AH46" s="322">
        <v>3</v>
      </c>
      <c r="AI46" s="322">
        <v>0</v>
      </c>
      <c r="AJ46" s="322">
        <v>1917</v>
      </c>
      <c r="AK46" s="322">
        <v>1</v>
      </c>
      <c r="AL46" s="322">
        <v>8</v>
      </c>
      <c r="AM46" s="322" t="s">
        <v>21</v>
      </c>
      <c r="AN46" s="322">
        <v>1917</v>
      </c>
      <c r="AO46" s="322">
        <v>1917</v>
      </c>
      <c r="AP46" s="322">
        <v>1917</v>
      </c>
      <c r="AQ46" s="322">
        <f t="shared" si="37"/>
        <v>1917</v>
      </c>
      <c r="AR46" s="322">
        <f t="shared" si="38"/>
        <v>1</v>
      </c>
      <c r="AS46" s="322">
        <v>8</v>
      </c>
      <c r="AT46" s="322" t="s">
        <v>21</v>
      </c>
      <c r="AU46" s="322">
        <v>1917</v>
      </c>
      <c r="AV46" s="322" t="s">
        <v>21</v>
      </c>
      <c r="AW46" s="322" t="s">
        <v>21</v>
      </c>
      <c r="AX46" s="322">
        <v>4</v>
      </c>
      <c r="AY46" s="322">
        <v>2</v>
      </c>
      <c r="AZ46" s="322">
        <v>8</v>
      </c>
      <c r="BA46" s="322">
        <v>8</v>
      </c>
      <c r="BB46" s="322">
        <v>0</v>
      </c>
      <c r="BC46" s="322">
        <v>0</v>
      </c>
      <c r="BD46" s="322">
        <v>0</v>
      </c>
      <c r="BE46" s="322">
        <v>0</v>
      </c>
      <c r="BF46" s="322">
        <v>0</v>
      </c>
      <c r="BG46" s="322">
        <v>0</v>
      </c>
      <c r="BH46" s="322">
        <f t="shared" si="0"/>
        <v>200</v>
      </c>
      <c r="BI46" s="322">
        <f t="shared" si="72"/>
        <v>100</v>
      </c>
      <c r="BJ46" s="322">
        <f t="shared" si="39"/>
        <v>100</v>
      </c>
      <c r="BK46" s="322">
        <f t="shared" si="40"/>
        <v>100</v>
      </c>
      <c r="BL46" s="322">
        <f t="shared" si="62"/>
        <v>100</v>
      </c>
      <c r="BM46" s="322">
        <f t="shared" si="41"/>
        <v>100</v>
      </c>
      <c r="BN46" s="322">
        <f t="shared" si="1"/>
        <v>0</v>
      </c>
      <c r="BO46" s="322">
        <f t="shared" si="2"/>
        <v>0</v>
      </c>
      <c r="BP46" s="322">
        <f t="shared" si="3"/>
        <v>266.66666666666663</v>
      </c>
      <c r="BQ46" s="322">
        <f t="shared" si="4"/>
        <v>0</v>
      </c>
      <c r="BR46" s="322">
        <f t="shared" si="5"/>
        <v>0</v>
      </c>
      <c r="BS46" s="322">
        <f t="shared" si="6"/>
        <v>266.66666666666663</v>
      </c>
      <c r="BT46" s="322">
        <f t="shared" si="7"/>
        <v>0</v>
      </c>
      <c r="BU46" s="322">
        <f t="shared" si="8"/>
        <v>0</v>
      </c>
      <c r="BV46" s="322" t="s">
        <v>672</v>
      </c>
      <c r="BW46" s="322" t="s">
        <v>21</v>
      </c>
      <c r="BX46" s="322">
        <v>0</v>
      </c>
      <c r="BY46" s="322">
        <v>0</v>
      </c>
      <c r="BZ46" s="322" t="s">
        <v>21</v>
      </c>
      <c r="CA46" s="322" t="s">
        <v>21</v>
      </c>
      <c r="CB46" s="322" t="s">
        <v>21</v>
      </c>
      <c r="CC46" s="322" t="s">
        <v>21</v>
      </c>
      <c r="CD46" s="322" t="s">
        <v>21</v>
      </c>
      <c r="CE46" s="322">
        <f t="shared" si="42"/>
        <v>0</v>
      </c>
      <c r="CF46" s="322">
        <v>0</v>
      </c>
      <c r="CG46" s="322" t="s">
        <v>21</v>
      </c>
      <c r="CH46" s="322" t="s">
        <v>21</v>
      </c>
      <c r="CI46" s="322" t="s">
        <v>21</v>
      </c>
      <c r="CJ46" s="322" t="s">
        <v>21</v>
      </c>
      <c r="CK46" s="322">
        <v>4</v>
      </c>
      <c r="CL46" s="322">
        <v>0</v>
      </c>
      <c r="CM46" s="322">
        <v>0</v>
      </c>
      <c r="CN46" s="322">
        <v>0</v>
      </c>
      <c r="CO46" s="322">
        <v>0</v>
      </c>
      <c r="CP46" s="322">
        <v>0</v>
      </c>
      <c r="CQ46" s="322">
        <v>0</v>
      </c>
      <c r="CR46" s="322">
        <v>0</v>
      </c>
      <c r="CS46" s="322">
        <v>0</v>
      </c>
      <c r="CT46" s="322">
        <v>0</v>
      </c>
      <c r="CU46" s="322">
        <f t="shared" si="9"/>
        <v>0</v>
      </c>
      <c r="CV46" s="322" t="str">
        <f t="shared" si="43"/>
        <v>-</v>
      </c>
      <c r="CW46" s="322" t="str">
        <f t="shared" si="44"/>
        <v>-</v>
      </c>
      <c r="CX46" s="322" t="str">
        <f t="shared" si="45"/>
        <v>-</v>
      </c>
      <c r="CY46" s="322" t="str">
        <f t="shared" si="46"/>
        <v>-</v>
      </c>
      <c r="CZ46" s="322" t="str">
        <f t="shared" si="47"/>
        <v>-</v>
      </c>
      <c r="DA46" s="322">
        <f t="shared" si="48"/>
        <v>0</v>
      </c>
      <c r="DB46" s="322">
        <f t="shared" si="10"/>
        <v>0</v>
      </c>
      <c r="DC46" s="322">
        <f t="shared" si="11"/>
        <v>0</v>
      </c>
      <c r="DD46" s="322">
        <f t="shared" si="12"/>
        <v>0</v>
      </c>
      <c r="DE46" s="322">
        <f t="shared" si="13"/>
        <v>0</v>
      </c>
      <c r="DF46" s="322">
        <f t="shared" si="14"/>
        <v>0</v>
      </c>
      <c r="DG46" s="322">
        <f t="shared" si="15"/>
        <v>0</v>
      </c>
      <c r="DH46" s="322">
        <f t="shared" si="16"/>
        <v>0</v>
      </c>
      <c r="DI46" s="322"/>
      <c r="DJ46" s="322" t="s">
        <v>268</v>
      </c>
      <c r="DK46" s="322">
        <v>2</v>
      </c>
      <c r="DL46" s="322">
        <v>4</v>
      </c>
      <c r="DM46" s="322" t="s">
        <v>21</v>
      </c>
      <c r="DN46" s="322" t="s">
        <v>268</v>
      </c>
      <c r="DO46" s="322" t="s">
        <v>268</v>
      </c>
      <c r="DP46" s="322" t="s">
        <v>268</v>
      </c>
      <c r="DQ46" s="322" t="s">
        <v>268</v>
      </c>
      <c r="DR46" s="322">
        <f t="shared" si="49"/>
        <v>2</v>
      </c>
      <c r="DS46" s="322">
        <v>4</v>
      </c>
      <c r="DT46" s="322" t="s">
        <v>21</v>
      </c>
      <c r="DU46" s="322" t="s">
        <v>268</v>
      </c>
      <c r="DV46" s="322" t="s">
        <v>21</v>
      </c>
      <c r="DW46" s="322" t="s">
        <v>21</v>
      </c>
      <c r="DX46" s="322">
        <v>4</v>
      </c>
      <c r="DY46" s="322">
        <v>1</v>
      </c>
      <c r="DZ46" s="322">
        <v>2</v>
      </c>
      <c r="EA46" s="322">
        <v>4</v>
      </c>
      <c r="EB46" s="322">
        <v>0</v>
      </c>
      <c r="EC46" s="322">
        <v>0</v>
      </c>
      <c r="ED46" s="322">
        <v>0</v>
      </c>
      <c r="EE46" s="322">
        <v>0</v>
      </c>
      <c r="EF46" s="322">
        <v>0</v>
      </c>
      <c r="EG46" s="322">
        <v>0</v>
      </c>
      <c r="EH46" s="322">
        <f t="shared" si="17"/>
        <v>100</v>
      </c>
      <c r="EI46" s="322">
        <f t="shared" si="50"/>
        <v>100</v>
      </c>
      <c r="EJ46" s="322">
        <f t="shared" si="51"/>
        <v>100</v>
      </c>
      <c r="EK46" s="322">
        <f t="shared" si="52"/>
        <v>100</v>
      </c>
      <c r="EL46" s="322">
        <f t="shared" si="53"/>
        <v>100</v>
      </c>
      <c r="EM46" s="322">
        <f t="shared" si="54"/>
        <v>100</v>
      </c>
      <c r="EN46" s="322">
        <f t="shared" si="18"/>
        <v>0</v>
      </c>
      <c r="EO46" s="322">
        <f t="shared" si="19"/>
        <v>0</v>
      </c>
      <c r="EP46" s="322">
        <f t="shared" si="20"/>
        <v>66.666666666666657</v>
      </c>
      <c r="EQ46" s="322">
        <f t="shared" si="21"/>
        <v>0</v>
      </c>
      <c r="ER46" s="322">
        <f t="shared" si="22"/>
        <v>0</v>
      </c>
      <c r="ES46" s="322">
        <f t="shared" si="23"/>
        <v>133.33333333333331</v>
      </c>
      <c r="ET46" s="322">
        <f t="shared" si="24"/>
        <v>0</v>
      </c>
      <c r="EU46" s="322">
        <f t="shared" si="25"/>
        <v>0</v>
      </c>
      <c r="EV46" s="322"/>
      <c r="EW46" s="322" t="s">
        <v>339</v>
      </c>
      <c r="EX46" s="322">
        <v>1</v>
      </c>
      <c r="EY46" s="322">
        <v>162</v>
      </c>
      <c r="EZ46" s="322" t="s">
        <v>21</v>
      </c>
      <c r="FA46" s="322" t="s">
        <v>21</v>
      </c>
      <c r="FB46" s="322"/>
      <c r="FC46" s="322"/>
      <c r="FD46" s="322"/>
      <c r="FE46" s="322">
        <v>0</v>
      </c>
      <c r="FF46" s="322">
        <v>0</v>
      </c>
      <c r="FG46" s="322"/>
      <c r="FH46" s="322"/>
      <c r="FI46" s="322" t="s">
        <v>339</v>
      </c>
      <c r="FJ46" s="322"/>
      <c r="FK46" s="322">
        <v>4</v>
      </c>
      <c r="FL46" s="322">
        <v>1</v>
      </c>
      <c r="FM46" s="322">
        <v>129</v>
      </c>
      <c r="FN46" s="322">
        <v>162</v>
      </c>
      <c r="FO46" s="322">
        <v>1</v>
      </c>
      <c r="FP46" s="322">
        <v>3</v>
      </c>
      <c r="FQ46" s="322">
        <v>3</v>
      </c>
      <c r="FR46" s="322">
        <v>1</v>
      </c>
      <c r="FS46" s="322">
        <v>158</v>
      </c>
      <c r="FT46" s="322">
        <v>162</v>
      </c>
      <c r="FU46" s="322">
        <f t="shared" si="79"/>
        <v>100</v>
      </c>
      <c r="FV46" s="322">
        <f t="shared" si="55"/>
        <v>0</v>
      </c>
      <c r="FW46" s="322">
        <f t="shared" si="56"/>
        <v>0</v>
      </c>
      <c r="FX46" s="322">
        <f t="shared" si="57"/>
        <v>0</v>
      </c>
      <c r="FY46" s="322">
        <f t="shared" si="58"/>
        <v>97.674418604651166</v>
      </c>
      <c r="FZ46" s="322">
        <f t="shared" si="59"/>
        <v>98.148148148148152</v>
      </c>
      <c r="GA46" s="322">
        <f t="shared" si="60"/>
        <v>100</v>
      </c>
      <c r="GB46" s="322">
        <f t="shared" si="80"/>
        <v>100</v>
      </c>
      <c r="GC46" s="322">
        <f t="shared" si="81"/>
        <v>4300</v>
      </c>
      <c r="GD46" s="322">
        <f t="shared" si="29"/>
        <v>5266.6666666666661</v>
      </c>
      <c r="GE46" s="322">
        <f t="shared" si="82"/>
        <v>100</v>
      </c>
      <c r="GF46" s="322">
        <f t="shared" si="83"/>
        <v>5400</v>
      </c>
      <c r="GG46" s="322">
        <f t="shared" si="32"/>
        <v>5400</v>
      </c>
      <c r="GH46" s="322">
        <f t="shared" si="84"/>
        <v>100</v>
      </c>
      <c r="GI46" s="322"/>
      <c r="GJ46" s="322">
        <v>0</v>
      </c>
      <c r="GK46" s="322">
        <v>0</v>
      </c>
      <c r="GL46" s="322">
        <v>1</v>
      </c>
      <c r="GM46" s="322">
        <v>1</v>
      </c>
      <c r="GN46" s="497">
        <v>1</v>
      </c>
      <c r="GO46" s="322" t="s">
        <v>859</v>
      </c>
      <c r="GP46" s="322">
        <v>31661.316650000001</v>
      </c>
      <c r="GQ46" s="322">
        <v>2</v>
      </c>
      <c r="GR46" s="322">
        <v>106</v>
      </c>
      <c r="GS46" s="322" t="s">
        <v>21</v>
      </c>
      <c r="GT46" s="322" t="s">
        <v>21</v>
      </c>
      <c r="GU46" s="322" t="s">
        <v>21</v>
      </c>
      <c r="GV46" s="322">
        <v>0</v>
      </c>
      <c r="GW46" s="322">
        <v>1</v>
      </c>
      <c r="GX46" s="322">
        <v>1</v>
      </c>
      <c r="GY46" s="322">
        <v>1</v>
      </c>
      <c r="GZ46" s="322">
        <v>1</v>
      </c>
      <c r="HA46" s="322">
        <f t="shared" si="34"/>
        <v>100</v>
      </c>
      <c r="HB46" s="322">
        <f t="shared" si="63"/>
        <v>100</v>
      </c>
      <c r="HC46" s="552" t="s">
        <v>21</v>
      </c>
      <c r="HD46" s="322" t="s">
        <v>916</v>
      </c>
      <c r="HE46" s="322"/>
      <c r="HF46" s="322"/>
      <c r="HG46" s="322"/>
      <c r="HH46" s="322" t="s">
        <v>21</v>
      </c>
      <c r="HI46" s="322">
        <v>0</v>
      </c>
      <c r="HJ46" s="322" t="s">
        <v>21</v>
      </c>
      <c r="HK46" s="322">
        <v>0</v>
      </c>
      <c r="HL46" s="322">
        <v>3</v>
      </c>
      <c r="HM46" s="322">
        <v>0</v>
      </c>
      <c r="HN46" s="322">
        <v>1</v>
      </c>
      <c r="HO46" s="322">
        <v>1</v>
      </c>
      <c r="HP46" s="322">
        <f t="shared" si="35"/>
        <v>0</v>
      </c>
      <c r="HQ46" s="322">
        <f t="shared" si="64"/>
        <v>100</v>
      </c>
      <c r="HR46" s="322" t="s">
        <v>21</v>
      </c>
      <c r="HY46" s="210"/>
      <c r="HZ46" s="210"/>
      <c r="IA46" s="210"/>
      <c r="IB46" s="210"/>
      <c r="IC46" s="210"/>
      <c r="ID46" s="210"/>
      <c r="IE46" s="210"/>
      <c r="IF46" s="212"/>
      <c r="IG46" s="211"/>
      <c r="IH46" s="211"/>
      <c r="II46" s="211"/>
      <c r="IJ46" s="211"/>
      <c r="IK46" s="211"/>
      <c r="IL46" s="211"/>
      <c r="IM46" s="211"/>
      <c r="IN46" s="210"/>
    </row>
    <row r="47" spans="2:248" ht="66.75" customHeight="1" x14ac:dyDescent="0.55000000000000004">
      <c r="R47" t="s">
        <v>21</v>
      </c>
      <c r="AD47" s="186"/>
      <c r="AP47" s="194"/>
      <c r="AR47" s="196"/>
      <c r="BD47" s="214"/>
      <c r="BE47" s="186"/>
      <c r="BF47" s="186"/>
      <c r="BG47" s="186"/>
      <c r="BH47" s="186"/>
      <c r="BI47" s="186"/>
      <c r="BJ47" s="186"/>
      <c r="BK47" s="186"/>
      <c r="BN47" s="474">
        <f>SUM(BN4:BN46)/43</f>
        <v>48.720646278785814</v>
      </c>
      <c r="BO47" s="474">
        <f>SUM(BO4:BO46)/43</f>
        <v>48.113695090439272</v>
      </c>
      <c r="BP47" s="474"/>
      <c r="BQ47" s="474">
        <f>SUM(BQ4:BQ46)/43</f>
        <v>41.756230760432189</v>
      </c>
      <c r="BR47" s="474">
        <f>SUM(BR4:BR46)/43</f>
        <v>43.634938934138773</v>
      </c>
      <c r="BS47" s="474"/>
      <c r="BT47" s="474">
        <f>SUM(BT4:BT46)/43</f>
        <v>61.706173796971576</v>
      </c>
      <c r="BU47" s="474">
        <f>SUM(BU4:BU46)/43</f>
        <v>42.578732988132835</v>
      </c>
      <c r="BV47" s="474"/>
      <c r="BW47" s="474"/>
      <c r="BX47" s="474"/>
      <c r="BY47" s="474"/>
      <c r="BZ47" s="474"/>
      <c r="CA47" s="474"/>
      <c r="CB47" s="474"/>
      <c r="CC47" s="474"/>
      <c r="CD47" s="474"/>
      <c r="CE47" s="474"/>
      <c r="CF47" s="474"/>
      <c r="CG47" s="474"/>
      <c r="CH47" s="474"/>
      <c r="CI47" s="474"/>
      <c r="CJ47" s="474"/>
      <c r="CK47" s="474"/>
      <c r="CL47" s="474"/>
      <c r="CM47" s="474"/>
      <c r="CN47" s="474"/>
      <c r="CO47" s="474"/>
      <c r="CP47" s="474"/>
      <c r="CQ47" s="474"/>
      <c r="CR47" s="474"/>
      <c r="CS47" s="474"/>
      <c r="CT47" s="474"/>
      <c r="CU47" s="474"/>
      <c r="CV47" s="474"/>
      <c r="CW47" s="474"/>
      <c r="CX47" s="474"/>
      <c r="CY47" s="474"/>
      <c r="CZ47" s="474"/>
      <c r="DA47" s="474">
        <f>SUM(DA4:DA46)/43</f>
        <v>33.580348636483365</v>
      </c>
      <c r="DB47" s="474">
        <f>SUM(DB4:DB46)/43</f>
        <v>21.859471278075929</v>
      </c>
      <c r="DC47" s="474"/>
      <c r="DD47" s="474">
        <f>SUM(DD4:DD46)/43</f>
        <v>21.579589769898092</v>
      </c>
      <c r="DE47" s="474">
        <f>SUM(DE4:DE46)/43</f>
        <v>14.475406463544953</v>
      </c>
      <c r="DF47" s="474"/>
      <c r="DG47" s="474">
        <f>SUM(DG4:DG46)/43</f>
        <v>21.361001060913065</v>
      </c>
      <c r="DH47" s="474">
        <f>SUM(DH4:DH46)/43</f>
        <v>14.475211074493332</v>
      </c>
      <c r="DI47" s="474"/>
      <c r="DJ47" s="474"/>
      <c r="DK47" s="474"/>
      <c r="DL47" s="474"/>
      <c r="DM47" s="474"/>
      <c r="DN47" s="474"/>
      <c r="DO47" s="474"/>
      <c r="DP47" s="474"/>
      <c r="DQ47" s="474"/>
      <c r="DR47" s="474"/>
      <c r="DS47" s="474"/>
      <c r="DT47" s="474"/>
      <c r="DU47" s="474"/>
      <c r="DV47" s="474"/>
      <c r="DW47" s="474"/>
      <c r="DX47" s="474"/>
      <c r="DY47" s="474"/>
      <c r="DZ47" s="474"/>
      <c r="EA47" s="474"/>
      <c r="EB47" s="474"/>
      <c r="EC47" s="474"/>
      <c r="ED47" s="474"/>
      <c r="EE47" s="474"/>
      <c r="EF47" s="474"/>
      <c r="EG47" s="474"/>
      <c r="EH47" s="474"/>
      <c r="EI47" s="474"/>
      <c r="EJ47" s="474"/>
      <c r="EK47" s="474"/>
      <c r="EL47" s="474"/>
      <c r="EM47" s="474"/>
      <c r="EN47" s="474">
        <f>SUM(EN4:EN46)/43</f>
        <v>58.240644457565068</v>
      </c>
      <c r="EO47" s="474">
        <f>SUM(EO4:EO46)/43</f>
        <v>25.602312460772769</v>
      </c>
      <c r="EP47" s="474"/>
      <c r="EQ47" s="474">
        <f>SUM(EQ4:EQ46)/43</f>
        <v>80.99155344988921</v>
      </c>
      <c r="ER47" s="474">
        <f>SUM(ER4:ER46)/43</f>
        <v>19.136475040364651</v>
      </c>
      <c r="ES47" s="474"/>
      <c r="ET47" s="474">
        <f>SUM(ET4:ET46)/43</f>
        <v>105.56443611327084</v>
      </c>
      <c r="EU47" s="474">
        <f>SUM(EU4:EU46)/43</f>
        <v>19.131494504409016</v>
      </c>
      <c r="EV47" s="474"/>
      <c r="EW47" s="474"/>
      <c r="EX47" s="474"/>
      <c r="EY47" s="474"/>
      <c r="EZ47" s="474"/>
      <c r="FA47" s="474"/>
      <c r="FB47" s="474"/>
      <c r="FC47" s="474"/>
      <c r="FD47" s="474"/>
      <c r="FE47" s="474"/>
      <c r="FF47" s="474"/>
      <c r="FG47" s="474"/>
      <c r="FH47" s="474"/>
      <c r="FI47" s="474"/>
      <c r="FJ47" s="474"/>
      <c r="FK47" s="474"/>
      <c r="FL47" s="474"/>
      <c r="FM47" s="474"/>
      <c r="FN47" s="474"/>
      <c r="FO47" s="474"/>
      <c r="FP47" s="474"/>
      <c r="FQ47" s="474"/>
      <c r="FR47" s="474"/>
      <c r="FS47" s="474"/>
      <c r="FT47" s="474"/>
      <c r="FU47" s="474"/>
      <c r="FV47" s="474"/>
      <c r="FW47" s="474"/>
      <c r="FX47" s="474"/>
      <c r="FY47" s="474"/>
      <c r="FZ47" s="474"/>
      <c r="GA47" s="474">
        <f>SUM(GA4:GA46)/43</f>
        <v>33.139534883720927</v>
      </c>
      <c r="GB47" s="474">
        <f>SUM(GB4:GB46)/43</f>
        <v>37.790697674418603</v>
      </c>
      <c r="GC47" s="474"/>
      <c r="GD47" s="474">
        <f>SUM(GD4:GD46)/43</f>
        <v>554.41796068896474</v>
      </c>
      <c r="GE47" s="474">
        <f>SUM(GE4:GE46)/43</f>
        <v>31.520710402367111</v>
      </c>
      <c r="GF47" s="474"/>
      <c r="GG47" s="474">
        <f>SUM(GG4:GG46)/43</f>
        <v>565.11221191331106</v>
      </c>
      <c r="GH47" s="474">
        <f>SUM(GH4:GH46)/43</f>
        <v>31.467299920560059</v>
      </c>
      <c r="GI47" s="474"/>
      <c r="GO47" s="474"/>
      <c r="GP47" s="474"/>
      <c r="GQ47" s="474"/>
      <c r="GR47" s="474"/>
      <c r="GS47" s="474"/>
      <c r="GT47" s="474"/>
      <c r="GU47" s="474"/>
      <c r="GV47" s="474"/>
      <c r="GW47" s="474"/>
      <c r="GX47" s="474">
        <f>SUM(GX4:GX46)</f>
        <v>233</v>
      </c>
      <c r="GY47" s="474">
        <f t="shared" ref="GY47:GZ47" si="85">SUM(GY4:GY46)</f>
        <v>643</v>
      </c>
      <c r="GZ47" s="474">
        <f t="shared" si="85"/>
        <v>667</v>
      </c>
      <c r="HA47" s="474"/>
      <c r="HB47" s="474">
        <f>SUM(HB4:HB46)/43</f>
        <v>75.248596631916598</v>
      </c>
      <c r="HC47" s="474"/>
      <c r="HD47" s="474"/>
      <c r="HE47" s="474"/>
      <c r="HF47" s="474"/>
      <c r="HG47" s="474"/>
      <c r="HH47" s="474"/>
      <c r="HI47" s="474"/>
      <c r="HJ47" s="474"/>
      <c r="HK47" s="474"/>
      <c r="HL47" s="474"/>
      <c r="HM47" s="474">
        <f>SUM(HM4:HM46)</f>
        <v>213</v>
      </c>
      <c r="HN47" s="474">
        <f>SUM(HN4:HN46)</f>
        <v>740</v>
      </c>
      <c r="HO47" s="474">
        <f>SUM(HO4:HO46)</f>
        <v>752</v>
      </c>
      <c r="HP47" s="474"/>
      <c r="HQ47" s="474"/>
      <c r="HR47" s="474"/>
    </row>
    <row r="48" spans="2:248" ht="126.75" customHeight="1" x14ac:dyDescent="0.5">
      <c r="B48" s="415" t="s">
        <v>834</v>
      </c>
      <c r="AL48" s="425"/>
      <c r="AT48" s="180"/>
      <c r="EJ48" s="180"/>
      <c r="GA48" t="s">
        <v>1012</v>
      </c>
    </row>
    <row r="49" spans="2:2" ht="140.25" customHeight="1" x14ac:dyDescent="0.25">
      <c r="B49" s="325" t="s">
        <v>835</v>
      </c>
    </row>
  </sheetData>
  <mergeCells count="1">
    <mergeCell ref="GJ2:GN2"/>
  </mergeCells>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968CE-E7FB-4266-9D11-DA2F292C47EE}">
  <dimension ref="A1:Y37"/>
  <sheetViews>
    <sheetView topLeftCell="K32" zoomScale="30" zoomScaleNormal="30" workbookViewId="0">
      <selection activeCell="Q31" sqref="Q31"/>
    </sheetView>
  </sheetViews>
  <sheetFormatPr baseColWidth="10" defaultColWidth="60" defaultRowHeight="46.5" customHeight="1" x14ac:dyDescent="0.25"/>
  <cols>
    <col min="2" max="2" width="52.85546875" customWidth="1"/>
    <col min="3" max="3" width="52.140625" customWidth="1"/>
    <col min="4" max="4" width="72.85546875" customWidth="1"/>
    <col min="5" max="5" width="71.42578125" customWidth="1"/>
    <col min="6" max="6" width="73.85546875" customWidth="1"/>
    <col min="7" max="7" width="60" customWidth="1"/>
    <col min="8" max="8" width="74.7109375" customWidth="1"/>
    <col min="9" max="9" width="88.5703125" customWidth="1"/>
    <col min="10" max="10" width="82.85546875" customWidth="1"/>
    <col min="11" max="11" width="87.140625" customWidth="1"/>
    <col min="13" max="13" width="119" customWidth="1"/>
    <col min="17" max="17" width="60" customWidth="1"/>
    <col min="20" max="20" width="79.28515625" customWidth="1"/>
    <col min="22" max="22" width="110.7109375" customWidth="1"/>
    <col min="23" max="23" width="92.85546875" customWidth="1"/>
    <col min="24" max="24" width="81.42578125" customWidth="1"/>
    <col min="25" max="25" width="75" customWidth="1"/>
    <col min="127" max="127" width="111.140625" customWidth="1"/>
    <col min="128" max="128" width="65.28515625" customWidth="1"/>
    <col min="129" max="129" width="62.42578125" customWidth="1"/>
    <col min="133" max="133" width="80.42578125" customWidth="1"/>
  </cols>
  <sheetData>
    <row r="1" spans="1:25" ht="207" customHeight="1" x14ac:dyDescent="0.25">
      <c r="A1" s="516" t="s">
        <v>305</v>
      </c>
      <c r="B1" s="516" t="s">
        <v>1056</v>
      </c>
      <c r="C1" s="516" t="s">
        <v>1057</v>
      </c>
      <c r="D1" s="499" t="s">
        <v>1031</v>
      </c>
      <c r="E1" s="499" t="s">
        <v>1042</v>
      </c>
      <c r="F1" s="499" t="s">
        <v>1044</v>
      </c>
      <c r="G1" s="499" t="s">
        <v>1043</v>
      </c>
      <c r="H1" s="516" t="s">
        <v>305</v>
      </c>
      <c r="I1" s="499" t="s">
        <v>1050</v>
      </c>
      <c r="J1" s="499" t="s">
        <v>1051</v>
      </c>
      <c r="K1" s="499" t="s">
        <v>1052</v>
      </c>
      <c r="M1" s="532"/>
      <c r="N1" s="584" t="s">
        <v>979</v>
      </c>
      <c r="O1" s="585"/>
      <c r="P1" s="585"/>
      <c r="Q1" s="585"/>
      <c r="R1" s="586"/>
      <c r="S1" s="587" t="s">
        <v>1059</v>
      </c>
      <c r="T1" s="587"/>
      <c r="V1" s="516" t="s">
        <v>305</v>
      </c>
      <c r="W1" s="499" t="s">
        <v>1062</v>
      </c>
      <c r="X1" s="499" t="s">
        <v>1063</v>
      </c>
      <c r="Y1" s="499" t="s">
        <v>1064</v>
      </c>
    </row>
    <row r="2" spans="1:25" ht="46.5" customHeight="1" x14ac:dyDescent="0.7">
      <c r="A2" s="517" t="s">
        <v>16</v>
      </c>
      <c r="B2" s="518">
        <v>2</v>
      </c>
      <c r="C2" s="518">
        <v>2</v>
      </c>
      <c r="D2" s="518">
        <v>21</v>
      </c>
      <c r="E2" s="518">
        <v>21</v>
      </c>
      <c r="F2" s="518">
        <v>17</v>
      </c>
      <c r="G2" s="518">
        <v>21</v>
      </c>
      <c r="H2" s="517" t="s">
        <v>16</v>
      </c>
      <c r="I2" s="519">
        <f t="shared" ref="I2:I12" si="0">E2/D2</f>
        <v>1</v>
      </c>
      <c r="J2" s="519">
        <f t="shared" ref="J2:J12" si="1">F2/D2</f>
        <v>0.80952380952380953</v>
      </c>
      <c r="K2" s="519">
        <f t="shared" ref="K2:K12" si="2">G2/D2</f>
        <v>1</v>
      </c>
      <c r="M2" s="533" t="s">
        <v>947</v>
      </c>
      <c r="N2" s="534" t="s">
        <v>1019</v>
      </c>
      <c r="O2" s="534" t="s">
        <v>733</v>
      </c>
      <c r="P2" s="534" t="s">
        <v>1020</v>
      </c>
      <c r="Q2" s="534" t="s">
        <v>735</v>
      </c>
      <c r="R2" s="534" t="s">
        <v>1034</v>
      </c>
      <c r="S2" s="534" t="s">
        <v>1046</v>
      </c>
      <c r="T2" s="534" t="s">
        <v>1047</v>
      </c>
      <c r="V2" s="517" t="s">
        <v>16</v>
      </c>
      <c r="W2" s="519">
        <f>R17/R3</f>
        <v>0.16470588235294117</v>
      </c>
      <c r="X2" s="519">
        <f>S17/S3</f>
        <v>0</v>
      </c>
      <c r="Y2" s="519">
        <f>T17/T3</f>
        <v>0</v>
      </c>
    </row>
    <row r="3" spans="1:25" ht="46.5" customHeight="1" x14ac:dyDescent="0.7">
      <c r="A3" s="520" t="s">
        <v>17</v>
      </c>
      <c r="B3" s="518">
        <v>0</v>
      </c>
      <c r="C3" s="518">
        <v>1</v>
      </c>
      <c r="D3" s="518">
        <v>1</v>
      </c>
      <c r="E3" s="518">
        <v>1</v>
      </c>
      <c r="F3" s="518">
        <v>1</v>
      </c>
      <c r="G3" s="518">
        <v>1</v>
      </c>
      <c r="H3" s="520" t="s">
        <v>17</v>
      </c>
      <c r="I3" s="519">
        <f t="shared" si="0"/>
        <v>1</v>
      </c>
      <c r="J3" s="519">
        <f t="shared" si="1"/>
        <v>1</v>
      </c>
      <c r="K3" s="519">
        <f t="shared" si="2"/>
        <v>1</v>
      </c>
      <c r="M3" s="535" t="s">
        <v>16</v>
      </c>
      <c r="N3" s="536">
        <v>45</v>
      </c>
      <c r="O3" s="536">
        <v>19</v>
      </c>
      <c r="P3" s="536">
        <v>34</v>
      </c>
      <c r="Q3" s="536">
        <v>6</v>
      </c>
      <c r="R3" s="536">
        <f>SUM(N3,P3,Q3)</f>
        <v>85</v>
      </c>
      <c r="S3" s="531">
        <v>13</v>
      </c>
      <c r="T3" s="531">
        <v>5</v>
      </c>
      <c r="V3" s="520" t="s">
        <v>17</v>
      </c>
      <c r="W3" s="519">
        <f t="shared" ref="W3:W12" si="3">R18/R4</f>
        <v>0.5</v>
      </c>
      <c r="X3" s="519">
        <v>0</v>
      </c>
      <c r="Y3" s="519">
        <f>T18/T4</f>
        <v>0</v>
      </c>
    </row>
    <row r="4" spans="1:25" ht="46.5" customHeight="1" x14ac:dyDescent="0.7">
      <c r="A4" s="521" t="s">
        <v>18</v>
      </c>
      <c r="B4" s="518">
        <v>1</v>
      </c>
      <c r="C4" s="518">
        <v>0</v>
      </c>
      <c r="D4" s="518">
        <v>182</v>
      </c>
      <c r="E4" s="518">
        <v>182</v>
      </c>
      <c r="F4" s="518">
        <v>182</v>
      </c>
      <c r="G4" s="518">
        <v>182</v>
      </c>
      <c r="H4" s="521" t="s">
        <v>18</v>
      </c>
      <c r="I4" s="519">
        <f t="shared" si="0"/>
        <v>1</v>
      </c>
      <c r="J4" s="519">
        <f t="shared" si="1"/>
        <v>1</v>
      </c>
      <c r="K4" s="519">
        <f t="shared" si="2"/>
        <v>1</v>
      </c>
      <c r="M4" s="520" t="s">
        <v>17</v>
      </c>
      <c r="N4" s="536">
        <v>2</v>
      </c>
      <c r="O4" s="536">
        <v>0</v>
      </c>
      <c r="P4" s="536">
        <v>2</v>
      </c>
      <c r="Q4" s="536">
        <v>0</v>
      </c>
      <c r="R4" s="536">
        <f t="shared" ref="R4:R13" si="4">SUM(N4,P4,Q4)</f>
        <v>4</v>
      </c>
      <c r="S4" s="531">
        <v>0</v>
      </c>
      <c r="T4" s="531">
        <v>1</v>
      </c>
      <c r="V4" s="521" t="s">
        <v>18</v>
      </c>
      <c r="W4" s="519">
        <f t="shared" si="3"/>
        <v>0.375</v>
      </c>
      <c r="X4" s="519">
        <f>S19/S5</f>
        <v>0</v>
      </c>
      <c r="Y4" s="519">
        <f>T19/T5</f>
        <v>0</v>
      </c>
    </row>
    <row r="5" spans="1:25" ht="46.5" customHeight="1" x14ac:dyDescent="0.7">
      <c r="A5" s="522" t="s">
        <v>4</v>
      </c>
      <c r="B5" s="518">
        <v>1</v>
      </c>
      <c r="C5" s="518">
        <v>11</v>
      </c>
      <c r="D5" s="518">
        <v>140</v>
      </c>
      <c r="E5" s="518">
        <v>35</v>
      </c>
      <c r="F5" s="518">
        <v>24</v>
      </c>
      <c r="G5" s="518">
        <v>97</v>
      </c>
      <c r="H5" s="522" t="s">
        <v>4</v>
      </c>
      <c r="I5" s="519">
        <f t="shared" si="0"/>
        <v>0.25</v>
      </c>
      <c r="J5" s="519">
        <f t="shared" si="1"/>
        <v>0.17142857142857143</v>
      </c>
      <c r="K5" s="519">
        <f t="shared" si="2"/>
        <v>0.69285714285714284</v>
      </c>
      <c r="M5" s="537" t="s">
        <v>18</v>
      </c>
      <c r="N5" s="536">
        <v>7</v>
      </c>
      <c r="O5" s="536">
        <v>6</v>
      </c>
      <c r="P5" s="536">
        <v>9</v>
      </c>
      <c r="Q5" s="536">
        <v>0</v>
      </c>
      <c r="R5" s="536">
        <f t="shared" si="4"/>
        <v>16</v>
      </c>
      <c r="S5" s="531">
        <v>1</v>
      </c>
      <c r="T5" s="531">
        <v>1</v>
      </c>
      <c r="V5" s="522" t="s">
        <v>4</v>
      </c>
      <c r="W5" s="519">
        <f t="shared" si="3"/>
        <v>0.40540540540540543</v>
      </c>
      <c r="X5" s="519">
        <f>S20/S6</f>
        <v>4.7619047619047616E-2</v>
      </c>
      <c r="Y5" s="519">
        <f>T20/T6</f>
        <v>0.33333333333333331</v>
      </c>
    </row>
    <row r="6" spans="1:25" ht="136.5" customHeight="1" x14ac:dyDescent="0.7">
      <c r="A6" s="523" t="s">
        <v>15</v>
      </c>
      <c r="B6" s="518">
        <v>1</v>
      </c>
      <c r="C6" s="518">
        <v>3</v>
      </c>
      <c r="D6" s="518">
        <v>407</v>
      </c>
      <c r="E6" s="518">
        <v>7</v>
      </c>
      <c r="F6" s="518">
        <v>407</v>
      </c>
      <c r="G6" s="518">
        <v>407</v>
      </c>
      <c r="H6" s="523" t="s">
        <v>15</v>
      </c>
      <c r="I6" s="519">
        <f t="shared" si="0"/>
        <v>1.7199017199017199E-2</v>
      </c>
      <c r="J6" s="519">
        <f t="shared" si="1"/>
        <v>1</v>
      </c>
      <c r="K6" s="519">
        <f t="shared" si="2"/>
        <v>1</v>
      </c>
      <c r="M6" s="522" t="s">
        <v>4</v>
      </c>
      <c r="N6" s="536">
        <v>27</v>
      </c>
      <c r="O6" s="536">
        <v>4</v>
      </c>
      <c r="P6" s="536">
        <v>34</v>
      </c>
      <c r="Q6" s="536">
        <v>13</v>
      </c>
      <c r="R6" s="536">
        <f t="shared" si="4"/>
        <v>74</v>
      </c>
      <c r="S6" s="531">
        <v>21</v>
      </c>
      <c r="T6" s="531">
        <v>3</v>
      </c>
      <c r="V6" s="523" t="s">
        <v>15</v>
      </c>
      <c r="W6" s="519">
        <f t="shared" si="3"/>
        <v>0.13513513513513514</v>
      </c>
      <c r="X6" s="519">
        <f>S21/S7</f>
        <v>0</v>
      </c>
      <c r="Y6" s="519">
        <v>0</v>
      </c>
    </row>
    <row r="7" spans="1:25" ht="54" customHeight="1" x14ac:dyDescent="0.7">
      <c r="A7" s="524" t="s">
        <v>6</v>
      </c>
      <c r="B7" s="518">
        <v>0</v>
      </c>
      <c r="C7" s="518">
        <v>3</v>
      </c>
      <c r="D7" s="518">
        <v>4</v>
      </c>
      <c r="E7" s="518">
        <v>2</v>
      </c>
      <c r="F7" s="518">
        <v>1</v>
      </c>
      <c r="G7" s="518">
        <v>4</v>
      </c>
      <c r="H7" s="524" t="s">
        <v>6</v>
      </c>
      <c r="I7" s="519">
        <f t="shared" si="0"/>
        <v>0.5</v>
      </c>
      <c r="J7" s="519">
        <f t="shared" si="1"/>
        <v>0.25</v>
      </c>
      <c r="K7" s="519">
        <f t="shared" si="2"/>
        <v>1</v>
      </c>
      <c r="M7" s="538" t="s">
        <v>15</v>
      </c>
      <c r="N7" s="536">
        <v>50</v>
      </c>
      <c r="O7" s="536">
        <v>6</v>
      </c>
      <c r="P7" s="536">
        <v>14</v>
      </c>
      <c r="Q7" s="536">
        <v>10</v>
      </c>
      <c r="R7" s="536">
        <f t="shared" si="4"/>
        <v>74</v>
      </c>
      <c r="S7" s="531">
        <v>6</v>
      </c>
      <c r="T7" s="531">
        <v>0</v>
      </c>
      <c r="V7" s="524" t="s">
        <v>6</v>
      </c>
      <c r="W7" s="519">
        <f t="shared" si="3"/>
        <v>0.76923076923076927</v>
      </c>
      <c r="X7" s="519">
        <v>0</v>
      </c>
      <c r="Y7" s="519">
        <v>0</v>
      </c>
    </row>
    <row r="8" spans="1:25" ht="96.75" customHeight="1" x14ac:dyDescent="0.7">
      <c r="A8" s="525" t="s">
        <v>7</v>
      </c>
      <c r="B8" s="518">
        <v>3</v>
      </c>
      <c r="C8" s="518">
        <v>4</v>
      </c>
      <c r="D8" s="518">
        <v>7</v>
      </c>
      <c r="E8" s="518">
        <v>5</v>
      </c>
      <c r="F8" s="518">
        <v>6</v>
      </c>
      <c r="G8" s="518">
        <v>7</v>
      </c>
      <c r="H8" s="525" t="s">
        <v>7</v>
      </c>
      <c r="I8" s="519">
        <f t="shared" si="0"/>
        <v>0.7142857142857143</v>
      </c>
      <c r="J8" s="519">
        <f t="shared" si="1"/>
        <v>0.8571428571428571</v>
      </c>
      <c r="K8" s="519">
        <f t="shared" si="2"/>
        <v>1</v>
      </c>
      <c r="M8" s="539" t="s">
        <v>6</v>
      </c>
      <c r="N8" s="536">
        <v>10</v>
      </c>
      <c r="O8" s="536">
        <v>1</v>
      </c>
      <c r="P8" s="536">
        <v>14</v>
      </c>
      <c r="Q8" s="536">
        <v>2</v>
      </c>
      <c r="R8" s="536">
        <f t="shared" si="4"/>
        <v>26</v>
      </c>
      <c r="S8" s="531">
        <v>0</v>
      </c>
      <c r="T8" s="531">
        <v>0</v>
      </c>
      <c r="V8" s="525" t="s">
        <v>7</v>
      </c>
      <c r="W8" s="519">
        <f t="shared" si="3"/>
        <v>0.46666666666666667</v>
      </c>
      <c r="X8" s="519">
        <f>S23/S9</f>
        <v>0</v>
      </c>
      <c r="Y8" s="519">
        <v>0</v>
      </c>
    </row>
    <row r="9" spans="1:25" ht="46.5" customHeight="1" x14ac:dyDescent="0.7">
      <c r="A9" s="526" t="s">
        <v>22</v>
      </c>
      <c r="B9" s="518">
        <v>0</v>
      </c>
      <c r="C9" s="518">
        <v>3</v>
      </c>
      <c r="D9" s="518">
        <v>13</v>
      </c>
      <c r="E9" s="518">
        <v>4</v>
      </c>
      <c r="F9" s="518">
        <v>13</v>
      </c>
      <c r="G9" s="518">
        <v>13</v>
      </c>
      <c r="H9" s="526" t="s">
        <v>22</v>
      </c>
      <c r="I9" s="519">
        <f t="shared" si="0"/>
        <v>0.30769230769230771</v>
      </c>
      <c r="J9" s="519">
        <f t="shared" si="1"/>
        <v>1</v>
      </c>
      <c r="K9" s="519">
        <f t="shared" si="2"/>
        <v>1</v>
      </c>
      <c r="M9" s="525" t="s">
        <v>7</v>
      </c>
      <c r="N9" s="536">
        <v>33</v>
      </c>
      <c r="O9" s="536">
        <v>1</v>
      </c>
      <c r="P9" s="536">
        <v>24</v>
      </c>
      <c r="Q9" s="536">
        <v>3</v>
      </c>
      <c r="R9" s="536">
        <f t="shared" si="4"/>
        <v>60</v>
      </c>
      <c r="S9" s="531">
        <v>2</v>
      </c>
      <c r="T9" s="531">
        <v>3</v>
      </c>
      <c r="V9" s="526" t="s">
        <v>22</v>
      </c>
      <c r="W9" s="519">
        <f t="shared" si="3"/>
        <v>0.54545454545454541</v>
      </c>
      <c r="X9" s="519">
        <f>S24/S10</f>
        <v>0</v>
      </c>
      <c r="Y9" s="519">
        <v>0</v>
      </c>
    </row>
    <row r="10" spans="1:25" ht="103.5" customHeight="1" x14ac:dyDescent="0.7">
      <c r="A10" s="499" t="s">
        <v>1</v>
      </c>
      <c r="B10" s="518">
        <v>4</v>
      </c>
      <c r="C10" s="518">
        <v>0</v>
      </c>
      <c r="D10" s="518">
        <v>16</v>
      </c>
      <c r="E10" s="518">
        <v>14</v>
      </c>
      <c r="F10" s="518">
        <v>12</v>
      </c>
      <c r="G10" s="518">
        <v>16</v>
      </c>
      <c r="H10" s="499" t="s">
        <v>1</v>
      </c>
      <c r="I10" s="519">
        <f t="shared" si="0"/>
        <v>0.875</v>
      </c>
      <c r="J10" s="519">
        <f t="shared" si="1"/>
        <v>0.75</v>
      </c>
      <c r="K10" s="519">
        <f t="shared" si="2"/>
        <v>1</v>
      </c>
      <c r="M10" s="526" t="s">
        <v>22</v>
      </c>
      <c r="N10" s="536">
        <v>4</v>
      </c>
      <c r="O10" s="536">
        <v>1</v>
      </c>
      <c r="P10" s="536">
        <v>6</v>
      </c>
      <c r="Q10" s="536">
        <v>1</v>
      </c>
      <c r="R10" s="536">
        <f t="shared" si="4"/>
        <v>11</v>
      </c>
      <c r="S10" s="531">
        <v>3</v>
      </c>
      <c r="T10" s="531">
        <v>0</v>
      </c>
      <c r="V10" s="499" t="s">
        <v>1</v>
      </c>
      <c r="W10" s="519">
        <f t="shared" si="3"/>
        <v>0.31111111111111112</v>
      </c>
      <c r="X10" s="519">
        <f>S25/S11</f>
        <v>0</v>
      </c>
      <c r="Y10" s="519">
        <f>T25/T11</f>
        <v>0</v>
      </c>
    </row>
    <row r="11" spans="1:25" ht="46.5" customHeight="1" x14ac:dyDescent="0.7">
      <c r="A11" s="527" t="s">
        <v>49</v>
      </c>
      <c r="B11" s="518">
        <v>0</v>
      </c>
      <c r="C11" s="518">
        <v>4</v>
      </c>
      <c r="D11" s="518">
        <v>4</v>
      </c>
      <c r="E11" s="518">
        <v>4</v>
      </c>
      <c r="F11" s="518">
        <v>4</v>
      </c>
      <c r="G11" s="518">
        <v>4</v>
      </c>
      <c r="H11" s="527" t="s">
        <v>49</v>
      </c>
      <c r="I11" s="519">
        <f t="shared" si="0"/>
        <v>1</v>
      </c>
      <c r="J11" s="519">
        <f t="shared" si="1"/>
        <v>1</v>
      </c>
      <c r="K11" s="519">
        <f t="shared" si="2"/>
        <v>1</v>
      </c>
      <c r="M11" s="499" t="s">
        <v>1</v>
      </c>
      <c r="N11" s="536">
        <v>8</v>
      </c>
      <c r="O11" s="536">
        <v>12</v>
      </c>
      <c r="P11" s="536">
        <v>30</v>
      </c>
      <c r="Q11" s="536">
        <v>7</v>
      </c>
      <c r="R11" s="536">
        <f t="shared" si="4"/>
        <v>45</v>
      </c>
      <c r="S11" s="531">
        <v>6</v>
      </c>
      <c r="T11" s="531">
        <v>10</v>
      </c>
      <c r="V11" s="527" t="s">
        <v>49</v>
      </c>
      <c r="W11" s="519">
        <f t="shared" si="3"/>
        <v>0.19402985074626866</v>
      </c>
      <c r="X11" s="519">
        <f>S26/S12</f>
        <v>0</v>
      </c>
      <c r="Y11" s="519">
        <v>0</v>
      </c>
    </row>
    <row r="12" spans="1:25" ht="46.5" customHeight="1" x14ac:dyDescent="0.7">
      <c r="A12" s="528" t="s">
        <v>942</v>
      </c>
      <c r="B12" s="518">
        <v>12</v>
      </c>
      <c r="C12" s="518">
        <v>31</v>
      </c>
      <c r="D12" s="518">
        <v>795</v>
      </c>
      <c r="E12" s="518">
        <v>275</v>
      </c>
      <c r="F12" s="518">
        <v>666</v>
      </c>
      <c r="G12" s="518">
        <v>750</v>
      </c>
      <c r="H12" s="529" t="s">
        <v>942</v>
      </c>
      <c r="I12" s="519">
        <f t="shared" si="0"/>
        <v>0.34591194968553457</v>
      </c>
      <c r="J12" s="519">
        <f t="shared" si="1"/>
        <v>0.83773584905660381</v>
      </c>
      <c r="K12" s="519">
        <f t="shared" si="2"/>
        <v>0.94339622641509435</v>
      </c>
      <c r="M12" s="540" t="s">
        <v>49</v>
      </c>
      <c r="N12" s="536">
        <v>45</v>
      </c>
      <c r="O12" s="536">
        <v>12</v>
      </c>
      <c r="P12" s="536">
        <v>20</v>
      </c>
      <c r="Q12" s="536">
        <v>2</v>
      </c>
      <c r="R12" s="536">
        <f t="shared" si="4"/>
        <v>67</v>
      </c>
      <c r="S12" s="531">
        <v>7</v>
      </c>
      <c r="T12" s="531">
        <v>0</v>
      </c>
      <c r="V12" s="529" t="s">
        <v>942</v>
      </c>
      <c r="W12" s="519">
        <f t="shared" si="3"/>
        <v>0.30952380952380953</v>
      </c>
      <c r="X12" s="519">
        <f>S27/S13</f>
        <v>1.6949152542372881E-2</v>
      </c>
      <c r="Y12" s="519">
        <f>T27/T13</f>
        <v>4.3478260869565216E-2</v>
      </c>
    </row>
    <row r="13" spans="1:25" ht="46.5" customHeight="1" x14ac:dyDescent="0.25">
      <c r="M13" s="541" t="s">
        <v>951</v>
      </c>
      <c r="N13" s="536">
        <f>SUM(N3:N12)</f>
        <v>231</v>
      </c>
      <c r="O13" s="536">
        <f t="shared" ref="O13:Q13" si="5">SUM(O3:O12)</f>
        <v>62</v>
      </c>
      <c r="P13" s="536">
        <f t="shared" si="5"/>
        <v>187</v>
      </c>
      <c r="Q13" s="536">
        <f t="shared" si="5"/>
        <v>44</v>
      </c>
      <c r="R13" s="536">
        <f t="shared" si="4"/>
        <v>462</v>
      </c>
      <c r="S13" s="531">
        <v>59</v>
      </c>
      <c r="T13" s="531">
        <v>23</v>
      </c>
    </row>
    <row r="14" spans="1:25" ht="46.5" customHeight="1" x14ac:dyDescent="0.25">
      <c r="B14" s="499"/>
      <c r="C14" s="499" t="s">
        <v>1045</v>
      </c>
      <c r="D14" s="499" t="s">
        <v>1046</v>
      </c>
      <c r="E14" s="499" t="s">
        <v>1047</v>
      </c>
      <c r="M14" s="536"/>
      <c r="N14" s="536"/>
      <c r="O14" s="536"/>
      <c r="P14" s="536"/>
      <c r="Q14" s="536"/>
      <c r="R14" s="536"/>
    </row>
    <row r="15" spans="1:25" ht="46.5" customHeight="1" x14ac:dyDescent="0.25">
      <c r="B15" s="499" t="s">
        <v>1049</v>
      </c>
      <c r="C15" s="500">
        <f>E12/D12</f>
        <v>0.34591194968553457</v>
      </c>
      <c r="D15" s="500">
        <f>F12/D12</f>
        <v>0.83773584905660381</v>
      </c>
      <c r="E15" s="500">
        <f>G12/D12</f>
        <v>0.94339622641509435</v>
      </c>
      <c r="M15" s="532"/>
      <c r="N15" s="584" t="s">
        <v>980</v>
      </c>
      <c r="O15" s="585"/>
      <c r="P15" s="585"/>
      <c r="Q15" s="585"/>
      <c r="R15" s="586"/>
      <c r="S15" s="587" t="s">
        <v>1060</v>
      </c>
      <c r="T15" s="587"/>
    </row>
    <row r="16" spans="1:25" ht="46.5" customHeight="1" x14ac:dyDescent="0.25">
      <c r="M16" s="533" t="s">
        <v>947</v>
      </c>
      <c r="N16" s="534" t="s">
        <v>1019</v>
      </c>
      <c r="O16" s="534" t="s">
        <v>733</v>
      </c>
      <c r="P16" s="534" t="s">
        <v>1020</v>
      </c>
      <c r="Q16" s="534" t="s">
        <v>735</v>
      </c>
      <c r="R16" s="534" t="s">
        <v>1034</v>
      </c>
      <c r="S16" s="534" t="s">
        <v>1046</v>
      </c>
      <c r="T16" s="534" t="s">
        <v>1047</v>
      </c>
    </row>
    <row r="17" spans="2:20" ht="46.5" customHeight="1" x14ac:dyDescent="0.25">
      <c r="M17" s="535" t="s">
        <v>16</v>
      </c>
      <c r="N17" s="536">
        <v>5</v>
      </c>
      <c r="O17" s="536">
        <v>1</v>
      </c>
      <c r="P17" s="536">
        <v>9</v>
      </c>
      <c r="Q17" s="536">
        <v>0</v>
      </c>
      <c r="R17" s="536">
        <f>SUM(N17,P17,Q17)</f>
        <v>14</v>
      </c>
      <c r="S17" s="536">
        <v>0</v>
      </c>
      <c r="T17" s="536">
        <v>0</v>
      </c>
    </row>
    <row r="18" spans="2:20" ht="46.5" customHeight="1" x14ac:dyDescent="0.25">
      <c r="B18" t="s">
        <v>1048</v>
      </c>
      <c r="M18" s="520" t="s">
        <v>17</v>
      </c>
      <c r="N18" s="536">
        <v>0</v>
      </c>
      <c r="O18" s="536">
        <v>0</v>
      </c>
      <c r="P18" s="536">
        <v>2</v>
      </c>
      <c r="Q18" s="536">
        <v>0</v>
      </c>
      <c r="R18" s="536">
        <f t="shared" ref="R18:R26" si="6">SUM(N18,P18,Q18)</f>
        <v>2</v>
      </c>
      <c r="S18" s="536">
        <v>0</v>
      </c>
      <c r="T18" s="536">
        <v>0</v>
      </c>
    </row>
    <row r="19" spans="2:20" ht="46.5" customHeight="1" x14ac:dyDescent="0.25">
      <c r="M19" s="537" t="s">
        <v>18</v>
      </c>
      <c r="N19" s="536">
        <v>3</v>
      </c>
      <c r="O19" s="536">
        <v>1</v>
      </c>
      <c r="P19" s="536">
        <v>3</v>
      </c>
      <c r="Q19" s="536">
        <v>0</v>
      </c>
      <c r="R19" s="536">
        <f t="shared" si="6"/>
        <v>6</v>
      </c>
      <c r="S19" s="536">
        <v>0</v>
      </c>
      <c r="T19" s="536">
        <v>0</v>
      </c>
    </row>
    <row r="20" spans="2:20" ht="46.5" customHeight="1" x14ac:dyDescent="0.25">
      <c r="M20" s="522" t="s">
        <v>4</v>
      </c>
      <c r="N20" s="536">
        <v>4</v>
      </c>
      <c r="O20" s="536">
        <v>3</v>
      </c>
      <c r="P20" s="536">
        <v>26</v>
      </c>
      <c r="Q20" s="536">
        <v>0</v>
      </c>
      <c r="R20" s="536">
        <f t="shared" si="6"/>
        <v>30</v>
      </c>
      <c r="S20" s="536">
        <v>1</v>
      </c>
      <c r="T20" s="536">
        <v>1</v>
      </c>
    </row>
    <row r="21" spans="2:20" ht="46.5" customHeight="1" x14ac:dyDescent="0.25">
      <c r="M21" s="538" t="s">
        <v>15</v>
      </c>
      <c r="N21" s="536">
        <v>2</v>
      </c>
      <c r="O21" s="536">
        <v>0</v>
      </c>
      <c r="P21" s="536">
        <v>8</v>
      </c>
      <c r="Q21" s="536">
        <v>0</v>
      </c>
      <c r="R21" s="536">
        <f t="shared" si="6"/>
        <v>10</v>
      </c>
      <c r="S21" s="536">
        <v>0</v>
      </c>
      <c r="T21" s="536">
        <v>0</v>
      </c>
    </row>
    <row r="22" spans="2:20" ht="46.5" customHeight="1" x14ac:dyDescent="0.25">
      <c r="M22" s="539" t="s">
        <v>6</v>
      </c>
      <c r="N22" s="536">
        <v>8</v>
      </c>
      <c r="O22" s="536">
        <v>0</v>
      </c>
      <c r="P22" s="536">
        <v>12</v>
      </c>
      <c r="Q22" s="536">
        <v>0</v>
      </c>
      <c r="R22" s="536">
        <f t="shared" si="6"/>
        <v>20</v>
      </c>
      <c r="S22" s="536">
        <v>0</v>
      </c>
      <c r="T22" s="536">
        <v>0</v>
      </c>
    </row>
    <row r="23" spans="2:20" ht="46.5" customHeight="1" x14ac:dyDescent="0.25">
      <c r="M23" s="525" t="s">
        <v>7</v>
      </c>
      <c r="N23" s="536">
        <v>6</v>
      </c>
      <c r="O23" s="536">
        <v>0</v>
      </c>
      <c r="P23" s="536">
        <v>22</v>
      </c>
      <c r="Q23" s="536">
        <v>0</v>
      </c>
      <c r="R23" s="536">
        <f t="shared" si="6"/>
        <v>28</v>
      </c>
      <c r="S23" s="536">
        <v>0</v>
      </c>
      <c r="T23" s="536">
        <v>0</v>
      </c>
    </row>
    <row r="24" spans="2:20" ht="46.5" customHeight="1" x14ac:dyDescent="0.25">
      <c r="M24" s="526" t="s">
        <v>22</v>
      </c>
      <c r="N24" s="536">
        <v>0</v>
      </c>
      <c r="O24" s="536">
        <v>1</v>
      </c>
      <c r="P24" s="536">
        <v>6</v>
      </c>
      <c r="Q24" s="536">
        <v>0</v>
      </c>
      <c r="R24" s="536">
        <f t="shared" si="6"/>
        <v>6</v>
      </c>
      <c r="S24" s="536">
        <v>0</v>
      </c>
      <c r="T24" s="536">
        <v>0</v>
      </c>
    </row>
    <row r="25" spans="2:20" ht="46.5" customHeight="1" x14ac:dyDescent="0.25">
      <c r="M25" s="499" t="s">
        <v>1</v>
      </c>
      <c r="N25" s="536">
        <v>4</v>
      </c>
      <c r="O25" s="536">
        <v>0</v>
      </c>
      <c r="P25" s="536">
        <v>10</v>
      </c>
      <c r="Q25" s="536">
        <v>0</v>
      </c>
      <c r="R25" s="536">
        <f t="shared" si="6"/>
        <v>14</v>
      </c>
      <c r="S25" s="536">
        <v>0</v>
      </c>
      <c r="T25" s="536">
        <v>0</v>
      </c>
    </row>
    <row r="26" spans="2:20" ht="46.5" customHeight="1" x14ac:dyDescent="0.25">
      <c r="M26" s="540" t="s">
        <v>49</v>
      </c>
      <c r="N26" s="536">
        <v>3</v>
      </c>
      <c r="O26" s="536">
        <v>2</v>
      </c>
      <c r="P26" s="536">
        <v>10</v>
      </c>
      <c r="Q26" s="536">
        <v>0</v>
      </c>
      <c r="R26" s="536">
        <f t="shared" si="6"/>
        <v>13</v>
      </c>
      <c r="S26" s="536">
        <v>0</v>
      </c>
      <c r="T26" s="536">
        <v>0</v>
      </c>
    </row>
    <row r="27" spans="2:20" ht="46.5" customHeight="1" x14ac:dyDescent="0.25">
      <c r="M27" s="541" t="s">
        <v>951</v>
      </c>
      <c r="N27" s="536">
        <f>SUM(N17:N26)</f>
        <v>35</v>
      </c>
      <c r="O27" s="536">
        <f t="shared" ref="O27:Q27" si="7">SUM(O17:O26)</f>
        <v>8</v>
      </c>
      <c r="P27" s="536">
        <f t="shared" si="7"/>
        <v>108</v>
      </c>
      <c r="Q27" s="536">
        <f t="shared" si="7"/>
        <v>0</v>
      </c>
      <c r="R27" s="536">
        <f>SUM(N27,P27,Q27)</f>
        <v>143</v>
      </c>
      <c r="S27" s="536">
        <v>1</v>
      </c>
      <c r="T27" s="536">
        <v>1</v>
      </c>
    </row>
    <row r="30" spans="2:20" ht="102.75" customHeight="1" x14ac:dyDescent="0.25">
      <c r="M30" s="548"/>
      <c r="N30" s="534" t="s">
        <v>1066</v>
      </c>
      <c r="O30" s="534" t="s">
        <v>1047</v>
      </c>
      <c r="P30" s="534" t="s">
        <v>1046</v>
      </c>
    </row>
    <row r="31" spans="2:20" ht="96.75" customHeight="1" x14ac:dyDescent="0.25">
      <c r="M31" s="534" t="s">
        <v>1061</v>
      </c>
      <c r="N31" s="549">
        <v>0.30952380952380953</v>
      </c>
      <c r="O31" s="549">
        <v>4.3499999999999997E-2</v>
      </c>
      <c r="P31" s="549">
        <v>1.6949152542372881E-2</v>
      </c>
    </row>
    <row r="32" spans="2:20" ht="86.25" customHeight="1" x14ac:dyDescent="0.25">
      <c r="M32" s="550" t="s">
        <v>1068</v>
      </c>
      <c r="N32" s="549">
        <v>0.34591194968553457</v>
      </c>
      <c r="O32" s="549">
        <v>0.94339622641509435</v>
      </c>
      <c r="P32" s="549">
        <v>0.83773584905660381</v>
      </c>
    </row>
    <row r="33" spans="13:16" ht="140.25" customHeight="1" x14ac:dyDescent="0.25">
      <c r="M33" s="534" t="s">
        <v>1065</v>
      </c>
      <c r="N33" s="551">
        <f>SQRT(N32*(1-N31))</f>
        <v>0.4887166513012009</v>
      </c>
      <c r="O33" s="551">
        <f>SQRT(O32*(1-O31))</f>
        <v>0.94992551843080719</v>
      </c>
      <c r="P33" s="551">
        <f>SQRT(P32*(1-P31))</f>
        <v>0.90748935881404647</v>
      </c>
    </row>
    <row r="36" spans="13:16" ht="46.5" customHeight="1" x14ac:dyDescent="0.25">
      <c r="N36" s="534" t="s">
        <v>1067</v>
      </c>
      <c r="O36" s="534" t="s">
        <v>1047</v>
      </c>
      <c r="P36" s="534" t="s">
        <v>1046</v>
      </c>
    </row>
    <row r="37" spans="13:16" ht="46.5" customHeight="1" x14ac:dyDescent="0.25">
      <c r="M37" s="533" t="s">
        <v>1065</v>
      </c>
      <c r="N37" s="547">
        <v>0.4887166513012009</v>
      </c>
      <c r="O37" s="547">
        <v>0.94992551843080719</v>
      </c>
      <c r="P37" s="547">
        <v>0.90748935881404647</v>
      </c>
    </row>
  </sheetData>
  <mergeCells count="4">
    <mergeCell ref="N1:R1"/>
    <mergeCell ref="N15:R15"/>
    <mergeCell ref="S1:T1"/>
    <mergeCell ref="S15:T1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C7D5-D2EA-4985-A2CA-63A74A62CD09}">
  <dimension ref="B1:L243"/>
  <sheetViews>
    <sheetView topLeftCell="A112" zoomScale="60" zoomScaleNormal="60" workbookViewId="0">
      <selection activeCell="L10" sqref="L10"/>
    </sheetView>
  </sheetViews>
  <sheetFormatPr baseColWidth="10" defaultRowHeight="15" x14ac:dyDescent="0.25"/>
  <cols>
    <col min="2" max="2" width="51.7109375" customWidth="1"/>
    <col min="3" max="3" width="32.28515625" customWidth="1"/>
    <col min="4" max="4" width="29.85546875" customWidth="1"/>
    <col min="5" max="5" width="40.140625" customWidth="1"/>
    <col min="6" max="6" width="42" customWidth="1"/>
    <col min="7" max="7" width="38.85546875" customWidth="1"/>
    <col min="8" max="8" width="49.5703125" customWidth="1"/>
    <col min="9" max="9" width="35.7109375" customWidth="1"/>
    <col min="10" max="10" width="35.85546875" customWidth="1"/>
    <col min="11" max="11" width="30.28515625" customWidth="1"/>
    <col min="12" max="12" width="32.85546875" customWidth="1"/>
  </cols>
  <sheetData>
    <row r="1" spans="2:12" ht="44.25" customHeight="1" x14ac:dyDescent="0.35">
      <c r="B1" s="445" t="s">
        <v>972</v>
      </c>
    </row>
    <row r="2" spans="2:12" x14ac:dyDescent="0.25">
      <c r="B2" s="343"/>
      <c r="C2" s="578" t="s">
        <v>970</v>
      </c>
      <c r="D2" s="579"/>
      <c r="E2" s="579"/>
      <c r="F2" s="579"/>
      <c r="G2" s="580"/>
    </row>
    <row r="3" spans="2:12" x14ac:dyDescent="0.25">
      <c r="B3" s="438" t="s">
        <v>947</v>
      </c>
      <c r="C3" s="498" t="s">
        <v>964</v>
      </c>
      <c r="D3" s="498" t="s">
        <v>965</v>
      </c>
      <c r="E3" s="498" t="s">
        <v>966</v>
      </c>
      <c r="F3" s="498" t="s">
        <v>967</v>
      </c>
      <c r="G3" s="439" t="s">
        <v>1032</v>
      </c>
    </row>
    <row r="4" spans="2:12" ht="17.25" customHeight="1" x14ac:dyDescent="0.25">
      <c r="B4" s="428" t="s">
        <v>16</v>
      </c>
      <c r="C4">
        <v>517</v>
      </c>
      <c r="D4">
        <v>54</v>
      </c>
      <c r="E4">
        <v>100</v>
      </c>
      <c r="F4">
        <v>641</v>
      </c>
      <c r="G4">
        <f>SUM(C4,E4,F4)</f>
        <v>1258</v>
      </c>
    </row>
    <row r="5" spans="2:12" ht="27" customHeight="1" x14ac:dyDescent="0.25">
      <c r="B5" s="429" t="s">
        <v>17</v>
      </c>
      <c r="C5">
        <v>6</v>
      </c>
      <c r="D5">
        <v>0</v>
      </c>
      <c r="E5">
        <v>2</v>
      </c>
      <c r="F5">
        <v>0</v>
      </c>
      <c r="G5">
        <f t="shared" ref="G5:G13" si="0">SUM(C5,E5,F5)</f>
        <v>8</v>
      </c>
    </row>
    <row r="6" spans="2:12" ht="27" customHeight="1" x14ac:dyDescent="0.25">
      <c r="B6" s="430" t="s">
        <v>18</v>
      </c>
      <c r="C6">
        <v>708</v>
      </c>
      <c r="D6">
        <v>10</v>
      </c>
      <c r="E6">
        <v>17</v>
      </c>
      <c r="F6">
        <v>0</v>
      </c>
      <c r="G6">
        <f t="shared" si="0"/>
        <v>725</v>
      </c>
    </row>
    <row r="7" spans="2:12" ht="20.25" customHeight="1" x14ac:dyDescent="0.25">
      <c r="B7" s="431" t="s">
        <v>4</v>
      </c>
      <c r="C7">
        <v>118</v>
      </c>
      <c r="D7">
        <v>11</v>
      </c>
      <c r="E7">
        <v>121</v>
      </c>
      <c r="F7">
        <v>131</v>
      </c>
      <c r="G7">
        <f t="shared" si="0"/>
        <v>370</v>
      </c>
    </row>
    <row r="8" spans="2:12" ht="20.25" customHeight="1" x14ac:dyDescent="0.25">
      <c r="B8" s="432" t="s">
        <v>15</v>
      </c>
      <c r="C8">
        <v>5632</v>
      </c>
      <c r="D8">
        <v>8</v>
      </c>
      <c r="E8">
        <v>30</v>
      </c>
      <c r="F8">
        <v>1129</v>
      </c>
      <c r="G8">
        <f t="shared" si="0"/>
        <v>6791</v>
      </c>
    </row>
    <row r="9" spans="2:12" ht="24" customHeight="1" x14ac:dyDescent="0.25">
      <c r="B9" s="433" t="s">
        <v>6</v>
      </c>
      <c r="C9">
        <v>166</v>
      </c>
      <c r="D9">
        <v>45</v>
      </c>
      <c r="E9">
        <v>133</v>
      </c>
      <c r="F9">
        <v>6</v>
      </c>
      <c r="G9">
        <f t="shared" si="0"/>
        <v>305</v>
      </c>
    </row>
    <row r="10" spans="2:12" ht="20.25" customHeight="1" x14ac:dyDescent="0.25">
      <c r="B10" s="434" t="s">
        <v>7</v>
      </c>
      <c r="C10">
        <v>71</v>
      </c>
      <c r="D10">
        <v>1</v>
      </c>
      <c r="E10">
        <v>93</v>
      </c>
      <c r="F10">
        <v>7</v>
      </c>
      <c r="G10">
        <f t="shared" si="0"/>
        <v>171</v>
      </c>
    </row>
    <row r="11" spans="2:12" ht="20.25" customHeight="1" x14ac:dyDescent="0.25">
      <c r="B11" s="435" t="s">
        <v>22</v>
      </c>
      <c r="C11">
        <v>4</v>
      </c>
      <c r="D11">
        <v>0</v>
      </c>
      <c r="E11">
        <v>17</v>
      </c>
      <c r="F11">
        <v>1</v>
      </c>
      <c r="G11">
        <f t="shared" si="0"/>
        <v>22</v>
      </c>
    </row>
    <row r="12" spans="2:12" ht="21.75" customHeight="1" x14ac:dyDescent="0.25">
      <c r="B12" s="436" t="s">
        <v>1</v>
      </c>
      <c r="C12">
        <v>53</v>
      </c>
      <c r="D12">
        <v>14</v>
      </c>
      <c r="E12">
        <v>58</v>
      </c>
      <c r="F12">
        <v>1030</v>
      </c>
      <c r="G12">
        <f t="shared" si="0"/>
        <v>1141</v>
      </c>
    </row>
    <row r="13" spans="2:12" ht="22.5" customHeight="1" x14ac:dyDescent="0.25">
      <c r="B13" s="437" t="s">
        <v>49</v>
      </c>
      <c r="C13">
        <v>159</v>
      </c>
      <c r="D13">
        <v>20</v>
      </c>
      <c r="E13">
        <v>36</v>
      </c>
      <c r="F13">
        <v>500</v>
      </c>
      <c r="G13">
        <f t="shared" si="0"/>
        <v>695</v>
      </c>
    </row>
    <row r="14" spans="2:12" ht="21.75" customHeight="1" x14ac:dyDescent="0.25">
      <c r="B14" s="440" t="s">
        <v>951</v>
      </c>
      <c r="C14">
        <f>SUM(C4:C13)</f>
        <v>7434</v>
      </c>
      <c r="D14">
        <f t="shared" ref="D14:F14" si="1">SUM(D4:D13)</f>
        <v>163</v>
      </c>
      <c r="E14">
        <f t="shared" si="1"/>
        <v>607</v>
      </c>
      <c r="F14">
        <f t="shared" si="1"/>
        <v>3445</v>
      </c>
      <c r="G14">
        <f>SUM(G4:G13)</f>
        <v>11486</v>
      </c>
    </row>
    <row r="15" spans="2:12" ht="24" customHeight="1" x14ac:dyDescent="0.25"/>
    <row r="16" spans="2:12" ht="33" customHeight="1" x14ac:dyDescent="0.25">
      <c r="B16" s="343"/>
      <c r="C16" s="578" t="s">
        <v>948</v>
      </c>
      <c r="D16" s="579"/>
      <c r="E16" s="579"/>
      <c r="F16" s="579"/>
      <c r="G16" s="580"/>
      <c r="H16" s="578" t="s">
        <v>956</v>
      </c>
      <c r="I16" s="579"/>
      <c r="J16" s="579"/>
      <c r="K16" s="579"/>
      <c r="L16" s="580"/>
    </row>
    <row r="17" spans="2:12" ht="33" customHeight="1" x14ac:dyDescent="0.25">
      <c r="B17" s="438" t="s">
        <v>947</v>
      </c>
      <c r="C17" s="498" t="s">
        <v>964</v>
      </c>
      <c r="D17" s="498" t="s">
        <v>965</v>
      </c>
      <c r="E17" s="498" t="s">
        <v>966</v>
      </c>
      <c r="F17" s="498" t="s">
        <v>967</v>
      </c>
      <c r="G17" s="439" t="s">
        <v>1032</v>
      </c>
      <c r="H17" s="498" t="s">
        <v>964</v>
      </c>
      <c r="I17" s="498" t="s">
        <v>965</v>
      </c>
      <c r="J17" s="498" t="s">
        <v>966</v>
      </c>
      <c r="K17" s="498" t="s">
        <v>967</v>
      </c>
      <c r="L17" s="441" t="s">
        <v>1038</v>
      </c>
    </row>
    <row r="18" spans="2:12" ht="28.5" customHeight="1" x14ac:dyDescent="0.25">
      <c r="B18" s="428" t="s">
        <v>16</v>
      </c>
      <c r="C18">
        <v>181</v>
      </c>
      <c r="D18">
        <v>1</v>
      </c>
      <c r="E18">
        <v>19</v>
      </c>
      <c r="F18">
        <v>0</v>
      </c>
      <c r="G18">
        <f>SUM(C18,E18,F18)</f>
        <v>200</v>
      </c>
      <c r="H18" s="454">
        <f>C18/C4</f>
        <v>0.35009671179883944</v>
      </c>
      <c r="I18" s="454">
        <f t="shared" ref="I18:L28" si="2">D18/D4</f>
        <v>1.8518518518518517E-2</v>
      </c>
      <c r="J18" s="454">
        <f t="shared" si="2"/>
        <v>0.19</v>
      </c>
      <c r="K18" s="454">
        <f t="shared" si="2"/>
        <v>0</v>
      </c>
      <c r="L18" s="454">
        <f>G18/G4</f>
        <v>0.1589825119236884</v>
      </c>
    </row>
    <row r="19" spans="2:12" ht="21.75" customHeight="1" x14ac:dyDescent="0.25">
      <c r="B19" s="429" t="s">
        <v>17</v>
      </c>
      <c r="C19">
        <v>0</v>
      </c>
      <c r="D19">
        <v>0</v>
      </c>
      <c r="E19">
        <v>2</v>
      </c>
      <c r="F19">
        <v>0</v>
      </c>
      <c r="G19">
        <f t="shared" ref="G19:G27" si="3">SUM(C19,E19,F19)</f>
        <v>2</v>
      </c>
      <c r="H19" s="454">
        <f t="shared" ref="H19:H28" si="4">C19/C5</f>
        <v>0</v>
      </c>
      <c r="I19" s="454">
        <v>0</v>
      </c>
      <c r="J19" s="454">
        <f t="shared" si="2"/>
        <v>1</v>
      </c>
      <c r="K19" s="454">
        <v>0</v>
      </c>
      <c r="L19" s="454">
        <v>0</v>
      </c>
    </row>
    <row r="20" spans="2:12" ht="21" customHeight="1" x14ac:dyDescent="0.25">
      <c r="B20" s="430" t="s">
        <v>18</v>
      </c>
      <c r="C20">
        <v>6</v>
      </c>
      <c r="D20">
        <v>1</v>
      </c>
      <c r="E20">
        <v>7</v>
      </c>
      <c r="F20">
        <v>0</v>
      </c>
      <c r="G20">
        <f t="shared" si="3"/>
        <v>13</v>
      </c>
      <c r="H20" s="454">
        <f t="shared" si="4"/>
        <v>8.4745762711864406E-3</v>
      </c>
      <c r="I20" s="454">
        <f t="shared" si="2"/>
        <v>0.1</v>
      </c>
      <c r="J20" s="454">
        <f t="shared" si="2"/>
        <v>0.41176470588235292</v>
      </c>
      <c r="K20" s="454">
        <v>0</v>
      </c>
      <c r="L20" s="454">
        <v>0</v>
      </c>
    </row>
    <row r="21" spans="2:12" ht="22.5" customHeight="1" x14ac:dyDescent="0.25">
      <c r="B21" s="431" t="s">
        <v>4</v>
      </c>
      <c r="C21">
        <v>33</v>
      </c>
      <c r="D21">
        <v>3</v>
      </c>
      <c r="E21">
        <v>87</v>
      </c>
      <c r="F21">
        <v>0</v>
      </c>
      <c r="G21">
        <f t="shared" si="3"/>
        <v>120</v>
      </c>
      <c r="H21" s="454">
        <f t="shared" si="4"/>
        <v>0.27966101694915252</v>
      </c>
      <c r="I21" s="454">
        <f t="shared" si="2"/>
        <v>0.27272727272727271</v>
      </c>
      <c r="J21" s="454">
        <f t="shared" si="2"/>
        <v>0.71900826446280997</v>
      </c>
      <c r="K21" s="454">
        <f t="shared" si="2"/>
        <v>0</v>
      </c>
      <c r="L21" s="454">
        <f t="shared" si="2"/>
        <v>0.32432432432432434</v>
      </c>
    </row>
    <row r="22" spans="2:12" ht="21" customHeight="1" x14ac:dyDescent="0.25">
      <c r="B22" s="432" t="s">
        <v>15</v>
      </c>
      <c r="C22">
        <v>35</v>
      </c>
      <c r="D22">
        <v>0</v>
      </c>
      <c r="E22">
        <v>22</v>
      </c>
      <c r="F22">
        <v>0</v>
      </c>
      <c r="G22">
        <f t="shared" si="3"/>
        <v>57</v>
      </c>
      <c r="H22" s="454">
        <f t="shared" si="4"/>
        <v>6.214488636363636E-3</v>
      </c>
      <c r="I22" s="454">
        <f t="shared" si="2"/>
        <v>0</v>
      </c>
      <c r="J22" s="454">
        <f t="shared" si="2"/>
        <v>0.73333333333333328</v>
      </c>
      <c r="K22" s="454">
        <f t="shared" si="2"/>
        <v>0</v>
      </c>
      <c r="L22" s="454">
        <f t="shared" si="2"/>
        <v>8.393461934913856E-3</v>
      </c>
    </row>
    <row r="23" spans="2:12" ht="18.75" customHeight="1" x14ac:dyDescent="0.25">
      <c r="B23" s="433" t="s">
        <v>6</v>
      </c>
      <c r="C23">
        <v>76</v>
      </c>
      <c r="D23">
        <v>0</v>
      </c>
      <c r="E23">
        <v>43</v>
      </c>
      <c r="F23">
        <v>0</v>
      </c>
      <c r="G23">
        <f t="shared" si="3"/>
        <v>119</v>
      </c>
      <c r="H23" s="454">
        <f t="shared" si="4"/>
        <v>0.45783132530120479</v>
      </c>
      <c r="I23" s="454">
        <f t="shared" si="2"/>
        <v>0</v>
      </c>
      <c r="J23" s="454">
        <f t="shared" si="2"/>
        <v>0.32330827067669171</v>
      </c>
      <c r="K23" s="454">
        <f t="shared" si="2"/>
        <v>0</v>
      </c>
      <c r="L23" s="454">
        <f t="shared" si="2"/>
        <v>0.39016393442622949</v>
      </c>
    </row>
    <row r="24" spans="2:12" ht="18" customHeight="1" x14ac:dyDescent="0.25">
      <c r="B24" s="434" t="s">
        <v>7</v>
      </c>
      <c r="C24">
        <v>37</v>
      </c>
      <c r="D24">
        <v>0</v>
      </c>
      <c r="E24">
        <v>91</v>
      </c>
      <c r="F24">
        <v>0</v>
      </c>
      <c r="G24">
        <f t="shared" si="3"/>
        <v>128</v>
      </c>
      <c r="H24" s="454">
        <f t="shared" si="4"/>
        <v>0.52112676056338025</v>
      </c>
      <c r="I24" s="454">
        <f t="shared" si="2"/>
        <v>0</v>
      </c>
      <c r="J24" s="454">
        <f t="shared" si="2"/>
        <v>0.978494623655914</v>
      </c>
      <c r="K24" s="454">
        <f t="shared" si="2"/>
        <v>0</v>
      </c>
      <c r="L24" s="454">
        <f t="shared" si="2"/>
        <v>0.74853801169590639</v>
      </c>
    </row>
    <row r="25" spans="2:12" ht="23.25" customHeight="1" x14ac:dyDescent="0.25">
      <c r="B25" s="435" t="s">
        <v>22</v>
      </c>
      <c r="C25">
        <v>0</v>
      </c>
      <c r="D25">
        <v>1</v>
      </c>
      <c r="E25">
        <v>17</v>
      </c>
      <c r="F25">
        <v>0</v>
      </c>
      <c r="G25">
        <f t="shared" si="3"/>
        <v>17</v>
      </c>
      <c r="H25" s="454">
        <f t="shared" si="4"/>
        <v>0</v>
      </c>
      <c r="I25" s="454">
        <v>0</v>
      </c>
      <c r="J25" s="454">
        <f t="shared" si="2"/>
        <v>1</v>
      </c>
      <c r="K25" s="454">
        <f t="shared" si="2"/>
        <v>0</v>
      </c>
      <c r="L25" s="454">
        <f t="shared" si="2"/>
        <v>0.77272727272727271</v>
      </c>
    </row>
    <row r="26" spans="2:12" ht="24.75" customHeight="1" x14ac:dyDescent="0.25">
      <c r="B26" s="436" t="s">
        <v>1</v>
      </c>
      <c r="C26">
        <v>34</v>
      </c>
      <c r="D26">
        <v>0</v>
      </c>
      <c r="E26">
        <v>33</v>
      </c>
      <c r="F26">
        <v>0</v>
      </c>
      <c r="G26">
        <f t="shared" si="3"/>
        <v>67</v>
      </c>
      <c r="H26" s="454">
        <f t="shared" si="4"/>
        <v>0.64150943396226412</v>
      </c>
      <c r="I26" s="454">
        <f t="shared" si="2"/>
        <v>0</v>
      </c>
      <c r="J26" s="454">
        <f t="shared" si="2"/>
        <v>0.56896551724137934</v>
      </c>
      <c r="K26" s="454">
        <f t="shared" si="2"/>
        <v>0</v>
      </c>
      <c r="L26" s="454">
        <f t="shared" si="2"/>
        <v>5.8720420683610865E-2</v>
      </c>
    </row>
    <row r="27" spans="2:12" ht="23.25" customHeight="1" x14ac:dyDescent="0.25">
      <c r="B27" s="437" t="s">
        <v>49</v>
      </c>
      <c r="C27">
        <v>35</v>
      </c>
      <c r="D27">
        <v>2</v>
      </c>
      <c r="E27">
        <v>18</v>
      </c>
      <c r="F27">
        <v>0</v>
      </c>
      <c r="G27">
        <f t="shared" si="3"/>
        <v>53</v>
      </c>
      <c r="H27" s="454">
        <f t="shared" si="4"/>
        <v>0.22012578616352202</v>
      </c>
      <c r="I27" s="454">
        <f t="shared" si="2"/>
        <v>0.1</v>
      </c>
      <c r="J27" s="454">
        <f t="shared" si="2"/>
        <v>0.5</v>
      </c>
      <c r="K27" s="454">
        <f t="shared" si="2"/>
        <v>0</v>
      </c>
      <c r="L27" s="454">
        <f t="shared" si="2"/>
        <v>7.6258992805755391E-2</v>
      </c>
    </row>
    <row r="28" spans="2:12" x14ac:dyDescent="0.25">
      <c r="B28" s="440" t="s">
        <v>951</v>
      </c>
      <c r="C28">
        <f>SUM(C18:C27)</f>
        <v>437</v>
      </c>
      <c r="D28">
        <f t="shared" ref="D28:F28" si="5">SUM(D18:D27)</f>
        <v>8</v>
      </c>
      <c r="E28">
        <f t="shared" si="5"/>
        <v>339</v>
      </c>
      <c r="F28">
        <f t="shared" si="5"/>
        <v>0</v>
      </c>
      <c r="G28">
        <f>SUM(G18:G27)</f>
        <v>776</v>
      </c>
      <c r="H28" s="454">
        <f t="shared" si="4"/>
        <v>5.8783965563626583E-2</v>
      </c>
      <c r="I28" s="454">
        <f t="shared" si="2"/>
        <v>4.9079754601226995E-2</v>
      </c>
      <c r="J28" s="454">
        <f t="shared" si="2"/>
        <v>0.55848434925864909</v>
      </c>
      <c r="K28" s="454">
        <f t="shared" si="2"/>
        <v>0</v>
      </c>
      <c r="L28" s="454">
        <f t="shared" si="2"/>
        <v>6.7560508445063561E-2</v>
      </c>
    </row>
    <row r="31" spans="2:12" ht="21.75" customHeight="1" x14ac:dyDescent="0.25">
      <c r="B31" s="343"/>
      <c r="C31" s="578" t="s">
        <v>949</v>
      </c>
      <c r="D31" s="579"/>
      <c r="E31" s="579"/>
      <c r="F31" s="579"/>
      <c r="G31" s="580"/>
      <c r="H31" s="578" t="s">
        <v>958</v>
      </c>
      <c r="I31" s="579"/>
      <c r="J31" s="579"/>
      <c r="K31" s="579"/>
      <c r="L31" s="580"/>
    </row>
    <row r="32" spans="2:12" ht="25.5" customHeight="1" x14ac:dyDescent="0.25">
      <c r="B32" s="438" t="s">
        <v>947</v>
      </c>
      <c r="C32" s="498" t="s">
        <v>964</v>
      </c>
      <c r="D32" s="498" t="s">
        <v>965</v>
      </c>
      <c r="E32" s="498" t="s">
        <v>966</v>
      </c>
      <c r="F32" s="498" t="s">
        <v>967</v>
      </c>
      <c r="G32" s="442" t="s">
        <v>950</v>
      </c>
      <c r="H32" s="498" t="s">
        <v>964</v>
      </c>
      <c r="I32" s="498" t="s">
        <v>965</v>
      </c>
      <c r="J32" s="498" t="s">
        <v>966</v>
      </c>
      <c r="K32" s="498" t="s">
        <v>967</v>
      </c>
      <c r="L32" s="438" t="s">
        <v>1037</v>
      </c>
    </row>
    <row r="33" spans="2:12" ht="27" customHeight="1" x14ac:dyDescent="0.25">
      <c r="B33" s="428" t="s">
        <v>16</v>
      </c>
      <c r="C33">
        <f>C4-C18</f>
        <v>336</v>
      </c>
      <c r="D33">
        <f>D4-D18</f>
        <v>53</v>
      </c>
      <c r="E33">
        <f t="shared" ref="E33:F33" si="6">E4-E18</f>
        <v>81</v>
      </c>
      <c r="F33">
        <f t="shared" si="6"/>
        <v>641</v>
      </c>
      <c r="G33">
        <f>SUM(C33,E33,F33)</f>
        <v>1058</v>
      </c>
      <c r="H33" s="454">
        <f>C33/C4</f>
        <v>0.6499032882011605</v>
      </c>
      <c r="I33" s="454">
        <f t="shared" ref="I33:L33" si="7">D33/D4</f>
        <v>0.98148148148148151</v>
      </c>
      <c r="J33" s="454">
        <f t="shared" si="7"/>
        <v>0.81</v>
      </c>
      <c r="K33" s="454">
        <f t="shared" si="7"/>
        <v>1</v>
      </c>
      <c r="L33" s="454">
        <f t="shared" si="7"/>
        <v>0.8410174880763116</v>
      </c>
    </row>
    <row r="34" spans="2:12" ht="23.25" customHeight="1" x14ac:dyDescent="0.25">
      <c r="B34" s="429" t="s">
        <v>17</v>
      </c>
      <c r="C34">
        <f t="shared" ref="C34:F42" si="8">C5-C19</f>
        <v>6</v>
      </c>
      <c r="D34">
        <f t="shared" si="8"/>
        <v>0</v>
      </c>
      <c r="E34">
        <f t="shared" si="8"/>
        <v>0</v>
      </c>
      <c r="F34">
        <f t="shared" si="8"/>
        <v>0</v>
      </c>
      <c r="G34">
        <f t="shared" ref="G34:G42" si="9">SUM(C34,E34,F34)</f>
        <v>6</v>
      </c>
      <c r="H34" s="454">
        <f t="shared" ref="H34:H43" si="10">C34/C5</f>
        <v>1</v>
      </c>
      <c r="I34" s="454">
        <v>0</v>
      </c>
      <c r="J34" s="454">
        <f t="shared" ref="J34:J43" si="11">E34/E5</f>
        <v>0</v>
      </c>
      <c r="K34" s="454">
        <v>0</v>
      </c>
      <c r="L34" s="454">
        <f t="shared" ref="L34:L43" si="12">G34/G5</f>
        <v>0.75</v>
      </c>
    </row>
    <row r="35" spans="2:12" ht="24.75" customHeight="1" x14ac:dyDescent="0.25">
      <c r="B35" s="430" t="s">
        <v>18</v>
      </c>
      <c r="C35">
        <f t="shared" si="8"/>
        <v>702</v>
      </c>
      <c r="D35">
        <f t="shared" si="8"/>
        <v>9</v>
      </c>
      <c r="E35">
        <f t="shared" si="8"/>
        <v>10</v>
      </c>
      <c r="F35">
        <f t="shared" si="8"/>
        <v>0</v>
      </c>
      <c r="G35">
        <f t="shared" si="9"/>
        <v>712</v>
      </c>
      <c r="H35" s="454">
        <f t="shared" si="10"/>
        <v>0.99152542372881358</v>
      </c>
      <c r="I35" s="454">
        <f t="shared" ref="I35:I43" si="13">D35/D6</f>
        <v>0.9</v>
      </c>
      <c r="J35" s="454">
        <f t="shared" si="11"/>
        <v>0.58823529411764708</v>
      </c>
      <c r="K35" s="454">
        <v>0</v>
      </c>
      <c r="L35" s="454">
        <f t="shared" si="12"/>
        <v>0.98206896551724143</v>
      </c>
    </row>
    <row r="36" spans="2:12" ht="28.5" customHeight="1" x14ac:dyDescent="0.25">
      <c r="B36" s="431" t="s">
        <v>4</v>
      </c>
      <c r="C36">
        <f t="shared" si="8"/>
        <v>85</v>
      </c>
      <c r="D36">
        <f t="shared" si="8"/>
        <v>8</v>
      </c>
      <c r="E36">
        <f t="shared" si="8"/>
        <v>34</v>
      </c>
      <c r="F36">
        <f t="shared" si="8"/>
        <v>131</v>
      </c>
      <c r="G36">
        <f t="shared" si="9"/>
        <v>250</v>
      </c>
      <c r="H36" s="454">
        <f t="shared" si="10"/>
        <v>0.72033898305084743</v>
      </c>
      <c r="I36" s="454">
        <f t="shared" si="13"/>
        <v>0.72727272727272729</v>
      </c>
      <c r="J36" s="454">
        <f t="shared" si="11"/>
        <v>0.28099173553719009</v>
      </c>
      <c r="K36" s="454">
        <f t="shared" ref="K36:K43" si="14">F36/F7</f>
        <v>1</v>
      </c>
      <c r="L36" s="454">
        <f t="shared" si="12"/>
        <v>0.67567567567567566</v>
      </c>
    </row>
    <row r="37" spans="2:12" ht="22.5" customHeight="1" x14ac:dyDescent="0.25">
      <c r="B37" s="432" t="s">
        <v>15</v>
      </c>
      <c r="C37">
        <f t="shared" si="8"/>
        <v>5597</v>
      </c>
      <c r="D37">
        <f t="shared" si="8"/>
        <v>8</v>
      </c>
      <c r="E37">
        <f t="shared" si="8"/>
        <v>8</v>
      </c>
      <c r="F37">
        <f t="shared" si="8"/>
        <v>1129</v>
      </c>
      <c r="G37">
        <f t="shared" si="9"/>
        <v>6734</v>
      </c>
      <c r="H37" s="454">
        <f t="shared" si="10"/>
        <v>0.99378551136363635</v>
      </c>
      <c r="I37" s="454">
        <f t="shared" si="13"/>
        <v>1</v>
      </c>
      <c r="J37" s="454">
        <f t="shared" si="11"/>
        <v>0.26666666666666666</v>
      </c>
      <c r="K37" s="454">
        <f t="shared" si="14"/>
        <v>1</v>
      </c>
      <c r="L37" s="454">
        <f t="shared" si="12"/>
        <v>0.99160653806508614</v>
      </c>
    </row>
    <row r="38" spans="2:12" ht="25.5" customHeight="1" x14ac:dyDescent="0.25">
      <c r="B38" s="433" t="s">
        <v>6</v>
      </c>
      <c r="C38">
        <f t="shared" si="8"/>
        <v>90</v>
      </c>
      <c r="D38">
        <f t="shared" si="8"/>
        <v>45</v>
      </c>
      <c r="E38">
        <f t="shared" si="8"/>
        <v>90</v>
      </c>
      <c r="F38">
        <f t="shared" si="8"/>
        <v>6</v>
      </c>
      <c r="G38">
        <f t="shared" si="9"/>
        <v>186</v>
      </c>
      <c r="H38" s="454">
        <f t="shared" si="10"/>
        <v>0.54216867469879515</v>
      </c>
      <c r="I38" s="454">
        <f t="shared" si="13"/>
        <v>1</v>
      </c>
      <c r="J38" s="454">
        <f t="shared" si="11"/>
        <v>0.67669172932330823</v>
      </c>
      <c r="K38" s="454">
        <f t="shared" si="14"/>
        <v>1</v>
      </c>
      <c r="L38" s="454">
        <f t="shared" si="12"/>
        <v>0.60983606557377046</v>
      </c>
    </row>
    <row r="39" spans="2:12" ht="21.75" customHeight="1" x14ac:dyDescent="0.25">
      <c r="B39" s="434" t="s">
        <v>7</v>
      </c>
      <c r="C39">
        <f t="shared" si="8"/>
        <v>34</v>
      </c>
      <c r="D39">
        <f t="shared" si="8"/>
        <v>1</v>
      </c>
      <c r="E39">
        <f t="shared" si="8"/>
        <v>2</v>
      </c>
      <c r="F39">
        <f t="shared" si="8"/>
        <v>7</v>
      </c>
      <c r="G39">
        <f t="shared" si="9"/>
        <v>43</v>
      </c>
      <c r="H39" s="454">
        <f t="shared" si="10"/>
        <v>0.47887323943661969</v>
      </c>
      <c r="I39" s="454">
        <f t="shared" si="13"/>
        <v>1</v>
      </c>
      <c r="J39" s="454">
        <f t="shared" si="11"/>
        <v>2.1505376344086023E-2</v>
      </c>
      <c r="K39" s="454">
        <f t="shared" si="14"/>
        <v>1</v>
      </c>
      <c r="L39" s="454">
        <f t="shared" si="12"/>
        <v>0.25146198830409355</v>
      </c>
    </row>
    <row r="40" spans="2:12" ht="24" customHeight="1" x14ac:dyDescent="0.25">
      <c r="B40" s="435" t="s">
        <v>22</v>
      </c>
      <c r="C40">
        <f t="shared" si="8"/>
        <v>4</v>
      </c>
      <c r="D40">
        <v>0</v>
      </c>
      <c r="E40">
        <f t="shared" si="8"/>
        <v>0</v>
      </c>
      <c r="F40">
        <f t="shared" si="8"/>
        <v>1</v>
      </c>
      <c r="G40">
        <f t="shared" si="9"/>
        <v>5</v>
      </c>
      <c r="H40" s="454">
        <f t="shared" si="10"/>
        <v>1</v>
      </c>
      <c r="I40" s="454">
        <v>0</v>
      </c>
      <c r="J40" s="454">
        <f t="shared" si="11"/>
        <v>0</v>
      </c>
      <c r="K40" s="454">
        <f t="shared" si="14"/>
        <v>1</v>
      </c>
      <c r="L40" s="454">
        <f t="shared" si="12"/>
        <v>0.22727272727272727</v>
      </c>
    </row>
    <row r="41" spans="2:12" ht="27" customHeight="1" x14ac:dyDescent="0.25">
      <c r="B41" s="436" t="s">
        <v>1</v>
      </c>
      <c r="C41">
        <f t="shared" si="8"/>
        <v>19</v>
      </c>
      <c r="D41">
        <f t="shared" si="8"/>
        <v>14</v>
      </c>
      <c r="E41">
        <f t="shared" si="8"/>
        <v>25</v>
      </c>
      <c r="F41">
        <f t="shared" si="8"/>
        <v>1030</v>
      </c>
      <c r="G41">
        <f t="shared" si="9"/>
        <v>1074</v>
      </c>
      <c r="H41" s="454">
        <f t="shared" si="10"/>
        <v>0.35849056603773582</v>
      </c>
      <c r="I41" s="454">
        <f t="shared" si="13"/>
        <v>1</v>
      </c>
      <c r="J41" s="454">
        <f t="shared" si="11"/>
        <v>0.43103448275862066</v>
      </c>
      <c r="K41" s="454">
        <f t="shared" si="14"/>
        <v>1</v>
      </c>
      <c r="L41" s="454">
        <f t="shared" si="12"/>
        <v>0.94127957931638917</v>
      </c>
    </row>
    <row r="42" spans="2:12" ht="27.75" customHeight="1" x14ac:dyDescent="0.25">
      <c r="B42" s="437" t="s">
        <v>49</v>
      </c>
      <c r="C42">
        <f t="shared" si="8"/>
        <v>124</v>
      </c>
      <c r="D42">
        <f>D13-D27</f>
        <v>18</v>
      </c>
      <c r="E42">
        <f>E13-E27</f>
        <v>18</v>
      </c>
      <c r="F42">
        <f t="shared" si="8"/>
        <v>500</v>
      </c>
      <c r="G42">
        <f t="shared" si="9"/>
        <v>642</v>
      </c>
      <c r="H42" s="454">
        <f t="shared" si="10"/>
        <v>0.77987421383647804</v>
      </c>
      <c r="I42" s="454">
        <f t="shared" si="13"/>
        <v>0.9</v>
      </c>
      <c r="J42" s="454">
        <f t="shared" si="11"/>
        <v>0.5</v>
      </c>
      <c r="K42" s="454">
        <f t="shared" si="14"/>
        <v>1</v>
      </c>
      <c r="L42" s="454">
        <f t="shared" si="12"/>
        <v>0.92374100719424457</v>
      </c>
    </row>
    <row r="43" spans="2:12" ht="29.25" customHeight="1" x14ac:dyDescent="0.25">
      <c r="B43" s="440" t="s">
        <v>951</v>
      </c>
      <c r="C43">
        <f>SUM(C33:C42)</f>
        <v>6997</v>
      </c>
      <c r="D43">
        <f t="shared" ref="D43:F43" si="15">SUM(D33:D42)</f>
        <v>156</v>
      </c>
      <c r="E43">
        <f t="shared" si="15"/>
        <v>268</v>
      </c>
      <c r="F43">
        <f t="shared" si="15"/>
        <v>3445</v>
      </c>
      <c r="G43">
        <f>SUM(G33:G42)</f>
        <v>10710</v>
      </c>
      <c r="H43" s="454">
        <f t="shared" si="10"/>
        <v>0.94121603443637347</v>
      </c>
      <c r="I43" s="454">
        <f t="shared" si="13"/>
        <v>0.95705521472392641</v>
      </c>
      <c r="J43" s="454">
        <f t="shared" si="11"/>
        <v>0.44151565074135091</v>
      </c>
      <c r="K43" s="454">
        <f t="shared" si="14"/>
        <v>1</v>
      </c>
      <c r="L43" s="454">
        <f t="shared" si="12"/>
        <v>0.93243949155493644</v>
      </c>
    </row>
    <row r="46" spans="2:12" ht="30" x14ac:dyDescent="0.25">
      <c r="B46" s="443"/>
      <c r="C46" s="498" t="s">
        <v>964</v>
      </c>
      <c r="D46" s="498" t="s">
        <v>965</v>
      </c>
      <c r="E46" s="498" t="s">
        <v>966</v>
      </c>
      <c r="F46" s="498" t="s">
        <v>967</v>
      </c>
      <c r="G46" s="498" t="s">
        <v>1039</v>
      </c>
    </row>
    <row r="47" spans="2:12" ht="21" customHeight="1" x14ac:dyDescent="0.25">
      <c r="B47" s="443" t="s">
        <v>968</v>
      </c>
      <c r="C47" s="444">
        <v>0.94121603443637347</v>
      </c>
      <c r="D47" s="444">
        <v>0.95705521472392641</v>
      </c>
      <c r="E47" s="444">
        <v>0.44151565074135091</v>
      </c>
      <c r="F47" s="444">
        <v>1</v>
      </c>
      <c r="G47" s="444">
        <f>G43/G14</f>
        <v>0.93243949155493644</v>
      </c>
    </row>
    <row r="48" spans="2:12" ht="22.5" customHeight="1" x14ac:dyDescent="0.25">
      <c r="B48" s="443" t="s">
        <v>969</v>
      </c>
      <c r="C48" s="444">
        <v>5.8783965563626583E-2</v>
      </c>
      <c r="D48" s="444">
        <v>4.9079754601226995E-2</v>
      </c>
      <c r="E48" s="444">
        <v>0.55848434925864909</v>
      </c>
      <c r="F48" s="444">
        <v>0</v>
      </c>
      <c r="G48" s="444">
        <f>G28/G14</f>
        <v>6.7560508445063561E-2</v>
      </c>
    </row>
    <row r="49" ht="21.75" customHeight="1" x14ac:dyDescent="0.25"/>
    <row r="54" ht="17.25" customHeight="1" x14ac:dyDescent="0.25"/>
    <row r="55" ht="17.25" customHeight="1" x14ac:dyDescent="0.25"/>
    <row r="56" ht="23.25" customHeight="1" x14ac:dyDescent="0.25"/>
    <row r="57" ht="22.5" customHeight="1" x14ac:dyDescent="0.25"/>
    <row r="58" ht="24.75" customHeight="1" x14ac:dyDescent="0.25"/>
    <row r="73" spans="2:8" x14ac:dyDescent="0.25">
      <c r="B73" s="343"/>
      <c r="C73" s="578" t="s">
        <v>979</v>
      </c>
      <c r="D73" s="579"/>
      <c r="E73" s="579"/>
      <c r="F73" s="579"/>
      <c r="G73" s="580"/>
    </row>
    <row r="74" spans="2:8" x14ac:dyDescent="0.25">
      <c r="B74" s="438" t="s">
        <v>947</v>
      </c>
      <c r="C74" s="439" t="s">
        <v>297</v>
      </c>
      <c r="D74" s="439" t="s">
        <v>298</v>
      </c>
      <c r="E74" s="439" t="s">
        <v>299</v>
      </c>
      <c r="F74" s="439" t="s">
        <v>300</v>
      </c>
      <c r="G74" s="439" t="s">
        <v>1032</v>
      </c>
      <c r="H74" s="478" t="s">
        <v>1033</v>
      </c>
    </row>
    <row r="75" spans="2:8" x14ac:dyDescent="0.25">
      <c r="B75" s="428" t="s">
        <v>16</v>
      </c>
      <c r="C75">
        <v>45</v>
      </c>
      <c r="D75">
        <v>19</v>
      </c>
      <c r="E75">
        <v>34</v>
      </c>
      <c r="F75">
        <v>6</v>
      </c>
      <c r="G75">
        <f>SUM(C75,E75,F75)</f>
        <v>85</v>
      </c>
    </row>
    <row r="76" spans="2:8" x14ac:dyDescent="0.25">
      <c r="B76" s="429" t="s">
        <v>17</v>
      </c>
      <c r="C76">
        <v>2</v>
      </c>
      <c r="D76">
        <v>0</v>
      </c>
      <c r="E76">
        <v>2</v>
      </c>
      <c r="F76">
        <v>0</v>
      </c>
      <c r="G76">
        <f t="shared" ref="G76:G85" si="16">SUM(C76,E76,F76)</f>
        <v>4</v>
      </c>
    </row>
    <row r="77" spans="2:8" x14ac:dyDescent="0.25">
      <c r="B77" s="430" t="s">
        <v>18</v>
      </c>
      <c r="C77">
        <v>7</v>
      </c>
      <c r="D77">
        <v>6</v>
      </c>
      <c r="E77">
        <v>9</v>
      </c>
      <c r="F77">
        <v>0</v>
      </c>
      <c r="G77">
        <f t="shared" si="16"/>
        <v>16</v>
      </c>
    </row>
    <row r="78" spans="2:8" x14ac:dyDescent="0.25">
      <c r="B78" s="431" t="s">
        <v>4</v>
      </c>
      <c r="C78">
        <v>27</v>
      </c>
      <c r="D78">
        <v>4</v>
      </c>
      <c r="E78">
        <v>34</v>
      </c>
      <c r="F78">
        <v>13</v>
      </c>
      <c r="G78">
        <f t="shared" si="16"/>
        <v>74</v>
      </c>
    </row>
    <row r="79" spans="2:8" x14ac:dyDescent="0.25">
      <c r="B79" s="432" t="s">
        <v>15</v>
      </c>
      <c r="C79">
        <v>50</v>
      </c>
      <c r="D79">
        <v>6</v>
      </c>
      <c r="E79">
        <v>14</v>
      </c>
      <c r="F79">
        <v>10</v>
      </c>
      <c r="G79">
        <f t="shared" si="16"/>
        <v>74</v>
      </c>
    </row>
    <row r="80" spans="2:8" x14ac:dyDescent="0.25">
      <c r="B80" s="433" t="s">
        <v>6</v>
      </c>
      <c r="C80">
        <v>10</v>
      </c>
      <c r="D80">
        <v>1</v>
      </c>
      <c r="E80">
        <v>14</v>
      </c>
      <c r="F80">
        <v>2</v>
      </c>
      <c r="G80">
        <f t="shared" si="16"/>
        <v>26</v>
      </c>
    </row>
    <row r="81" spans="2:8" x14ac:dyDescent="0.25">
      <c r="B81" s="434" t="s">
        <v>7</v>
      </c>
      <c r="C81">
        <v>33</v>
      </c>
      <c r="D81">
        <v>1</v>
      </c>
      <c r="E81">
        <v>24</v>
      </c>
      <c r="F81">
        <v>3</v>
      </c>
      <c r="G81">
        <f t="shared" si="16"/>
        <v>60</v>
      </c>
    </row>
    <row r="82" spans="2:8" x14ac:dyDescent="0.25">
      <c r="B82" s="435" t="s">
        <v>22</v>
      </c>
      <c r="C82">
        <v>4</v>
      </c>
      <c r="D82">
        <v>1</v>
      </c>
      <c r="E82">
        <v>6</v>
      </c>
      <c r="F82">
        <v>1</v>
      </c>
      <c r="G82">
        <f t="shared" si="16"/>
        <v>11</v>
      </c>
    </row>
    <row r="83" spans="2:8" x14ac:dyDescent="0.25">
      <c r="B83" s="436" t="s">
        <v>1</v>
      </c>
      <c r="C83">
        <v>8</v>
      </c>
      <c r="D83">
        <v>12</v>
      </c>
      <c r="E83">
        <v>30</v>
      </c>
      <c r="F83">
        <v>7</v>
      </c>
      <c r="G83">
        <f t="shared" si="16"/>
        <v>45</v>
      </c>
    </row>
    <row r="84" spans="2:8" x14ac:dyDescent="0.25">
      <c r="B84" s="437" t="s">
        <v>49</v>
      </c>
      <c r="C84">
        <v>45</v>
      </c>
      <c r="D84">
        <v>12</v>
      </c>
      <c r="E84">
        <v>20</v>
      </c>
      <c r="F84">
        <v>2</v>
      </c>
      <c r="G84">
        <f t="shared" si="16"/>
        <v>67</v>
      </c>
    </row>
    <row r="85" spans="2:8" x14ac:dyDescent="0.25">
      <c r="B85" s="440" t="s">
        <v>951</v>
      </c>
      <c r="C85">
        <f>SUM(C75:C84)</f>
        <v>231</v>
      </c>
      <c r="D85">
        <f t="shared" ref="D85:F85" si="17">SUM(D75:D84)</f>
        <v>62</v>
      </c>
      <c r="E85">
        <f t="shared" si="17"/>
        <v>187</v>
      </c>
      <c r="F85">
        <f t="shared" si="17"/>
        <v>44</v>
      </c>
      <c r="G85">
        <f t="shared" si="16"/>
        <v>462</v>
      </c>
    </row>
    <row r="87" spans="2:8" x14ac:dyDescent="0.25">
      <c r="B87" s="343"/>
      <c r="C87" s="578" t="s">
        <v>980</v>
      </c>
      <c r="D87" s="579"/>
      <c r="E87" s="579"/>
      <c r="F87" s="579"/>
      <c r="G87" s="580"/>
    </row>
    <row r="88" spans="2:8" x14ac:dyDescent="0.25">
      <c r="B88" s="438" t="s">
        <v>947</v>
      </c>
      <c r="C88" s="439" t="s">
        <v>1019</v>
      </c>
      <c r="D88" s="439" t="s">
        <v>733</v>
      </c>
      <c r="E88" s="439" t="s">
        <v>1020</v>
      </c>
      <c r="F88" s="439" t="s">
        <v>735</v>
      </c>
      <c r="G88" s="439" t="s">
        <v>1034</v>
      </c>
      <c r="H88" s="478" t="s">
        <v>1033</v>
      </c>
    </row>
    <row r="89" spans="2:8" x14ac:dyDescent="0.25">
      <c r="B89" s="428" t="s">
        <v>16</v>
      </c>
      <c r="C89">
        <v>5</v>
      </c>
      <c r="D89">
        <v>1</v>
      </c>
      <c r="E89">
        <v>9</v>
      </c>
      <c r="F89">
        <v>0</v>
      </c>
      <c r="G89">
        <f>SUM(C89,E89,F89)</f>
        <v>14</v>
      </c>
    </row>
    <row r="90" spans="2:8" x14ac:dyDescent="0.25">
      <c r="B90" s="429" t="s">
        <v>17</v>
      </c>
      <c r="C90">
        <v>0</v>
      </c>
      <c r="D90">
        <v>0</v>
      </c>
      <c r="E90">
        <v>2</v>
      </c>
      <c r="F90">
        <v>0</v>
      </c>
      <c r="G90">
        <f t="shared" ref="G90:G98" si="18">SUM(C90,E90,F90)</f>
        <v>2</v>
      </c>
    </row>
    <row r="91" spans="2:8" x14ac:dyDescent="0.25">
      <c r="B91" s="430" t="s">
        <v>18</v>
      </c>
      <c r="C91">
        <v>3</v>
      </c>
      <c r="D91">
        <v>1</v>
      </c>
      <c r="E91">
        <v>3</v>
      </c>
      <c r="F91">
        <v>0</v>
      </c>
      <c r="G91">
        <f t="shared" si="18"/>
        <v>6</v>
      </c>
    </row>
    <row r="92" spans="2:8" x14ac:dyDescent="0.25">
      <c r="B92" s="431" t="s">
        <v>4</v>
      </c>
      <c r="C92">
        <v>4</v>
      </c>
      <c r="D92">
        <v>3</v>
      </c>
      <c r="E92">
        <v>26</v>
      </c>
      <c r="F92">
        <v>0</v>
      </c>
      <c r="G92">
        <f t="shared" si="18"/>
        <v>30</v>
      </c>
    </row>
    <row r="93" spans="2:8" x14ac:dyDescent="0.25">
      <c r="B93" s="432" t="s">
        <v>15</v>
      </c>
      <c r="C93">
        <v>2</v>
      </c>
      <c r="D93">
        <v>0</v>
      </c>
      <c r="E93">
        <v>8</v>
      </c>
      <c r="F93">
        <v>0</v>
      </c>
      <c r="G93">
        <f t="shared" si="18"/>
        <v>10</v>
      </c>
    </row>
    <row r="94" spans="2:8" x14ac:dyDescent="0.25">
      <c r="B94" s="433" t="s">
        <v>6</v>
      </c>
      <c r="C94">
        <v>8</v>
      </c>
      <c r="D94">
        <v>0</v>
      </c>
      <c r="E94">
        <v>12</v>
      </c>
      <c r="F94">
        <v>0</v>
      </c>
      <c r="G94">
        <f t="shared" si="18"/>
        <v>20</v>
      </c>
    </row>
    <row r="95" spans="2:8" x14ac:dyDescent="0.25">
      <c r="B95" s="434" t="s">
        <v>7</v>
      </c>
      <c r="C95">
        <v>6</v>
      </c>
      <c r="D95">
        <v>0</v>
      </c>
      <c r="E95">
        <v>22</v>
      </c>
      <c r="F95">
        <v>0</v>
      </c>
      <c r="G95">
        <f t="shared" si="18"/>
        <v>28</v>
      </c>
    </row>
    <row r="96" spans="2:8" x14ac:dyDescent="0.25">
      <c r="B96" s="435" t="s">
        <v>22</v>
      </c>
      <c r="C96">
        <v>0</v>
      </c>
      <c r="D96">
        <v>1</v>
      </c>
      <c r="E96">
        <v>6</v>
      </c>
      <c r="F96">
        <v>0</v>
      </c>
      <c r="G96">
        <f t="shared" si="18"/>
        <v>6</v>
      </c>
    </row>
    <row r="97" spans="2:7" x14ac:dyDescent="0.25">
      <c r="B97" s="436" t="s">
        <v>1</v>
      </c>
      <c r="C97">
        <v>4</v>
      </c>
      <c r="D97">
        <v>0</v>
      </c>
      <c r="E97">
        <v>10</v>
      </c>
      <c r="F97">
        <v>0</v>
      </c>
      <c r="G97">
        <f t="shared" si="18"/>
        <v>14</v>
      </c>
    </row>
    <row r="98" spans="2:7" x14ac:dyDescent="0.25">
      <c r="B98" s="437" t="s">
        <v>49</v>
      </c>
      <c r="C98">
        <v>3</v>
      </c>
      <c r="D98">
        <v>2</v>
      </c>
      <c r="E98">
        <v>10</v>
      </c>
      <c r="F98">
        <v>0</v>
      </c>
      <c r="G98">
        <f t="shared" si="18"/>
        <v>13</v>
      </c>
    </row>
    <row r="99" spans="2:7" x14ac:dyDescent="0.25">
      <c r="B99" s="440" t="s">
        <v>951</v>
      </c>
      <c r="C99">
        <f>SUM(C89:C98)</f>
        <v>35</v>
      </c>
      <c r="D99">
        <f t="shared" ref="D99:F99" si="19">SUM(D89:D98)</f>
        <v>8</v>
      </c>
      <c r="E99">
        <f t="shared" si="19"/>
        <v>108</v>
      </c>
      <c r="F99">
        <f t="shared" si="19"/>
        <v>0</v>
      </c>
      <c r="G99">
        <f>SUM(C99,E99,F99)</f>
        <v>143</v>
      </c>
    </row>
    <row r="102" spans="2:7" x14ac:dyDescent="0.25">
      <c r="B102" s="453" t="s">
        <v>981</v>
      </c>
      <c r="C102" s="452">
        <v>35</v>
      </c>
      <c r="D102" s="452">
        <v>8</v>
      </c>
      <c r="E102" s="452">
        <v>108</v>
      </c>
      <c r="F102" s="452">
        <v>0</v>
      </c>
      <c r="G102" s="439">
        <v>143</v>
      </c>
    </row>
    <row r="103" spans="2:7" x14ac:dyDescent="0.25">
      <c r="B103" t="s">
        <v>982</v>
      </c>
      <c r="C103" s="454">
        <f>C102/C85</f>
        <v>0.15151515151515152</v>
      </c>
      <c r="D103" s="454">
        <f t="shared" ref="D103" si="20">D102/D85</f>
        <v>0.12903225806451613</v>
      </c>
      <c r="E103" s="454">
        <f>E102/E85</f>
        <v>0.57754010695187163</v>
      </c>
      <c r="F103" s="454">
        <f>F102/F85</f>
        <v>0</v>
      </c>
      <c r="G103" s="454">
        <f>G102/G85</f>
        <v>0.30952380952380953</v>
      </c>
    </row>
    <row r="104" spans="2:7" x14ac:dyDescent="0.25">
      <c r="B104" t="s">
        <v>983</v>
      </c>
      <c r="C104" s="454">
        <f>1-C103</f>
        <v>0.84848484848484851</v>
      </c>
      <c r="D104" s="454">
        <f t="shared" ref="D104:F104" si="21">1-D103</f>
        <v>0.87096774193548387</v>
      </c>
      <c r="E104" s="454">
        <f t="shared" si="21"/>
        <v>0.42245989304812837</v>
      </c>
      <c r="F104" s="454">
        <f t="shared" si="21"/>
        <v>1</v>
      </c>
      <c r="G104" s="454">
        <f>1-G103</f>
        <v>0.69047619047619047</v>
      </c>
    </row>
    <row r="146" spans="2:8" ht="81" customHeight="1" x14ac:dyDescent="0.25">
      <c r="B146" s="475" t="s">
        <v>1010</v>
      </c>
      <c r="C146" s="251" t="s">
        <v>603</v>
      </c>
      <c r="D146" s="251" t="s">
        <v>1013</v>
      </c>
      <c r="E146" s="251" t="s">
        <v>606</v>
      </c>
      <c r="F146" s="251" t="s">
        <v>1014</v>
      </c>
      <c r="G146" s="251" t="s">
        <v>609</v>
      </c>
      <c r="H146" s="251" t="s">
        <v>1015</v>
      </c>
    </row>
    <row r="147" spans="2:8" x14ac:dyDescent="0.25">
      <c r="B147" t="s">
        <v>732</v>
      </c>
      <c r="C147">
        <v>47.539909702700406</v>
      </c>
      <c r="D147">
        <v>46.945736434108532</v>
      </c>
      <c r="E147">
        <v>41.756230760432189</v>
      </c>
      <c r="F147">
        <v>43.634938934138773</v>
      </c>
      <c r="G147">
        <v>61.706173796971576</v>
      </c>
      <c r="H147">
        <v>42.578732988132835</v>
      </c>
    </row>
    <row r="148" spans="2:8" x14ac:dyDescent="0.25">
      <c r="B148" t="s">
        <v>1011</v>
      </c>
      <c r="C148">
        <v>33.526652978136546</v>
      </c>
      <c r="D148">
        <v>21.812164579606439</v>
      </c>
      <c r="E148">
        <v>21.579589769898092</v>
      </c>
      <c r="F148">
        <v>14.475406463544953</v>
      </c>
      <c r="G148">
        <v>21.361001060913065</v>
      </c>
      <c r="H148">
        <v>14.475211074493332</v>
      </c>
    </row>
    <row r="149" spans="2:8" x14ac:dyDescent="0.25">
      <c r="B149" t="s">
        <v>940</v>
      </c>
      <c r="C149">
        <v>58.180488850897831</v>
      </c>
      <c r="D149">
        <v>25.542156854105531</v>
      </c>
      <c r="E149">
        <v>80.99155344988921</v>
      </c>
      <c r="F149">
        <v>19.136475040364651</v>
      </c>
      <c r="G149">
        <v>105.56443611327084</v>
      </c>
      <c r="H149">
        <v>19.131494504409016</v>
      </c>
    </row>
    <row r="150" spans="2:8" x14ac:dyDescent="0.25">
      <c r="B150" t="s">
        <v>272</v>
      </c>
      <c r="C150">
        <v>33.139534883720927</v>
      </c>
      <c r="D150">
        <v>37.790697674418603</v>
      </c>
      <c r="E150">
        <v>554.41796068896474</v>
      </c>
      <c r="F150">
        <v>31.520710402367111</v>
      </c>
      <c r="G150">
        <v>565.11221191331106</v>
      </c>
      <c r="H150">
        <v>31.467299920560059</v>
      </c>
    </row>
    <row r="239" spans="2:5" ht="40.5" x14ac:dyDescent="0.25">
      <c r="C239" s="251" t="s">
        <v>1016</v>
      </c>
      <c r="D239" s="251" t="s">
        <v>1017</v>
      </c>
      <c r="E239" s="251" t="s">
        <v>1018</v>
      </c>
    </row>
    <row r="240" spans="2:5" x14ac:dyDescent="0.25">
      <c r="B240" t="s">
        <v>732</v>
      </c>
      <c r="C240">
        <v>46.945736434108532</v>
      </c>
      <c r="D240">
        <v>43.634938934138773</v>
      </c>
      <c r="E240">
        <v>42.578732988132835</v>
      </c>
    </row>
    <row r="241" spans="2:5" x14ac:dyDescent="0.25">
      <c r="B241" t="s">
        <v>1011</v>
      </c>
      <c r="C241">
        <v>21.812164579606439</v>
      </c>
      <c r="D241">
        <v>14.475406463544953</v>
      </c>
      <c r="E241">
        <v>14.475211074493332</v>
      </c>
    </row>
    <row r="242" spans="2:5" x14ac:dyDescent="0.25">
      <c r="B242" t="s">
        <v>940</v>
      </c>
      <c r="C242">
        <v>25.542156854105531</v>
      </c>
      <c r="D242">
        <v>19.136475040364651</v>
      </c>
      <c r="E242">
        <v>19.131494504409016</v>
      </c>
    </row>
    <row r="243" spans="2:5" x14ac:dyDescent="0.25">
      <c r="B243" t="s">
        <v>272</v>
      </c>
      <c r="C243">
        <v>37.790697674418603</v>
      </c>
      <c r="D243">
        <v>31.520710402367111</v>
      </c>
      <c r="E243">
        <v>31.467299920560059</v>
      </c>
    </row>
  </sheetData>
  <mergeCells count="7">
    <mergeCell ref="H16:L16"/>
    <mergeCell ref="H31:L31"/>
    <mergeCell ref="C73:G73"/>
    <mergeCell ref="C87:G87"/>
    <mergeCell ref="C2:G2"/>
    <mergeCell ref="C16:G16"/>
    <mergeCell ref="C31:G3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3A9E-2405-4041-8FBB-5E91552D155D}">
  <dimension ref="A1:W89"/>
  <sheetViews>
    <sheetView topLeftCell="J1" zoomScale="80" zoomScaleNormal="80" workbookViewId="0">
      <selection activeCell="E50" sqref="E50"/>
    </sheetView>
  </sheetViews>
  <sheetFormatPr baseColWidth="10" defaultRowHeight="15" x14ac:dyDescent="0.25"/>
  <cols>
    <col min="1" max="1" width="45.5703125" customWidth="1"/>
    <col min="2" max="2" width="57.28515625" customWidth="1"/>
    <col min="3" max="3" width="45.5703125" customWidth="1"/>
    <col min="4" max="4" width="60.5703125" customWidth="1"/>
    <col min="5" max="5" width="20" customWidth="1"/>
    <col min="6" max="6" width="27" customWidth="1"/>
    <col min="7" max="7" width="27.85546875" customWidth="1"/>
    <col min="8" max="8" width="24" customWidth="1"/>
    <col min="9" max="9" width="25.85546875" customWidth="1"/>
    <col min="10" max="10" width="31.5703125" customWidth="1"/>
    <col min="11" max="11" width="21" customWidth="1"/>
    <col min="12" max="12" width="29" customWidth="1"/>
    <col min="13" max="13" width="27.5703125" customWidth="1"/>
    <col min="14" max="14" width="23.140625" customWidth="1"/>
    <col min="15" max="15" width="20.28515625" customWidth="1"/>
    <col min="16" max="16" width="32.28515625" customWidth="1"/>
    <col min="17" max="17" width="31" customWidth="1"/>
    <col min="18" max="18" width="32.7109375" customWidth="1"/>
    <col min="19" max="19" width="30.140625" customWidth="1"/>
    <col min="20" max="20" width="33.5703125" customWidth="1"/>
    <col min="21" max="21" width="31.42578125" customWidth="1"/>
    <col min="22" max="22" width="27" customWidth="1"/>
    <col min="23" max="23" width="19.85546875" customWidth="1"/>
  </cols>
  <sheetData>
    <row r="1" spans="1:23" ht="46.5" customHeight="1" x14ac:dyDescent="0.25">
      <c r="E1" s="588" t="s">
        <v>930</v>
      </c>
      <c r="F1" s="588"/>
      <c r="G1" s="588"/>
      <c r="H1" s="589" t="s">
        <v>298</v>
      </c>
      <c r="I1" s="590"/>
      <c r="J1" s="591"/>
      <c r="K1" s="592" t="s">
        <v>299</v>
      </c>
      <c r="L1" s="593"/>
      <c r="M1" s="594"/>
      <c r="N1" s="361" t="s">
        <v>300</v>
      </c>
      <c r="O1" s="362"/>
      <c r="P1" s="363"/>
      <c r="Q1" s="509" t="s">
        <v>1036</v>
      </c>
      <c r="R1" s="503" t="s">
        <v>403</v>
      </c>
      <c r="S1" s="504"/>
      <c r="T1" s="505"/>
      <c r="U1" s="506" t="s">
        <v>402</v>
      </c>
      <c r="V1" s="507"/>
      <c r="W1" s="507"/>
    </row>
    <row r="2" spans="1:23" ht="115.5" customHeight="1" x14ac:dyDescent="0.25">
      <c r="A2" s="222" t="s">
        <v>95</v>
      </c>
      <c r="B2" s="208" t="s">
        <v>404</v>
      </c>
      <c r="C2" s="247" t="s">
        <v>933</v>
      </c>
      <c r="D2" s="247" t="s">
        <v>935</v>
      </c>
      <c r="E2" s="414" t="s">
        <v>937</v>
      </c>
      <c r="F2" s="414" t="s">
        <v>938</v>
      </c>
      <c r="G2" s="414" t="s">
        <v>929</v>
      </c>
      <c r="H2" s="414" t="s">
        <v>937</v>
      </c>
      <c r="I2" s="414" t="s">
        <v>938</v>
      </c>
      <c r="J2" s="414" t="s">
        <v>929</v>
      </c>
      <c r="K2" s="414" t="s">
        <v>937</v>
      </c>
      <c r="L2" s="414" t="s">
        <v>938</v>
      </c>
      <c r="M2" s="414" t="s">
        <v>929</v>
      </c>
      <c r="N2" s="414" t="s">
        <v>937</v>
      </c>
      <c r="O2" s="414" t="s">
        <v>938</v>
      </c>
      <c r="P2" s="414" t="s">
        <v>929</v>
      </c>
      <c r="Q2" s="414" t="s">
        <v>250</v>
      </c>
      <c r="R2" s="414" t="s">
        <v>927</v>
      </c>
      <c r="S2" s="414" t="s">
        <v>928</v>
      </c>
      <c r="T2" s="414" t="s">
        <v>931</v>
      </c>
      <c r="U2" s="414" t="s">
        <v>927</v>
      </c>
      <c r="V2" s="414" t="s">
        <v>928</v>
      </c>
      <c r="W2" s="414" t="s">
        <v>929</v>
      </c>
    </row>
    <row r="3" spans="1:23" ht="42" x14ac:dyDescent="0.25">
      <c r="A3" s="223" t="s">
        <v>16</v>
      </c>
      <c r="B3" s="224" t="s">
        <v>405</v>
      </c>
      <c r="C3" s="255" t="s">
        <v>473</v>
      </c>
      <c r="D3" s="373" t="s">
        <v>832</v>
      </c>
      <c r="E3" s="390" t="s">
        <v>926</v>
      </c>
      <c r="F3" s="390" t="s">
        <v>926</v>
      </c>
      <c r="G3" s="390" t="str">
        <f>IF(OR(E3="S", F3="S"), "S", "N")</f>
        <v>S</v>
      </c>
      <c r="H3" s="390" t="s">
        <v>926</v>
      </c>
      <c r="I3" s="390" t="s">
        <v>926</v>
      </c>
      <c r="J3" s="390" t="str">
        <f>IF(OR(H3="S", I3="S"), "S", "N")</f>
        <v>S</v>
      </c>
      <c r="K3" s="390" t="s">
        <v>926</v>
      </c>
      <c r="L3" s="390" t="s">
        <v>926</v>
      </c>
      <c r="M3" s="390" t="str">
        <f>IF(OR(K3="S", L3="S"), "S", "N")</f>
        <v>S</v>
      </c>
      <c r="N3" s="390" t="s">
        <v>32</v>
      </c>
      <c r="O3" s="390" t="s">
        <v>32</v>
      </c>
      <c r="P3" s="390" t="str">
        <f>IF(OR(N3="S", O3="S"), "S", "N")</f>
        <v>N</v>
      </c>
      <c r="Q3" s="390" t="str">
        <f>IF(OR(P3="S", M3="S",G3="S"), "S", "N")</f>
        <v>S</v>
      </c>
      <c r="R3" s="390" t="s">
        <v>926</v>
      </c>
      <c r="S3" s="390" t="s">
        <v>926</v>
      </c>
      <c r="T3" s="390" t="str">
        <f>IF(OR(R3="S", S3="S"), "S", "N")</f>
        <v>S</v>
      </c>
      <c r="U3" s="390" t="s">
        <v>926</v>
      </c>
      <c r="V3" s="390" t="s">
        <v>926</v>
      </c>
      <c r="W3" s="390" t="s">
        <v>926</v>
      </c>
    </row>
    <row r="4" spans="1:23" ht="42" x14ac:dyDescent="0.25">
      <c r="A4" s="223" t="s">
        <v>16</v>
      </c>
      <c r="B4" s="224" t="s">
        <v>405</v>
      </c>
      <c r="C4" s="255" t="s">
        <v>533</v>
      </c>
      <c r="D4" s="373" t="s">
        <v>832</v>
      </c>
      <c r="E4" s="390" t="s">
        <v>926</v>
      </c>
      <c r="F4" s="390" t="s">
        <v>926</v>
      </c>
      <c r="G4" s="390" t="str">
        <f t="shared" ref="G4:G45" si="0">IF(OR(E4="S", F4="S"), "S", "N")</f>
        <v>S</v>
      </c>
      <c r="H4" s="390" t="s">
        <v>926</v>
      </c>
      <c r="I4" s="390" t="s">
        <v>32</v>
      </c>
      <c r="J4" s="390" t="str">
        <f t="shared" ref="J4:J45" si="1">IF(OR(H4="S", I4="S"), "S", "N")</f>
        <v>S</v>
      </c>
      <c r="K4" s="390" t="s">
        <v>926</v>
      </c>
      <c r="L4" s="390" t="s">
        <v>926</v>
      </c>
      <c r="M4" s="390" t="str">
        <f t="shared" ref="M4:M45" si="2">IF(OR(K4="S", L4="S"), "S", "N")</f>
        <v>S</v>
      </c>
      <c r="N4" s="390" t="s">
        <v>32</v>
      </c>
      <c r="O4" s="390" t="s">
        <v>32</v>
      </c>
      <c r="P4" s="390" t="str">
        <f t="shared" ref="P4:P45" si="3">IF(OR(N4="S", O4="S"), "S", "N")</f>
        <v>N</v>
      </c>
      <c r="Q4" s="390" t="str">
        <f t="shared" ref="Q4:Q45" si="4">IF(OR(P4="S", M4="S",G4="S"), "S", "N")</f>
        <v>S</v>
      </c>
      <c r="R4" s="390" t="s">
        <v>926</v>
      </c>
      <c r="S4" s="390" t="s">
        <v>926</v>
      </c>
      <c r="T4" s="390" t="str">
        <f t="shared" ref="T4:T45" si="5">IF(OR(R4="S", S4="S"), "S", "N")</f>
        <v>S</v>
      </c>
      <c r="U4" s="390" t="s">
        <v>926</v>
      </c>
      <c r="V4" s="390" t="s">
        <v>926</v>
      </c>
      <c r="W4" s="390" t="s">
        <v>926</v>
      </c>
    </row>
    <row r="5" spans="1:23" ht="42" x14ac:dyDescent="0.25">
      <c r="A5" s="227" t="s">
        <v>16</v>
      </c>
      <c r="B5" s="230" t="s">
        <v>405</v>
      </c>
      <c r="C5" s="255" t="s">
        <v>475</v>
      </c>
      <c r="D5" s="373" t="s">
        <v>833</v>
      </c>
      <c r="E5" s="390" t="s">
        <v>32</v>
      </c>
      <c r="F5" s="390" t="s">
        <v>926</v>
      </c>
      <c r="G5" s="390" t="str">
        <f t="shared" si="0"/>
        <v>S</v>
      </c>
      <c r="H5" s="390" t="s">
        <v>32</v>
      </c>
      <c r="I5" s="390" t="s">
        <v>926</v>
      </c>
      <c r="J5" s="390" t="str">
        <f t="shared" si="1"/>
        <v>S</v>
      </c>
      <c r="K5" s="390" t="s">
        <v>32</v>
      </c>
      <c r="L5" s="390" t="s">
        <v>926</v>
      </c>
      <c r="M5" s="390" t="str">
        <f t="shared" si="2"/>
        <v>S</v>
      </c>
      <c r="N5" s="390" t="s">
        <v>32</v>
      </c>
      <c r="O5" s="390" t="s">
        <v>32</v>
      </c>
      <c r="P5" s="390" t="str">
        <f t="shared" si="3"/>
        <v>N</v>
      </c>
      <c r="Q5" s="390" t="str">
        <f t="shared" si="4"/>
        <v>S</v>
      </c>
      <c r="R5" s="390" t="s">
        <v>926</v>
      </c>
      <c r="S5" s="390" t="s">
        <v>926</v>
      </c>
      <c r="T5" s="390" t="str">
        <f t="shared" si="5"/>
        <v>S</v>
      </c>
      <c r="U5" s="390" t="s">
        <v>32</v>
      </c>
      <c r="V5" s="390" t="s">
        <v>926</v>
      </c>
      <c r="W5" s="390" t="s">
        <v>926</v>
      </c>
    </row>
    <row r="6" spans="1:23" ht="63" x14ac:dyDescent="0.25">
      <c r="A6" s="227" t="s">
        <v>16</v>
      </c>
      <c r="B6" s="230" t="s">
        <v>405</v>
      </c>
      <c r="C6" s="260" t="s">
        <v>527</v>
      </c>
      <c r="D6" s="375" t="s">
        <v>833</v>
      </c>
      <c r="E6" s="397" t="s">
        <v>32</v>
      </c>
      <c r="F6" s="397" t="s">
        <v>32</v>
      </c>
      <c r="G6" s="397" t="str">
        <f t="shared" si="0"/>
        <v>N</v>
      </c>
      <c r="H6" s="397" t="s">
        <v>32</v>
      </c>
      <c r="I6" s="397" t="s">
        <v>32</v>
      </c>
      <c r="J6" s="397" t="str">
        <f t="shared" si="1"/>
        <v>N</v>
      </c>
      <c r="K6" s="397" t="s">
        <v>32</v>
      </c>
      <c r="L6" s="397" t="s">
        <v>32</v>
      </c>
      <c r="M6" s="397" t="str">
        <f t="shared" si="2"/>
        <v>N</v>
      </c>
      <c r="N6" s="397" t="s">
        <v>32</v>
      </c>
      <c r="O6" s="397" t="s">
        <v>926</v>
      </c>
      <c r="P6" s="397" t="str">
        <f t="shared" si="3"/>
        <v>S</v>
      </c>
      <c r="Q6" s="397" t="str">
        <f t="shared" si="4"/>
        <v>S</v>
      </c>
      <c r="R6" s="397" t="s">
        <v>926</v>
      </c>
      <c r="S6" s="397" t="s">
        <v>926</v>
      </c>
      <c r="T6" s="397" t="str">
        <f t="shared" si="5"/>
        <v>S</v>
      </c>
      <c r="U6" s="397" t="s">
        <v>32</v>
      </c>
      <c r="V6" s="397" t="s">
        <v>926</v>
      </c>
      <c r="W6" s="397" t="s">
        <v>926</v>
      </c>
    </row>
    <row r="7" spans="1:23" ht="42" x14ac:dyDescent="0.25">
      <c r="A7" s="231" t="s">
        <v>17</v>
      </c>
      <c r="B7" s="232" t="s">
        <v>408</v>
      </c>
      <c r="C7" s="261" t="s">
        <v>477</v>
      </c>
      <c r="D7" s="376" t="s">
        <v>833</v>
      </c>
      <c r="E7" s="398" t="s">
        <v>32</v>
      </c>
      <c r="F7" s="398" t="s">
        <v>926</v>
      </c>
      <c r="G7" s="398" t="str">
        <f t="shared" si="0"/>
        <v>S</v>
      </c>
      <c r="H7" s="398" t="s">
        <v>32</v>
      </c>
      <c r="I7" s="398" t="s">
        <v>32</v>
      </c>
      <c r="J7" s="398" t="str">
        <f t="shared" si="1"/>
        <v>N</v>
      </c>
      <c r="K7" s="398" t="s">
        <v>32</v>
      </c>
      <c r="L7" s="398" t="s">
        <v>32</v>
      </c>
      <c r="M7" s="398" t="str">
        <f t="shared" si="2"/>
        <v>N</v>
      </c>
      <c r="N7" s="398" t="s">
        <v>32</v>
      </c>
      <c r="O7" s="398" t="s">
        <v>32</v>
      </c>
      <c r="P7" s="398" t="str">
        <f t="shared" si="3"/>
        <v>N</v>
      </c>
      <c r="Q7" s="398" t="str">
        <f t="shared" si="4"/>
        <v>S</v>
      </c>
      <c r="R7" s="398" t="s">
        <v>32</v>
      </c>
      <c r="S7" s="398" t="s">
        <v>926</v>
      </c>
      <c r="T7" s="398" t="str">
        <f t="shared" si="5"/>
        <v>S</v>
      </c>
      <c r="U7" s="398" t="s">
        <v>926</v>
      </c>
      <c r="V7" s="398" t="s">
        <v>926</v>
      </c>
      <c r="W7" s="398" t="s">
        <v>926</v>
      </c>
    </row>
    <row r="8" spans="1:23" ht="42" x14ac:dyDescent="0.25">
      <c r="A8" s="235" t="s">
        <v>18</v>
      </c>
      <c r="B8" s="236" t="s">
        <v>407</v>
      </c>
      <c r="C8" s="263" t="s">
        <v>520</v>
      </c>
      <c r="D8" s="374" t="s">
        <v>832</v>
      </c>
      <c r="E8" s="391" t="s">
        <v>926</v>
      </c>
      <c r="F8" s="391" t="s">
        <v>926</v>
      </c>
      <c r="G8" s="391" t="str">
        <f t="shared" si="0"/>
        <v>S</v>
      </c>
      <c r="H8" s="391" t="s">
        <v>926</v>
      </c>
      <c r="I8" s="391" t="s">
        <v>926</v>
      </c>
      <c r="J8" s="391" t="str">
        <f t="shared" si="1"/>
        <v>S</v>
      </c>
      <c r="K8" s="391" t="s">
        <v>926</v>
      </c>
      <c r="L8" s="391" t="s">
        <v>926</v>
      </c>
      <c r="M8" s="391" t="str">
        <f t="shared" si="2"/>
        <v>S</v>
      </c>
      <c r="N8" s="391" t="s">
        <v>32</v>
      </c>
      <c r="O8" s="391" t="s">
        <v>32</v>
      </c>
      <c r="P8" s="391" t="str">
        <f t="shared" si="3"/>
        <v>N</v>
      </c>
      <c r="Q8" s="391" t="str">
        <f t="shared" si="4"/>
        <v>S</v>
      </c>
      <c r="R8" s="391" t="s">
        <v>926</v>
      </c>
      <c r="S8" s="391" t="s">
        <v>926</v>
      </c>
      <c r="T8" s="391" t="str">
        <f t="shared" si="5"/>
        <v>S</v>
      </c>
      <c r="U8" s="391" t="s">
        <v>926</v>
      </c>
      <c r="V8" s="391" t="s">
        <v>926</v>
      </c>
      <c r="W8" s="391" t="s">
        <v>926</v>
      </c>
    </row>
    <row r="9" spans="1:23" ht="42" x14ac:dyDescent="0.25">
      <c r="A9" s="240" t="s">
        <v>4</v>
      </c>
      <c r="B9" s="241" t="s">
        <v>409</v>
      </c>
      <c r="C9" s="264" t="s">
        <v>479</v>
      </c>
      <c r="D9" s="382" t="s">
        <v>833</v>
      </c>
      <c r="E9" s="392" t="s">
        <v>32</v>
      </c>
      <c r="F9" s="392" t="s">
        <v>32</v>
      </c>
      <c r="G9" s="392" t="str">
        <f t="shared" si="0"/>
        <v>N</v>
      </c>
      <c r="H9" s="392" t="s">
        <v>32</v>
      </c>
      <c r="I9" s="392" t="s">
        <v>32</v>
      </c>
      <c r="J9" s="392" t="str">
        <f t="shared" si="1"/>
        <v>N</v>
      </c>
      <c r="K9" s="392" t="s">
        <v>32</v>
      </c>
      <c r="L9" s="392" t="s">
        <v>32</v>
      </c>
      <c r="M9" s="392" t="str">
        <f t="shared" si="2"/>
        <v>N</v>
      </c>
      <c r="N9" s="392" t="s">
        <v>32</v>
      </c>
      <c r="O9" s="392" t="s">
        <v>32</v>
      </c>
      <c r="P9" s="392" t="str">
        <f t="shared" si="3"/>
        <v>N</v>
      </c>
      <c r="Q9" s="392" t="str">
        <f t="shared" si="4"/>
        <v>N</v>
      </c>
      <c r="R9" s="392" t="s">
        <v>926</v>
      </c>
      <c r="S9" s="392" t="s">
        <v>926</v>
      </c>
      <c r="T9" s="392" t="str">
        <f t="shared" si="5"/>
        <v>S</v>
      </c>
      <c r="U9" s="392" t="s">
        <v>32</v>
      </c>
      <c r="V9" s="392" t="s">
        <v>926</v>
      </c>
      <c r="W9" s="392" t="s">
        <v>926</v>
      </c>
    </row>
    <row r="10" spans="1:23" ht="42" x14ac:dyDescent="0.25">
      <c r="A10" s="240" t="s">
        <v>4</v>
      </c>
      <c r="B10" s="241" t="s">
        <v>409</v>
      </c>
      <c r="C10" s="264" t="s">
        <v>480</v>
      </c>
      <c r="D10" s="382" t="s">
        <v>833</v>
      </c>
      <c r="E10" s="392" t="s">
        <v>32</v>
      </c>
      <c r="F10" s="392" t="s">
        <v>926</v>
      </c>
      <c r="G10" s="392" t="str">
        <f t="shared" si="0"/>
        <v>S</v>
      </c>
      <c r="H10" s="392" t="s">
        <v>32</v>
      </c>
      <c r="I10" s="392" t="s">
        <v>32</v>
      </c>
      <c r="J10" s="392" t="str">
        <f t="shared" si="1"/>
        <v>N</v>
      </c>
      <c r="K10" s="392" t="s">
        <v>32</v>
      </c>
      <c r="L10" s="392" t="s">
        <v>32</v>
      </c>
      <c r="M10" s="392" t="str">
        <f t="shared" si="2"/>
        <v>N</v>
      </c>
      <c r="N10" s="392" t="s">
        <v>32</v>
      </c>
      <c r="O10" s="392" t="s">
        <v>926</v>
      </c>
      <c r="P10" s="392" t="str">
        <f t="shared" si="3"/>
        <v>S</v>
      </c>
      <c r="Q10" s="392" t="str">
        <f t="shared" si="4"/>
        <v>S</v>
      </c>
      <c r="R10" s="392" t="s">
        <v>926</v>
      </c>
      <c r="S10" s="392" t="s">
        <v>926</v>
      </c>
      <c r="T10" s="392" t="str">
        <f t="shared" si="5"/>
        <v>S</v>
      </c>
      <c r="U10" s="392" t="s">
        <v>32</v>
      </c>
      <c r="V10" s="392" t="s">
        <v>926</v>
      </c>
      <c r="W10" s="392" t="s">
        <v>926</v>
      </c>
    </row>
    <row r="11" spans="1:23" ht="42" x14ac:dyDescent="0.25">
      <c r="A11" s="240" t="s">
        <v>4</v>
      </c>
      <c r="B11" s="241" t="s">
        <v>409</v>
      </c>
      <c r="C11" s="264" t="s">
        <v>481</v>
      </c>
      <c r="D11" s="382" t="s">
        <v>833</v>
      </c>
      <c r="E11" s="392" t="s">
        <v>32</v>
      </c>
      <c r="F11" s="392" t="s">
        <v>926</v>
      </c>
      <c r="G11" s="392" t="str">
        <f t="shared" si="0"/>
        <v>S</v>
      </c>
      <c r="H11" s="392" t="s">
        <v>32</v>
      </c>
      <c r="I11" s="392" t="s">
        <v>32</v>
      </c>
      <c r="J11" s="392" t="str">
        <f t="shared" si="1"/>
        <v>N</v>
      </c>
      <c r="K11" s="392" t="s">
        <v>32</v>
      </c>
      <c r="L11" s="392" t="s">
        <v>32</v>
      </c>
      <c r="M11" s="392" t="str">
        <f t="shared" si="2"/>
        <v>N</v>
      </c>
      <c r="N11" s="392" t="s">
        <v>32</v>
      </c>
      <c r="O11" s="392" t="s">
        <v>926</v>
      </c>
      <c r="P11" s="392" t="str">
        <f t="shared" si="3"/>
        <v>S</v>
      </c>
      <c r="Q11" s="392" t="str">
        <f t="shared" si="4"/>
        <v>S</v>
      </c>
      <c r="R11" s="392" t="s">
        <v>32</v>
      </c>
      <c r="S11" s="392" t="s">
        <v>32</v>
      </c>
      <c r="T11" s="392" t="str">
        <f t="shared" si="5"/>
        <v>N</v>
      </c>
      <c r="U11" s="392" t="s">
        <v>32</v>
      </c>
      <c r="V11" s="392" t="s">
        <v>926</v>
      </c>
      <c r="W11" s="392" t="s">
        <v>926</v>
      </c>
    </row>
    <row r="12" spans="1:23" ht="147" x14ac:dyDescent="0.25">
      <c r="A12" s="245" t="s">
        <v>4</v>
      </c>
      <c r="B12" s="246" t="s">
        <v>409</v>
      </c>
      <c r="C12" s="264" t="s">
        <v>529</v>
      </c>
      <c r="D12" s="382" t="s">
        <v>833</v>
      </c>
      <c r="E12" s="392" t="s">
        <v>32</v>
      </c>
      <c r="F12" s="392" t="s">
        <v>926</v>
      </c>
      <c r="G12" s="392" t="str">
        <f t="shared" si="0"/>
        <v>S</v>
      </c>
      <c r="H12" s="392" t="s">
        <v>32</v>
      </c>
      <c r="I12" s="392" t="s">
        <v>32</v>
      </c>
      <c r="J12" s="392" t="str">
        <f t="shared" si="1"/>
        <v>N</v>
      </c>
      <c r="K12" s="392" t="s">
        <v>32</v>
      </c>
      <c r="L12" s="392" t="s">
        <v>32</v>
      </c>
      <c r="M12" s="392" t="str">
        <f t="shared" si="2"/>
        <v>N</v>
      </c>
      <c r="N12" s="392" t="s">
        <v>32</v>
      </c>
      <c r="O12" s="392" t="s">
        <v>926</v>
      </c>
      <c r="P12" s="392" t="str">
        <f t="shared" si="3"/>
        <v>S</v>
      </c>
      <c r="Q12" s="392" t="str">
        <f t="shared" si="4"/>
        <v>S</v>
      </c>
      <c r="R12" s="392" t="s">
        <v>926</v>
      </c>
      <c r="S12" s="392" t="s">
        <v>926</v>
      </c>
      <c r="T12" s="392" t="str">
        <f t="shared" si="5"/>
        <v>S</v>
      </c>
      <c r="U12" s="392" t="s">
        <v>32</v>
      </c>
      <c r="V12" s="392" t="s">
        <v>926</v>
      </c>
      <c r="W12" s="392" t="s">
        <v>926</v>
      </c>
    </row>
    <row r="13" spans="1:23" ht="42" x14ac:dyDescent="0.25">
      <c r="A13" s="245" t="s">
        <v>4</v>
      </c>
      <c r="B13" s="246" t="s">
        <v>409</v>
      </c>
      <c r="C13" s="264" t="s">
        <v>483</v>
      </c>
      <c r="D13" s="382" t="s">
        <v>833</v>
      </c>
      <c r="E13" s="392" t="s">
        <v>32</v>
      </c>
      <c r="F13" s="392" t="s">
        <v>32</v>
      </c>
      <c r="G13" s="392" t="str">
        <f t="shared" si="0"/>
        <v>N</v>
      </c>
      <c r="H13" s="392" t="s">
        <v>32</v>
      </c>
      <c r="I13" s="392" t="s">
        <v>32</v>
      </c>
      <c r="J13" s="392" t="str">
        <f t="shared" si="1"/>
        <v>N</v>
      </c>
      <c r="K13" s="392" t="s">
        <v>32</v>
      </c>
      <c r="L13" s="392" t="s">
        <v>32</v>
      </c>
      <c r="M13" s="392" t="str">
        <f t="shared" si="2"/>
        <v>N</v>
      </c>
      <c r="N13" s="392" t="s">
        <v>32</v>
      </c>
      <c r="O13" s="392" t="s">
        <v>926</v>
      </c>
      <c r="P13" s="392" t="str">
        <f t="shared" si="3"/>
        <v>S</v>
      </c>
      <c r="Q13" s="392" t="str">
        <f t="shared" si="4"/>
        <v>S</v>
      </c>
      <c r="R13" s="392" t="s">
        <v>926</v>
      </c>
      <c r="S13" s="392" t="s">
        <v>32</v>
      </c>
      <c r="T13" s="392" t="str">
        <f t="shared" si="5"/>
        <v>S</v>
      </c>
      <c r="U13" s="392" t="s">
        <v>32</v>
      </c>
      <c r="V13" s="392" t="s">
        <v>926</v>
      </c>
      <c r="W13" s="392" t="s">
        <v>926</v>
      </c>
    </row>
    <row r="14" spans="1:23" ht="57" x14ac:dyDescent="0.25">
      <c r="A14" s="240" t="s">
        <v>4</v>
      </c>
      <c r="B14" s="241" t="s">
        <v>409</v>
      </c>
      <c r="C14" s="264" t="s">
        <v>534</v>
      </c>
      <c r="D14" s="382" t="s">
        <v>833</v>
      </c>
      <c r="E14" s="392" t="s">
        <v>32</v>
      </c>
      <c r="F14" s="392" t="s">
        <v>32</v>
      </c>
      <c r="G14" s="392" t="str">
        <f t="shared" si="0"/>
        <v>N</v>
      </c>
      <c r="H14" s="392" t="s">
        <v>32</v>
      </c>
      <c r="I14" s="392" t="s">
        <v>32</v>
      </c>
      <c r="J14" s="392" t="str">
        <f t="shared" si="1"/>
        <v>N</v>
      </c>
      <c r="K14" s="392" t="s">
        <v>32</v>
      </c>
      <c r="L14" s="392" t="s">
        <v>32</v>
      </c>
      <c r="M14" s="392" t="str">
        <f t="shared" si="2"/>
        <v>N</v>
      </c>
      <c r="N14" s="392" t="s">
        <v>32</v>
      </c>
      <c r="O14" s="392" t="s">
        <v>932</v>
      </c>
      <c r="P14" s="392" t="str">
        <f t="shared" si="3"/>
        <v>N</v>
      </c>
      <c r="Q14" s="392" t="str">
        <f t="shared" si="4"/>
        <v>N</v>
      </c>
      <c r="R14" s="392" t="s">
        <v>32</v>
      </c>
      <c r="S14" s="392" t="s">
        <v>32</v>
      </c>
      <c r="T14" s="392" t="str">
        <f t="shared" si="5"/>
        <v>N</v>
      </c>
      <c r="U14" s="392" t="s">
        <v>32</v>
      </c>
      <c r="V14" s="392" t="s">
        <v>926</v>
      </c>
      <c r="W14" s="392" t="s">
        <v>926</v>
      </c>
    </row>
    <row r="15" spans="1:23" ht="42" x14ac:dyDescent="0.25">
      <c r="A15" s="240" t="s">
        <v>4</v>
      </c>
      <c r="B15" s="241" t="s">
        <v>409</v>
      </c>
      <c r="C15" s="264" t="s">
        <v>485</v>
      </c>
      <c r="D15" s="382" t="s">
        <v>833</v>
      </c>
      <c r="E15" s="392" t="s">
        <v>32</v>
      </c>
      <c r="F15" s="392" t="s">
        <v>926</v>
      </c>
      <c r="G15" s="392" t="str">
        <f t="shared" si="0"/>
        <v>S</v>
      </c>
      <c r="H15" s="392" t="s">
        <v>32</v>
      </c>
      <c r="I15" s="392" t="s">
        <v>32</v>
      </c>
      <c r="J15" s="392" t="str">
        <f t="shared" si="1"/>
        <v>N</v>
      </c>
      <c r="K15" s="392" t="s">
        <v>32</v>
      </c>
      <c r="L15" s="392" t="s">
        <v>926</v>
      </c>
      <c r="M15" s="392" t="str">
        <f t="shared" si="2"/>
        <v>S</v>
      </c>
      <c r="N15" s="392" t="s">
        <v>32</v>
      </c>
      <c r="O15" s="392" t="s">
        <v>32</v>
      </c>
      <c r="P15" s="392" t="str">
        <f t="shared" si="3"/>
        <v>N</v>
      </c>
      <c r="Q15" s="392" t="str">
        <f t="shared" si="4"/>
        <v>S</v>
      </c>
      <c r="R15" s="392" t="s">
        <v>926</v>
      </c>
      <c r="S15" s="392" t="s">
        <v>926</v>
      </c>
      <c r="T15" s="392" t="str">
        <f t="shared" si="5"/>
        <v>S</v>
      </c>
      <c r="U15" s="392" t="s">
        <v>926</v>
      </c>
      <c r="V15" s="392" t="s">
        <v>926</v>
      </c>
      <c r="W15" s="392" t="s">
        <v>926</v>
      </c>
    </row>
    <row r="16" spans="1:23" ht="28.5" x14ac:dyDescent="0.25">
      <c r="A16" s="240" t="s">
        <v>4</v>
      </c>
      <c r="B16" s="241" t="s">
        <v>409</v>
      </c>
      <c r="C16" s="264" t="s">
        <v>535</v>
      </c>
      <c r="D16" s="382" t="s">
        <v>833</v>
      </c>
      <c r="E16" s="392" t="s">
        <v>32</v>
      </c>
      <c r="F16" s="392" t="s">
        <v>32</v>
      </c>
      <c r="G16" s="392" t="str">
        <f t="shared" si="0"/>
        <v>N</v>
      </c>
      <c r="H16" s="392" t="s">
        <v>32</v>
      </c>
      <c r="I16" s="392" t="s">
        <v>32</v>
      </c>
      <c r="J16" s="392" t="str">
        <f t="shared" si="1"/>
        <v>N</v>
      </c>
      <c r="K16" s="392" t="s">
        <v>32</v>
      </c>
      <c r="L16" s="392" t="s">
        <v>32</v>
      </c>
      <c r="M16" s="392" t="str">
        <f t="shared" si="2"/>
        <v>N</v>
      </c>
      <c r="N16" s="392" t="s">
        <v>32</v>
      </c>
      <c r="O16" s="392" t="s">
        <v>32</v>
      </c>
      <c r="P16" s="392" t="str">
        <f t="shared" si="3"/>
        <v>N</v>
      </c>
      <c r="Q16" s="392" t="str">
        <f t="shared" si="4"/>
        <v>N</v>
      </c>
      <c r="R16" s="392" t="s">
        <v>32</v>
      </c>
      <c r="S16" s="392" t="s">
        <v>32</v>
      </c>
      <c r="T16" s="392" t="str">
        <f t="shared" si="5"/>
        <v>N</v>
      </c>
      <c r="U16" s="392" t="s">
        <v>32</v>
      </c>
      <c r="V16" s="392" t="s">
        <v>926</v>
      </c>
      <c r="W16" s="392" t="s">
        <v>926</v>
      </c>
    </row>
    <row r="17" spans="1:23" ht="42" x14ac:dyDescent="0.25">
      <c r="A17" s="240" t="s">
        <v>4</v>
      </c>
      <c r="B17" s="241" t="s">
        <v>409</v>
      </c>
      <c r="C17" s="264" t="s">
        <v>487</v>
      </c>
      <c r="D17" s="382" t="s">
        <v>832</v>
      </c>
      <c r="E17" s="392" t="s">
        <v>926</v>
      </c>
      <c r="F17" s="392" t="s">
        <v>32</v>
      </c>
      <c r="G17" s="392" t="str">
        <f t="shared" si="0"/>
        <v>S</v>
      </c>
      <c r="H17" s="392" t="s">
        <v>32</v>
      </c>
      <c r="I17" s="392" t="s">
        <v>926</v>
      </c>
      <c r="J17" s="392" t="str">
        <f t="shared" si="1"/>
        <v>S</v>
      </c>
      <c r="K17" s="392" t="s">
        <v>32</v>
      </c>
      <c r="L17" s="392" t="s">
        <v>926</v>
      </c>
      <c r="M17" s="392" t="str">
        <f t="shared" si="2"/>
        <v>S</v>
      </c>
      <c r="N17" s="392" t="s">
        <v>32</v>
      </c>
      <c r="O17" s="392" t="s">
        <v>32</v>
      </c>
      <c r="P17" s="392" t="str">
        <f t="shared" si="3"/>
        <v>N</v>
      </c>
      <c r="Q17" s="392" t="str">
        <f t="shared" si="4"/>
        <v>S</v>
      </c>
      <c r="R17" s="392" t="s">
        <v>926</v>
      </c>
      <c r="S17" s="392" t="s">
        <v>32</v>
      </c>
      <c r="T17" s="392" t="str">
        <f t="shared" si="5"/>
        <v>S</v>
      </c>
      <c r="U17" s="392" t="s">
        <v>926</v>
      </c>
      <c r="V17" s="392" t="s">
        <v>926</v>
      </c>
      <c r="W17" s="392" t="s">
        <v>926</v>
      </c>
    </row>
    <row r="18" spans="1:23" ht="42" x14ac:dyDescent="0.25">
      <c r="A18" s="245" t="s">
        <v>4</v>
      </c>
      <c r="B18" s="246" t="s">
        <v>409</v>
      </c>
      <c r="C18" s="264" t="s">
        <v>488</v>
      </c>
      <c r="D18" s="382" t="s">
        <v>833</v>
      </c>
      <c r="E18" s="392" t="s">
        <v>32</v>
      </c>
      <c r="F18" s="392" t="s">
        <v>32</v>
      </c>
      <c r="G18" s="392" t="str">
        <f t="shared" si="0"/>
        <v>N</v>
      </c>
      <c r="H18" s="392" t="s">
        <v>32</v>
      </c>
      <c r="I18" s="392" t="s">
        <v>32</v>
      </c>
      <c r="J18" s="392" t="str">
        <f t="shared" si="1"/>
        <v>N</v>
      </c>
      <c r="K18" s="392" t="s">
        <v>32</v>
      </c>
      <c r="L18" s="392" t="s">
        <v>32</v>
      </c>
      <c r="M18" s="392" t="str">
        <f t="shared" si="2"/>
        <v>N</v>
      </c>
      <c r="N18" s="392" t="s">
        <v>32</v>
      </c>
      <c r="O18" s="392" t="s">
        <v>32</v>
      </c>
      <c r="P18" s="392" t="str">
        <f t="shared" si="3"/>
        <v>N</v>
      </c>
      <c r="Q18" s="392" t="str">
        <f t="shared" si="4"/>
        <v>N</v>
      </c>
      <c r="R18" s="392" t="s">
        <v>32</v>
      </c>
      <c r="S18" s="392" t="s">
        <v>926</v>
      </c>
      <c r="T18" s="392" t="str">
        <f t="shared" si="5"/>
        <v>S</v>
      </c>
      <c r="U18" s="392" t="s">
        <v>32</v>
      </c>
      <c r="V18" s="392" t="s">
        <v>926</v>
      </c>
      <c r="W18" s="392" t="s">
        <v>926</v>
      </c>
    </row>
    <row r="19" spans="1:23" ht="28.5" x14ac:dyDescent="0.25">
      <c r="A19" s="240" t="s">
        <v>4</v>
      </c>
      <c r="B19" s="241" t="s">
        <v>409</v>
      </c>
      <c r="C19" s="242" t="s">
        <v>489</v>
      </c>
      <c r="D19" s="240" t="s">
        <v>833</v>
      </c>
      <c r="E19" s="399" t="s">
        <v>32</v>
      </c>
      <c r="F19" s="399" t="s">
        <v>32</v>
      </c>
      <c r="G19" s="399" t="str">
        <f t="shared" si="0"/>
        <v>N</v>
      </c>
      <c r="H19" s="399" t="s">
        <v>32</v>
      </c>
      <c r="I19" s="399" t="s">
        <v>32</v>
      </c>
      <c r="J19" s="399" t="str">
        <f t="shared" si="1"/>
        <v>N</v>
      </c>
      <c r="K19" s="399" t="s">
        <v>32</v>
      </c>
      <c r="L19" s="399" t="s">
        <v>32</v>
      </c>
      <c r="M19" s="399" t="str">
        <f t="shared" si="2"/>
        <v>N</v>
      </c>
      <c r="N19" s="399" t="s">
        <v>32</v>
      </c>
      <c r="O19" s="399" t="s">
        <v>32</v>
      </c>
      <c r="P19" s="399" t="str">
        <f t="shared" si="3"/>
        <v>N</v>
      </c>
      <c r="Q19" s="399" t="str">
        <f t="shared" si="4"/>
        <v>N</v>
      </c>
      <c r="R19" s="399" t="s">
        <v>32</v>
      </c>
      <c r="S19" s="399" t="s">
        <v>926</v>
      </c>
      <c r="T19" s="399" t="str">
        <f t="shared" si="5"/>
        <v>S</v>
      </c>
      <c r="U19" s="399" t="s">
        <v>32</v>
      </c>
      <c r="V19" s="399" t="s">
        <v>926</v>
      </c>
      <c r="W19" s="399" t="s">
        <v>926</v>
      </c>
    </row>
    <row r="20" spans="1:23" ht="42" x14ac:dyDescent="0.25">
      <c r="A20" s="240" t="s">
        <v>4</v>
      </c>
      <c r="B20" s="241" t="s">
        <v>409</v>
      </c>
      <c r="C20" s="264" t="s">
        <v>490</v>
      </c>
      <c r="D20" s="382" t="s">
        <v>833</v>
      </c>
      <c r="E20" s="392" t="s">
        <v>32</v>
      </c>
      <c r="F20" s="392" t="s">
        <v>32</v>
      </c>
      <c r="G20" s="392" t="str">
        <f t="shared" si="0"/>
        <v>N</v>
      </c>
      <c r="H20" s="392" t="s">
        <v>32</v>
      </c>
      <c r="I20" s="392" t="s">
        <v>32</v>
      </c>
      <c r="J20" s="392" t="str">
        <f t="shared" si="1"/>
        <v>N</v>
      </c>
      <c r="K20" s="392" t="s">
        <v>32</v>
      </c>
      <c r="L20" s="392" t="s">
        <v>32</v>
      </c>
      <c r="M20" s="392" t="str">
        <f t="shared" si="2"/>
        <v>N</v>
      </c>
      <c r="N20" s="392" t="s">
        <v>32</v>
      </c>
      <c r="O20" s="392" t="s">
        <v>926</v>
      </c>
      <c r="P20" s="392" t="str">
        <f t="shared" si="3"/>
        <v>S</v>
      </c>
      <c r="Q20" s="392" t="str">
        <f t="shared" si="4"/>
        <v>S</v>
      </c>
      <c r="R20" s="392" t="s">
        <v>32</v>
      </c>
      <c r="S20" s="392" t="s">
        <v>926</v>
      </c>
      <c r="T20" s="392" t="str">
        <f t="shared" si="5"/>
        <v>S</v>
      </c>
      <c r="U20" s="392" t="s">
        <v>32</v>
      </c>
      <c r="V20" s="392" t="s">
        <v>926</v>
      </c>
      <c r="W20" s="392" t="s">
        <v>926</v>
      </c>
    </row>
    <row r="21" spans="1:23" ht="42" x14ac:dyDescent="0.25">
      <c r="A21" s="273" t="s">
        <v>15</v>
      </c>
      <c r="B21" s="274" t="s">
        <v>406</v>
      </c>
      <c r="C21" s="276" t="s">
        <v>491</v>
      </c>
      <c r="D21" s="383" t="s">
        <v>833</v>
      </c>
      <c r="E21" s="393" t="s">
        <v>32</v>
      </c>
      <c r="F21" s="393" t="s">
        <v>926</v>
      </c>
      <c r="G21" s="393" t="str">
        <f t="shared" si="0"/>
        <v>S</v>
      </c>
      <c r="H21" s="393" t="s">
        <v>32</v>
      </c>
      <c r="I21" s="393" t="s">
        <v>926</v>
      </c>
      <c r="J21" s="393" t="str">
        <f t="shared" si="1"/>
        <v>S</v>
      </c>
      <c r="K21" s="393" t="s">
        <v>32</v>
      </c>
      <c r="L21" s="393" t="s">
        <v>926</v>
      </c>
      <c r="M21" s="393" t="str">
        <f t="shared" si="2"/>
        <v>S</v>
      </c>
      <c r="N21" s="393" t="s">
        <v>32</v>
      </c>
      <c r="O21" s="393" t="s">
        <v>32</v>
      </c>
      <c r="P21" s="393" t="str">
        <f t="shared" si="3"/>
        <v>N</v>
      </c>
      <c r="Q21" s="393" t="str">
        <f t="shared" si="4"/>
        <v>S</v>
      </c>
      <c r="R21" s="393" t="s">
        <v>926</v>
      </c>
      <c r="S21" s="393" t="s">
        <v>32</v>
      </c>
      <c r="T21" s="393" t="str">
        <f t="shared" si="5"/>
        <v>S</v>
      </c>
      <c r="U21" s="393" t="s">
        <v>32</v>
      </c>
      <c r="V21" s="393" t="s">
        <v>926</v>
      </c>
      <c r="W21" s="393" t="s">
        <v>926</v>
      </c>
    </row>
    <row r="22" spans="1:23" ht="42" x14ac:dyDescent="0.25">
      <c r="A22" s="279" t="s">
        <v>15</v>
      </c>
      <c r="B22" s="280" t="s">
        <v>406</v>
      </c>
      <c r="C22" s="276" t="s">
        <v>492</v>
      </c>
      <c r="D22" s="383" t="s">
        <v>832</v>
      </c>
      <c r="E22" s="393" t="s">
        <v>32</v>
      </c>
      <c r="F22" s="393" t="s">
        <v>32</v>
      </c>
      <c r="G22" s="393" t="str">
        <f t="shared" si="0"/>
        <v>N</v>
      </c>
      <c r="H22" s="393" t="s">
        <v>32</v>
      </c>
      <c r="I22" s="393" t="s">
        <v>32</v>
      </c>
      <c r="J22" s="393" t="str">
        <f t="shared" si="1"/>
        <v>N</v>
      </c>
      <c r="K22" s="393" t="s">
        <v>32</v>
      </c>
      <c r="L22" s="393" t="s">
        <v>32</v>
      </c>
      <c r="M22" s="393" t="str">
        <f t="shared" si="2"/>
        <v>N</v>
      </c>
      <c r="N22" s="393" t="s">
        <v>32</v>
      </c>
      <c r="O22" s="393" t="s">
        <v>32</v>
      </c>
      <c r="P22" s="393" t="str">
        <f t="shared" si="3"/>
        <v>N</v>
      </c>
      <c r="Q22" s="393" t="str">
        <f t="shared" si="4"/>
        <v>N</v>
      </c>
      <c r="R22" s="393" t="s">
        <v>32</v>
      </c>
      <c r="S22" s="393" t="s">
        <v>926</v>
      </c>
      <c r="T22" s="393" t="str">
        <f t="shared" si="5"/>
        <v>S</v>
      </c>
      <c r="U22" s="393" t="s">
        <v>32</v>
      </c>
      <c r="V22" s="393" t="s">
        <v>926</v>
      </c>
      <c r="W22" s="393" t="s">
        <v>926</v>
      </c>
    </row>
    <row r="23" spans="1:23" ht="84" x14ac:dyDescent="0.25">
      <c r="A23" s="273" t="s">
        <v>15</v>
      </c>
      <c r="B23" s="274" t="s">
        <v>406</v>
      </c>
      <c r="C23" s="277" t="s">
        <v>530</v>
      </c>
      <c r="D23" s="384" t="s">
        <v>833</v>
      </c>
      <c r="E23" s="400" t="s">
        <v>32</v>
      </c>
      <c r="F23" s="400" t="s">
        <v>32</v>
      </c>
      <c r="G23" s="400" t="str">
        <f t="shared" si="0"/>
        <v>N</v>
      </c>
      <c r="H23" s="400" t="s">
        <v>32</v>
      </c>
      <c r="I23" s="400" t="s">
        <v>32</v>
      </c>
      <c r="J23" s="400" t="str">
        <f t="shared" si="1"/>
        <v>N</v>
      </c>
      <c r="K23" s="400" t="s">
        <v>32</v>
      </c>
      <c r="L23" s="400" t="s">
        <v>32</v>
      </c>
      <c r="M23" s="400" t="str">
        <f t="shared" si="2"/>
        <v>N</v>
      </c>
      <c r="N23" s="400" t="s">
        <v>32</v>
      </c>
      <c r="O23" s="400" t="s">
        <v>926</v>
      </c>
      <c r="P23" s="400" t="str">
        <f t="shared" si="3"/>
        <v>S</v>
      </c>
      <c r="Q23" s="400" t="str">
        <f t="shared" si="4"/>
        <v>S</v>
      </c>
      <c r="R23" s="400" t="s">
        <v>926</v>
      </c>
      <c r="S23" s="400" t="s">
        <v>32</v>
      </c>
      <c r="T23" s="400" t="str">
        <f t="shared" si="5"/>
        <v>S</v>
      </c>
      <c r="U23" s="400" t="s">
        <v>32</v>
      </c>
      <c r="V23" s="400" t="s">
        <v>926</v>
      </c>
      <c r="W23" s="400" t="s">
        <v>926</v>
      </c>
    </row>
    <row r="24" spans="1:23" ht="63" x14ac:dyDescent="0.25">
      <c r="A24" s="279" t="s">
        <v>15</v>
      </c>
      <c r="B24" s="280" t="s">
        <v>406</v>
      </c>
      <c r="C24" s="276" t="s">
        <v>494</v>
      </c>
      <c r="D24" s="383" t="s">
        <v>833</v>
      </c>
      <c r="E24" s="393" t="s">
        <v>32</v>
      </c>
      <c r="F24" s="393" t="s">
        <v>926</v>
      </c>
      <c r="G24" s="393" t="str">
        <f t="shared" si="0"/>
        <v>S</v>
      </c>
      <c r="H24" s="393" t="s">
        <v>32</v>
      </c>
      <c r="I24" s="393" t="s">
        <v>32</v>
      </c>
      <c r="J24" s="393" t="str">
        <f t="shared" si="1"/>
        <v>N</v>
      </c>
      <c r="K24" s="393" t="s">
        <v>32</v>
      </c>
      <c r="L24" s="393" t="s">
        <v>32</v>
      </c>
      <c r="M24" s="393" t="str">
        <f t="shared" si="2"/>
        <v>N</v>
      </c>
      <c r="N24" s="393" t="s">
        <v>32</v>
      </c>
      <c r="O24" s="393" t="s">
        <v>926</v>
      </c>
      <c r="P24" s="393" t="str">
        <f t="shared" si="3"/>
        <v>S</v>
      </c>
      <c r="Q24" s="393" t="str">
        <f t="shared" si="4"/>
        <v>S</v>
      </c>
      <c r="R24" s="393" t="s">
        <v>926</v>
      </c>
      <c r="S24" s="393" t="s">
        <v>926</v>
      </c>
      <c r="T24" s="393" t="str">
        <f t="shared" si="5"/>
        <v>S</v>
      </c>
      <c r="U24" s="393" t="s">
        <v>32</v>
      </c>
      <c r="V24" s="393" t="s">
        <v>926</v>
      </c>
      <c r="W24" s="393" t="s">
        <v>926</v>
      </c>
    </row>
    <row r="25" spans="1:23" ht="42" x14ac:dyDescent="0.25">
      <c r="A25" s="283" t="s">
        <v>6</v>
      </c>
      <c r="B25" s="284" t="s">
        <v>413</v>
      </c>
      <c r="C25" s="289" t="s">
        <v>495</v>
      </c>
      <c r="D25" s="388" t="s">
        <v>833</v>
      </c>
      <c r="E25" s="401" t="s">
        <v>32</v>
      </c>
      <c r="F25" s="401" t="s">
        <v>32</v>
      </c>
      <c r="G25" s="401" t="str">
        <f t="shared" si="0"/>
        <v>N</v>
      </c>
      <c r="H25" s="401" t="s">
        <v>32</v>
      </c>
      <c r="I25" s="401" t="s">
        <v>32</v>
      </c>
      <c r="J25" s="401" t="str">
        <f t="shared" si="1"/>
        <v>N</v>
      </c>
      <c r="K25" s="401" t="s">
        <v>32</v>
      </c>
      <c r="L25" s="401" t="s">
        <v>32</v>
      </c>
      <c r="M25" s="401" t="str">
        <f t="shared" si="2"/>
        <v>N</v>
      </c>
      <c r="N25" s="401" t="s">
        <v>32</v>
      </c>
      <c r="O25" s="401" t="s">
        <v>32</v>
      </c>
      <c r="P25" s="401" t="str">
        <f t="shared" si="3"/>
        <v>N</v>
      </c>
      <c r="Q25" s="401" t="str">
        <f t="shared" si="4"/>
        <v>N</v>
      </c>
      <c r="R25" s="401" t="s">
        <v>32</v>
      </c>
      <c r="S25" s="401" t="s">
        <v>926</v>
      </c>
      <c r="T25" s="401" t="str">
        <f t="shared" si="5"/>
        <v>S</v>
      </c>
      <c r="U25" s="401" t="s">
        <v>32</v>
      </c>
      <c r="V25" s="401" t="s">
        <v>926</v>
      </c>
      <c r="W25" s="401" t="s">
        <v>926</v>
      </c>
    </row>
    <row r="26" spans="1:23" ht="57" x14ac:dyDescent="0.25">
      <c r="A26" s="283" t="s">
        <v>6</v>
      </c>
      <c r="B26" s="284" t="s">
        <v>413</v>
      </c>
      <c r="C26" s="289" t="s">
        <v>615</v>
      </c>
      <c r="D26" s="388" t="s">
        <v>833</v>
      </c>
      <c r="E26" s="401" t="s">
        <v>32</v>
      </c>
      <c r="F26" s="401" t="s">
        <v>32</v>
      </c>
      <c r="G26" s="401" t="str">
        <f t="shared" si="0"/>
        <v>N</v>
      </c>
      <c r="H26" s="401" t="s">
        <v>32</v>
      </c>
      <c r="I26" s="401" t="s">
        <v>32</v>
      </c>
      <c r="J26" s="401" t="str">
        <f t="shared" si="1"/>
        <v>N</v>
      </c>
      <c r="K26" s="401" t="s">
        <v>32</v>
      </c>
      <c r="L26" s="401" t="s">
        <v>32</v>
      </c>
      <c r="M26" s="401" t="str">
        <f t="shared" si="2"/>
        <v>N</v>
      </c>
      <c r="N26" s="401" t="s">
        <v>32</v>
      </c>
      <c r="O26" s="401" t="s">
        <v>932</v>
      </c>
      <c r="P26" s="401" t="str">
        <f t="shared" si="3"/>
        <v>N</v>
      </c>
      <c r="Q26" s="401" t="str">
        <f t="shared" si="4"/>
        <v>N</v>
      </c>
      <c r="R26" s="401" t="s">
        <v>32</v>
      </c>
      <c r="S26" s="401" t="s">
        <v>926</v>
      </c>
      <c r="T26" s="401" t="str">
        <f t="shared" si="5"/>
        <v>S</v>
      </c>
      <c r="U26" s="401" t="s">
        <v>32</v>
      </c>
      <c r="V26" s="401" t="s">
        <v>926</v>
      </c>
      <c r="W26" s="401" t="s">
        <v>926</v>
      </c>
    </row>
    <row r="27" spans="1:23" ht="28.5" x14ac:dyDescent="0.25">
      <c r="A27" s="283" t="s">
        <v>6</v>
      </c>
      <c r="B27" s="284" t="s">
        <v>413</v>
      </c>
      <c r="C27" s="290" t="s">
        <v>497</v>
      </c>
      <c r="D27" s="389" t="s">
        <v>936</v>
      </c>
      <c r="E27" s="402" t="s">
        <v>32</v>
      </c>
      <c r="F27" s="402" t="s">
        <v>926</v>
      </c>
      <c r="G27" s="402" t="str">
        <f t="shared" si="0"/>
        <v>S</v>
      </c>
      <c r="H27" s="402" t="s">
        <v>32</v>
      </c>
      <c r="I27" s="402" t="s">
        <v>926</v>
      </c>
      <c r="J27" s="402" t="str">
        <f t="shared" si="1"/>
        <v>S</v>
      </c>
      <c r="K27" s="402" t="s">
        <v>32</v>
      </c>
      <c r="L27" s="402" t="s">
        <v>926</v>
      </c>
      <c r="M27" s="402" t="str">
        <f t="shared" si="2"/>
        <v>S</v>
      </c>
      <c r="N27" s="402" t="s">
        <v>32</v>
      </c>
      <c r="O27" s="402" t="s">
        <v>32</v>
      </c>
      <c r="P27" s="402" t="str">
        <f t="shared" si="3"/>
        <v>N</v>
      </c>
      <c r="Q27" s="402" t="str">
        <f t="shared" si="4"/>
        <v>S</v>
      </c>
      <c r="R27" s="402" t="s">
        <v>32</v>
      </c>
      <c r="S27" s="402" t="s">
        <v>926</v>
      </c>
      <c r="T27" s="402" t="str">
        <f t="shared" si="5"/>
        <v>S</v>
      </c>
      <c r="U27" s="402" t="s">
        <v>32</v>
      </c>
      <c r="V27" s="402" t="s">
        <v>926</v>
      </c>
      <c r="W27" s="402" t="s">
        <v>926</v>
      </c>
    </row>
    <row r="28" spans="1:23" ht="42" x14ac:dyDescent="0.25">
      <c r="A28" s="291" t="s">
        <v>7</v>
      </c>
      <c r="B28" s="292" t="s">
        <v>412</v>
      </c>
      <c r="C28" s="296" t="s">
        <v>498</v>
      </c>
      <c r="D28" s="385" t="s">
        <v>936</v>
      </c>
      <c r="E28" s="403" t="s">
        <v>32</v>
      </c>
      <c r="F28" s="403" t="s">
        <v>926</v>
      </c>
      <c r="G28" s="403" t="str">
        <f t="shared" si="0"/>
        <v>S</v>
      </c>
      <c r="H28" s="403" t="s">
        <v>32</v>
      </c>
      <c r="I28" s="403" t="s">
        <v>32</v>
      </c>
      <c r="J28" s="403" t="str">
        <f t="shared" si="1"/>
        <v>N</v>
      </c>
      <c r="K28" s="403" t="s">
        <v>32</v>
      </c>
      <c r="L28" s="403" t="s">
        <v>32</v>
      </c>
      <c r="M28" s="403" t="str">
        <f t="shared" si="2"/>
        <v>N</v>
      </c>
      <c r="N28" s="403" t="s">
        <v>32</v>
      </c>
      <c r="O28" s="403" t="s">
        <v>926</v>
      </c>
      <c r="P28" s="403" t="str">
        <f t="shared" si="3"/>
        <v>S</v>
      </c>
      <c r="Q28" s="403" t="str">
        <f t="shared" si="4"/>
        <v>S</v>
      </c>
      <c r="R28" s="403" t="s">
        <v>32</v>
      </c>
      <c r="S28" s="403" t="s">
        <v>926</v>
      </c>
      <c r="T28" s="403" t="str">
        <f t="shared" si="5"/>
        <v>S</v>
      </c>
      <c r="U28" s="403" t="s">
        <v>926</v>
      </c>
      <c r="V28" s="403" t="s">
        <v>926</v>
      </c>
      <c r="W28" s="403" t="s">
        <v>926</v>
      </c>
    </row>
    <row r="29" spans="1:23" ht="28.5" x14ac:dyDescent="0.25">
      <c r="A29" s="291" t="s">
        <v>7</v>
      </c>
      <c r="B29" s="292" t="s">
        <v>412</v>
      </c>
      <c r="C29" s="293" t="s">
        <v>521</v>
      </c>
      <c r="D29" s="386" t="s">
        <v>832</v>
      </c>
      <c r="E29" s="394" t="s">
        <v>32</v>
      </c>
      <c r="F29" s="394" t="s">
        <v>32</v>
      </c>
      <c r="G29" s="394" t="str">
        <f t="shared" si="0"/>
        <v>N</v>
      </c>
      <c r="H29" s="394" t="s">
        <v>32</v>
      </c>
      <c r="I29" s="394" t="s">
        <v>32</v>
      </c>
      <c r="J29" s="394" t="str">
        <f t="shared" si="1"/>
        <v>N</v>
      </c>
      <c r="K29" s="394" t="s">
        <v>32</v>
      </c>
      <c r="L29" s="394" t="s">
        <v>32</v>
      </c>
      <c r="M29" s="394" t="str">
        <f t="shared" si="2"/>
        <v>N</v>
      </c>
      <c r="N29" s="394" t="s">
        <v>32</v>
      </c>
      <c r="O29" s="394" t="s">
        <v>32</v>
      </c>
      <c r="P29" s="394" t="str">
        <f t="shared" si="3"/>
        <v>N</v>
      </c>
      <c r="Q29" s="394" t="str">
        <f t="shared" si="4"/>
        <v>N</v>
      </c>
      <c r="R29" s="394" t="s">
        <v>32</v>
      </c>
      <c r="S29" s="394" t="s">
        <v>32</v>
      </c>
      <c r="T29" s="394" t="str">
        <f t="shared" si="5"/>
        <v>N</v>
      </c>
      <c r="U29" s="394" t="s">
        <v>32</v>
      </c>
      <c r="V29" s="394" t="s">
        <v>926</v>
      </c>
      <c r="W29" s="394" t="s">
        <v>926</v>
      </c>
    </row>
    <row r="30" spans="1:23" ht="42" x14ac:dyDescent="0.25">
      <c r="A30" s="291" t="s">
        <v>7</v>
      </c>
      <c r="B30" s="292" t="s">
        <v>412</v>
      </c>
      <c r="C30" s="293" t="s">
        <v>500</v>
      </c>
      <c r="D30" s="386" t="s">
        <v>832</v>
      </c>
      <c r="E30" s="394" t="s">
        <v>926</v>
      </c>
      <c r="F30" s="394" t="s">
        <v>32</v>
      </c>
      <c r="G30" s="394" t="str">
        <f t="shared" si="0"/>
        <v>S</v>
      </c>
      <c r="H30" s="394" t="s">
        <v>32</v>
      </c>
      <c r="I30" s="394" t="s">
        <v>32</v>
      </c>
      <c r="J30" s="394" t="str">
        <f t="shared" si="1"/>
        <v>N</v>
      </c>
      <c r="K30" s="394" t="s">
        <v>32</v>
      </c>
      <c r="L30" s="394" t="s">
        <v>926</v>
      </c>
      <c r="M30" s="394" t="str">
        <f t="shared" si="2"/>
        <v>S</v>
      </c>
      <c r="N30" s="394" t="s">
        <v>32</v>
      </c>
      <c r="O30" s="394" t="s">
        <v>32</v>
      </c>
      <c r="P30" s="394" t="str">
        <f t="shared" si="3"/>
        <v>N</v>
      </c>
      <c r="Q30" s="394" t="str">
        <f t="shared" si="4"/>
        <v>S</v>
      </c>
      <c r="R30" s="394" t="s">
        <v>32</v>
      </c>
      <c r="S30" s="394" t="s">
        <v>926</v>
      </c>
      <c r="T30" s="394" t="str">
        <f t="shared" si="5"/>
        <v>S</v>
      </c>
      <c r="U30" s="394" t="s">
        <v>926</v>
      </c>
      <c r="V30" s="394" t="s">
        <v>926</v>
      </c>
      <c r="W30" s="394" t="s">
        <v>926</v>
      </c>
    </row>
    <row r="31" spans="1:23" ht="42" x14ac:dyDescent="0.25">
      <c r="A31" s="298" t="s">
        <v>7</v>
      </c>
      <c r="B31" s="299" t="s">
        <v>412</v>
      </c>
      <c r="C31" s="293" t="s">
        <v>501</v>
      </c>
      <c r="D31" s="386" t="s">
        <v>833</v>
      </c>
      <c r="E31" s="394" t="s">
        <v>32</v>
      </c>
      <c r="F31" s="394" t="s">
        <v>32</v>
      </c>
      <c r="G31" s="394" t="str">
        <f t="shared" si="0"/>
        <v>N</v>
      </c>
      <c r="H31" s="394" t="s">
        <v>32</v>
      </c>
      <c r="I31" s="394" t="s">
        <v>32</v>
      </c>
      <c r="J31" s="394" t="str">
        <f t="shared" si="1"/>
        <v>N</v>
      </c>
      <c r="K31" s="394" t="s">
        <v>32</v>
      </c>
      <c r="L31" s="394" t="s">
        <v>32</v>
      </c>
      <c r="M31" s="394" t="str">
        <f t="shared" si="2"/>
        <v>N</v>
      </c>
      <c r="N31" s="394" t="s">
        <v>32</v>
      </c>
      <c r="O31" s="394" t="s">
        <v>32</v>
      </c>
      <c r="P31" s="394" t="str">
        <f t="shared" si="3"/>
        <v>N</v>
      </c>
      <c r="Q31" s="394" t="str">
        <f t="shared" si="4"/>
        <v>N</v>
      </c>
      <c r="R31" s="394" t="s">
        <v>32</v>
      </c>
      <c r="S31" s="394" t="s">
        <v>926</v>
      </c>
      <c r="T31" s="394" t="str">
        <f t="shared" si="5"/>
        <v>S</v>
      </c>
      <c r="U31" s="394" t="s">
        <v>926</v>
      </c>
      <c r="V31" s="394" t="s">
        <v>926</v>
      </c>
      <c r="W31" s="394" t="s">
        <v>926</v>
      </c>
    </row>
    <row r="32" spans="1:23" ht="28.5" x14ac:dyDescent="0.25">
      <c r="A32" s="298" t="s">
        <v>7</v>
      </c>
      <c r="B32" s="299" t="s">
        <v>412</v>
      </c>
      <c r="C32" s="301" t="s">
        <v>502</v>
      </c>
      <c r="D32" s="387" t="s">
        <v>832</v>
      </c>
      <c r="E32" s="395" t="s">
        <v>32</v>
      </c>
      <c r="F32" s="395" t="s">
        <v>32</v>
      </c>
      <c r="G32" s="395" t="str">
        <f t="shared" si="0"/>
        <v>N</v>
      </c>
      <c r="H32" s="395" t="s">
        <v>926</v>
      </c>
      <c r="I32" s="395" t="s">
        <v>32</v>
      </c>
      <c r="J32" s="395" t="str">
        <f t="shared" si="1"/>
        <v>S</v>
      </c>
      <c r="K32" s="395" t="s">
        <v>926</v>
      </c>
      <c r="L32" s="395" t="s">
        <v>32</v>
      </c>
      <c r="M32" s="395" t="str">
        <f t="shared" si="2"/>
        <v>S</v>
      </c>
      <c r="N32" s="395" t="s">
        <v>32</v>
      </c>
      <c r="O32" s="395" t="s">
        <v>32</v>
      </c>
      <c r="P32" s="395" t="str">
        <f t="shared" si="3"/>
        <v>N</v>
      </c>
      <c r="Q32" s="395" t="str">
        <f t="shared" si="4"/>
        <v>S</v>
      </c>
      <c r="R32" s="395" t="s">
        <v>32</v>
      </c>
      <c r="S32" s="395" t="s">
        <v>926</v>
      </c>
      <c r="T32" s="395" t="str">
        <f t="shared" si="5"/>
        <v>S</v>
      </c>
      <c r="U32" s="395" t="s">
        <v>32</v>
      </c>
      <c r="V32" s="395" t="s">
        <v>926</v>
      </c>
      <c r="W32" s="395" t="s">
        <v>926</v>
      </c>
    </row>
    <row r="33" spans="1:23" ht="28.5" x14ac:dyDescent="0.25">
      <c r="A33" s="298" t="s">
        <v>7</v>
      </c>
      <c r="B33" s="299" t="s">
        <v>412</v>
      </c>
      <c r="C33" s="301" t="s">
        <v>503</v>
      </c>
      <c r="D33" s="387" t="s">
        <v>833</v>
      </c>
      <c r="E33" s="395" t="s">
        <v>32</v>
      </c>
      <c r="F33" s="395" t="s">
        <v>926</v>
      </c>
      <c r="G33" s="395" t="str">
        <f t="shared" si="0"/>
        <v>S</v>
      </c>
      <c r="H33" s="395" t="s">
        <v>32</v>
      </c>
      <c r="I33" s="395" t="s">
        <v>32</v>
      </c>
      <c r="J33" s="395" t="str">
        <f t="shared" si="1"/>
        <v>N</v>
      </c>
      <c r="K33" s="395" t="s">
        <v>32</v>
      </c>
      <c r="L33" s="395" t="s">
        <v>32</v>
      </c>
      <c r="M33" s="395" t="str">
        <f t="shared" si="2"/>
        <v>N</v>
      </c>
      <c r="N33" s="395" t="s">
        <v>32</v>
      </c>
      <c r="O33" s="395" t="s">
        <v>32</v>
      </c>
      <c r="P33" s="395" t="str">
        <f t="shared" si="3"/>
        <v>N</v>
      </c>
      <c r="Q33" s="395" t="str">
        <f t="shared" si="4"/>
        <v>S</v>
      </c>
      <c r="R33" s="395" t="s">
        <v>926</v>
      </c>
      <c r="S33" s="395" t="s">
        <v>32</v>
      </c>
      <c r="T33" s="395" t="str">
        <f t="shared" si="5"/>
        <v>S</v>
      </c>
      <c r="U33" s="395" t="s">
        <v>32</v>
      </c>
      <c r="V33" s="395" t="s">
        <v>926</v>
      </c>
      <c r="W33" s="395" t="s">
        <v>926</v>
      </c>
    </row>
    <row r="34" spans="1:23" ht="28.5" x14ac:dyDescent="0.25">
      <c r="A34" s="298" t="s">
        <v>7</v>
      </c>
      <c r="B34" s="299" t="s">
        <v>412</v>
      </c>
      <c r="C34" s="301" t="s">
        <v>504</v>
      </c>
      <c r="D34" s="387" t="s">
        <v>833</v>
      </c>
      <c r="E34" s="395" t="s">
        <v>32</v>
      </c>
      <c r="F34" s="395" t="s">
        <v>926</v>
      </c>
      <c r="G34" s="395" t="str">
        <f t="shared" si="0"/>
        <v>S</v>
      </c>
      <c r="H34" s="395" t="s">
        <v>32</v>
      </c>
      <c r="I34" s="395" t="s">
        <v>32</v>
      </c>
      <c r="J34" s="395" t="str">
        <f t="shared" si="1"/>
        <v>N</v>
      </c>
      <c r="K34" s="395" t="s">
        <v>32</v>
      </c>
      <c r="L34" s="395" t="s">
        <v>32</v>
      </c>
      <c r="M34" s="395" t="str">
        <f t="shared" si="2"/>
        <v>N</v>
      </c>
      <c r="N34" s="395" t="s">
        <v>32</v>
      </c>
      <c r="O34" s="395" t="s">
        <v>926</v>
      </c>
      <c r="P34" s="395" t="str">
        <f t="shared" si="3"/>
        <v>S</v>
      </c>
      <c r="Q34" s="395" t="str">
        <f t="shared" si="4"/>
        <v>S</v>
      </c>
      <c r="R34" s="395" t="s">
        <v>926</v>
      </c>
      <c r="S34" s="395" t="s">
        <v>926</v>
      </c>
      <c r="T34" s="395" t="str">
        <f t="shared" si="5"/>
        <v>S</v>
      </c>
      <c r="U34" s="395" t="s">
        <v>32</v>
      </c>
      <c r="V34" s="395" t="s">
        <v>926</v>
      </c>
      <c r="W34" s="395" t="s">
        <v>926</v>
      </c>
    </row>
    <row r="35" spans="1:23" ht="42" x14ac:dyDescent="0.25">
      <c r="A35" s="302" t="s">
        <v>22</v>
      </c>
      <c r="B35" s="303" t="s">
        <v>411</v>
      </c>
      <c r="C35" s="310" t="s">
        <v>505</v>
      </c>
      <c r="D35" s="381" t="s">
        <v>833</v>
      </c>
      <c r="E35" s="404" t="s">
        <v>32</v>
      </c>
      <c r="F35" s="404" t="s">
        <v>926</v>
      </c>
      <c r="G35" s="404" t="str">
        <f t="shared" si="0"/>
        <v>S</v>
      </c>
      <c r="H35" s="404" t="s">
        <v>32</v>
      </c>
      <c r="I35" s="404" t="s">
        <v>32</v>
      </c>
      <c r="J35" s="404" t="str">
        <f t="shared" si="1"/>
        <v>N</v>
      </c>
      <c r="K35" s="404" t="s">
        <v>32</v>
      </c>
      <c r="L35" s="404" t="s">
        <v>32</v>
      </c>
      <c r="M35" s="404" t="str">
        <f t="shared" si="2"/>
        <v>N</v>
      </c>
      <c r="N35" s="404" t="s">
        <v>32</v>
      </c>
      <c r="O35" s="404" t="s">
        <v>32</v>
      </c>
      <c r="P35" s="404" t="str">
        <f t="shared" si="3"/>
        <v>N</v>
      </c>
      <c r="Q35" s="404" t="str">
        <f t="shared" si="4"/>
        <v>S</v>
      </c>
      <c r="R35" s="404" t="s">
        <v>32</v>
      </c>
      <c r="S35" s="404" t="s">
        <v>926</v>
      </c>
      <c r="T35" s="404" t="str">
        <f t="shared" si="5"/>
        <v>S</v>
      </c>
      <c r="U35" s="404" t="s">
        <v>32</v>
      </c>
      <c r="V35" s="404" t="s">
        <v>926</v>
      </c>
      <c r="W35" s="404" t="s">
        <v>926</v>
      </c>
    </row>
    <row r="36" spans="1:23" ht="42" x14ac:dyDescent="0.25">
      <c r="A36" s="311" t="s">
        <v>22</v>
      </c>
      <c r="B36" s="312" t="s">
        <v>411</v>
      </c>
      <c r="C36" s="310" t="s">
        <v>506</v>
      </c>
      <c r="D36" s="381" t="s">
        <v>833</v>
      </c>
      <c r="E36" s="404" t="s">
        <v>32</v>
      </c>
      <c r="F36" s="404" t="s">
        <v>926</v>
      </c>
      <c r="G36" s="404" t="str">
        <f t="shared" si="0"/>
        <v>S</v>
      </c>
      <c r="H36" s="404" t="s">
        <v>32</v>
      </c>
      <c r="I36" s="404" t="s">
        <v>32</v>
      </c>
      <c r="J36" s="404" t="str">
        <f t="shared" si="1"/>
        <v>N</v>
      </c>
      <c r="K36" s="404" t="s">
        <v>32</v>
      </c>
      <c r="L36" s="404" t="s">
        <v>32</v>
      </c>
      <c r="M36" s="404" t="str">
        <f t="shared" si="2"/>
        <v>N</v>
      </c>
      <c r="N36" s="404" t="s">
        <v>32</v>
      </c>
      <c r="O36" s="404" t="s">
        <v>926</v>
      </c>
      <c r="P36" s="404" t="str">
        <f t="shared" si="3"/>
        <v>S</v>
      </c>
      <c r="Q36" s="404" t="str">
        <f t="shared" si="4"/>
        <v>S</v>
      </c>
      <c r="R36" s="404" t="s">
        <v>926</v>
      </c>
      <c r="S36" s="404" t="s">
        <v>926</v>
      </c>
      <c r="T36" s="404" t="str">
        <f t="shared" si="5"/>
        <v>S</v>
      </c>
      <c r="U36" s="404" t="s">
        <v>32</v>
      </c>
      <c r="V36" s="404" t="s">
        <v>926</v>
      </c>
      <c r="W36" s="404" t="s">
        <v>926</v>
      </c>
    </row>
    <row r="37" spans="1:23" ht="28.5" x14ac:dyDescent="0.25">
      <c r="A37" s="311" t="s">
        <v>22</v>
      </c>
      <c r="B37" s="312" t="s">
        <v>411</v>
      </c>
      <c r="C37" s="310" t="s">
        <v>507</v>
      </c>
      <c r="D37" s="381" t="s">
        <v>833</v>
      </c>
      <c r="E37" s="404" t="s">
        <v>32</v>
      </c>
      <c r="F37" s="404" t="s">
        <v>32</v>
      </c>
      <c r="G37" s="404" t="str">
        <f t="shared" si="0"/>
        <v>N</v>
      </c>
      <c r="H37" s="404" t="s">
        <v>32</v>
      </c>
      <c r="I37" s="404" t="s">
        <v>32</v>
      </c>
      <c r="J37" s="404" t="str">
        <f t="shared" si="1"/>
        <v>N</v>
      </c>
      <c r="K37" s="404" t="s">
        <v>32</v>
      </c>
      <c r="L37" s="404" t="s">
        <v>32</v>
      </c>
      <c r="M37" s="404" t="str">
        <f t="shared" si="2"/>
        <v>N</v>
      </c>
      <c r="N37" s="404" t="s">
        <v>32</v>
      </c>
      <c r="O37" s="404" t="s">
        <v>32</v>
      </c>
      <c r="P37" s="404" t="str">
        <f t="shared" si="3"/>
        <v>N</v>
      </c>
      <c r="Q37" s="404" t="str">
        <f t="shared" si="4"/>
        <v>N</v>
      </c>
      <c r="R37" s="404" t="s">
        <v>926</v>
      </c>
      <c r="S37" s="404" t="s">
        <v>926</v>
      </c>
      <c r="T37" s="404" t="str">
        <f t="shared" si="5"/>
        <v>S</v>
      </c>
      <c r="U37" s="404" t="s">
        <v>32</v>
      </c>
      <c r="V37" s="404" t="s">
        <v>926</v>
      </c>
      <c r="W37" s="404" t="s">
        <v>926</v>
      </c>
    </row>
    <row r="38" spans="1:23" ht="42.75" customHeight="1" x14ac:dyDescent="0.25">
      <c r="A38" s="257" t="s">
        <v>1</v>
      </c>
      <c r="B38" s="315" t="s">
        <v>414</v>
      </c>
      <c r="C38" s="317" t="s">
        <v>508</v>
      </c>
      <c r="D38" s="377" t="s">
        <v>832</v>
      </c>
      <c r="E38" s="396" t="s">
        <v>926</v>
      </c>
      <c r="F38" s="396" t="s">
        <v>926</v>
      </c>
      <c r="G38" s="396" t="str">
        <f t="shared" si="0"/>
        <v>S</v>
      </c>
      <c r="H38" s="396" t="s">
        <v>926</v>
      </c>
      <c r="I38" s="396" t="s">
        <v>32</v>
      </c>
      <c r="J38" s="396" t="str">
        <f t="shared" si="1"/>
        <v>S</v>
      </c>
      <c r="K38" s="396" t="s">
        <v>926</v>
      </c>
      <c r="L38" s="396" t="s">
        <v>32</v>
      </c>
      <c r="M38" s="396" t="str">
        <f t="shared" si="2"/>
        <v>S</v>
      </c>
      <c r="N38" s="396" t="s">
        <v>32</v>
      </c>
      <c r="O38" s="396" t="s">
        <v>926</v>
      </c>
      <c r="P38" s="396" t="str">
        <f t="shared" si="3"/>
        <v>S</v>
      </c>
      <c r="Q38" s="396" t="str">
        <f t="shared" si="4"/>
        <v>S</v>
      </c>
      <c r="R38" s="396" t="s">
        <v>926</v>
      </c>
      <c r="S38" s="396" t="s">
        <v>32</v>
      </c>
      <c r="T38" s="396" t="str">
        <f t="shared" si="5"/>
        <v>S</v>
      </c>
      <c r="U38" s="396" t="s">
        <v>926</v>
      </c>
      <c r="V38" s="396" t="s">
        <v>926</v>
      </c>
      <c r="W38" s="396" t="s">
        <v>926</v>
      </c>
    </row>
    <row r="39" spans="1:23" ht="42" x14ac:dyDescent="0.25">
      <c r="A39" s="257" t="s">
        <v>1</v>
      </c>
      <c r="B39" s="315" t="s">
        <v>414</v>
      </c>
      <c r="C39" s="317" t="s">
        <v>509</v>
      </c>
      <c r="D39" s="377" t="s">
        <v>832</v>
      </c>
      <c r="E39" s="396" t="s">
        <v>926</v>
      </c>
      <c r="F39" s="396" t="s">
        <v>926</v>
      </c>
      <c r="G39" s="396" t="str">
        <f t="shared" si="0"/>
        <v>S</v>
      </c>
      <c r="H39" s="396" t="s">
        <v>926</v>
      </c>
      <c r="I39" s="396" t="s">
        <v>926</v>
      </c>
      <c r="J39" s="396" t="str">
        <f t="shared" si="1"/>
        <v>S</v>
      </c>
      <c r="K39" s="396" t="s">
        <v>926</v>
      </c>
      <c r="L39" s="396" t="s">
        <v>926</v>
      </c>
      <c r="M39" s="396" t="str">
        <f t="shared" si="2"/>
        <v>S</v>
      </c>
      <c r="N39" s="396" t="s">
        <v>32</v>
      </c>
      <c r="O39" s="396" t="s">
        <v>926</v>
      </c>
      <c r="P39" s="396" t="str">
        <f t="shared" si="3"/>
        <v>S</v>
      </c>
      <c r="Q39" s="396" t="str">
        <f t="shared" si="4"/>
        <v>S</v>
      </c>
      <c r="R39" s="396" t="s">
        <v>926</v>
      </c>
      <c r="S39" s="396" t="s">
        <v>926</v>
      </c>
      <c r="T39" s="396" t="str">
        <f t="shared" si="5"/>
        <v>S</v>
      </c>
      <c r="U39" s="396" t="s">
        <v>926</v>
      </c>
      <c r="V39" s="396" t="s">
        <v>32</v>
      </c>
      <c r="W39" s="396" t="s">
        <v>926</v>
      </c>
    </row>
    <row r="40" spans="1:23" ht="42" x14ac:dyDescent="0.25">
      <c r="A40" s="257" t="s">
        <v>1</v>
      </c>
      <c r="B40" s="315" t="s">
        <v>414</v>
      </c>
      <c r="C40" s="317" t="s">
        <v>510</v>
      </c>
      <c r="D40" s="377" t="s">
        <v>832</v>
      </c>
      <c r="E40" s="396" t="s">
        <v>926</v>
      </c>
      <c r="F40" s="396" t="s">
        <v>32</v>
      </c>
      <c r="G40" s="396" t="str">
        <f t="shared" si="0"/>
        <v>S</v>
      </c>
      <c r="H40" s="396" t="s">
        <v>926</v>
      </c>
      <c r="I40" s="396" t="s">
        <v>32</v>
      </c>
      <c r="J40" s="396" t="str">
        <f t="shared" si="1"/>
        <v>S</v>
      </c>
      <c r="K40" s="396" t="s">
        <v>926</v>
      </c>
      <c r="L40" s="396" t="s">
        <v>32</v>
      </c>
      <c r="M40" s="396" t="str">
        <f t="shared" si="2"/>
        <v>S</v>
      </c>
      <c r="N40" s="396" t="s">
        <v>32</v>
      </c>
      <c r="O40" s="396" t="s">
        <v>926</v>
      </c>
      <c r="P40" s="396" t="str">
        <f t="shared" si="3"/>
        <v>S</v>
      </c>
      <c r="Q40" s="396" t="str">
        <f t="shared" si="4"/>
        <v>S</v>
      </c>
      <c r="R40" s="396" t="s">
        <v>926</v>
      </c>
      <c r="S40" s="396" t="s">
        <v>32</v>
      </c>
      <c r="T40" s="396" t="str">
        <f t="shared" si="5"/>
        <v>S</v>
      </c>
      <c r="U40" s="396" t="s">
        <v>926</v>
      </c>
      <c r="V40" s="396" t="s">
        <v>32</v>
      </c>
      <c r="W40" s="396" t="s">
        <v>926</v>
      </c>
    </row>
    <row r="41" spans="1:23" ht="42" x14ac:dyDescent="0.25">
      <c r="A41" s="257" t="s">
        <v>1</v>
      </c>
      <c r="B41" s="315" t="s">
        <v>414</v>
      </c>
      <c r="C41" s="317" t="s">
        <v>511</v>
      </c>
      <c r="D41" s="377" t="s">
        <v>832</v>
      </c>
      <c r="E41" s="396" t="s">
        <v>926</v>
      </c>
      <c r="F41" s="396" t="s">
        <v>32</v>
      </c>
      <c r="G41" s="396" t="str">
        <f t="shared" si="0"/>
        <v>S</v>
      </c>
      <c r="H41" s="396" t="s">
        <v>926</v>
      </c>
      <c r="I41" s="396" t="s">
        <v>926</v>
      </c>
      <c r="J41" s="396" t="str">
        <f t="shared" si="1"/>
        <v>S</v>
      </c>
      <c r="K41" s="396" t="s">
        <v>926</v>
      </c>
      <c r="L41" s="396" t="s">
        <v>926</v>
      </c>
      <c r="M41" s="396" t="str">
        <f t="shared" si="2"/>
        <v>S</v>
      </c>
      <c r="N41" s="396" t="s">
        <v>32</v>
      </c>
      <c r="O41" s="396" t="s">
        <v>32</v>
      </c>
      <c r="P41" s="396" t="str">
        <f t="shared" si="3"/>
        <v>N</v>
      </c>
      <c r="Q41" s="396" t="str">
        <f t="shared" si="4"/>
        <v>S</v>
      </c>
      <c r="R41" s="396" t="s">
        <v>926</v>
      </c>
      <c r="S41" s="396" t="s">
        <v>926</v>
      </c>
      <c r="T41" s="396" t="str">
        <f t="shared" si="5"/>
        <v>S</v>
      </c>
      <c r="U41" s="396" t="s">
        <v>926</v>
      </c>
      <c r="V41" s="396" t="s">
        <v>32</v>
      </c>
      <c r="W41" s="396" t="s">
        <v>926</v>
      </c>
    </row>
    <row r="42" spans="1:23" ht="42" x14ac:dyDescent="0.25">
      <c r="A42" s="318" t="s">
        <v>49</v>
      </c>
      <c r="B42" s="319" t="s">
        <v>410</v>
      </c>
      <c r="C42" s="324" t="s">
        <v>512</v>
      </c>
      <c r="D42" s="378" t="s">
        <v>833</v>
      </c>
      <c r="E42" s="405" t="s">
        <v>32</v>
      </c>
      <c r="F42" s="405" t="s">
        <v>926</v>
      </c>
      <c r="G42" s="405" t="str">
        <f t="shared" si="0"/>
        <v>S</v>
      </c>
      <c r="H42" s="405" t="s">
        <v>32</v>
      </c>
      <c r="I42" s="405" t="s">
        <v>926</v>
      </c>
      <c r="J42" s="405" t="str">
        <f t="shared" si="1"/>
        <v>S</v>
      </c>
      <c r="K42" s="405" t="s">
        <v>32</v>
      </c>
      <c r="L42" s="405" t="s">
        <v>926</v>
      </c>
      <c r="M42" s="405" t="str">
        <f t="shared" si="2"/>
        <v>S</v>
      </c>
      <c r="N42" s="405" t="s">
        <v>32</v>
      </c>
      <c r="O42" s="405" t="s">
        <v>32</v>
      </c>
      <c r="P42" s="405" t="str">
        <f t="shared" si="3"/>
        <v>N</v>
      </c>
      <c r="Q42" s="405" t="str">
        <f t="shared" si="4"/>
        <v>S</v>
      </c>
      <c r="R42" s="405" t="s">
        <v>926</v>
      </c>
      <c r="S42" s="405" t="s">
        <v>32</v>
      </c>
      <c r="T42" s="405" t="str">
        <f t="shared" si="5"/>
        <v>S</v>
      </c>
      <c r="U42" s="405" t="s">
        <v>32</v>
      </c>
      <c r="V42" s="405" t="s">
        <v>926</v>
      </c>
      <c r="W42" s="405" t="s">
        <v>926</v>
      </c>
    </row>
    <row r="43" spans="1:23" ht="42" x14ac:dyDescent="0.25">
      <c r="A43" s="325" t="s">
        <v>49</v>
      </c>
      <c r="B43" s="326" t="s">
        <v>410</v>
      </c>
      <c r="C43" s="327" t="s">
        <v>513</v>
      </c>
      <c r="D43" s="379" t="s">
        <v>833</v>
      </c>
      <c r="E43" s="406" t="s">
        <v>32</v>
      </c>
      <c r="F43" s="406" t="s">
        <v>926</v>
      </c>
      <c r="G43" s="406" t="str">
        <f t="shared" si="0"/>
        <v>S</v>
      </c>
      <c r="H43" s="406" t="s">
        <v>32</v>
      </c>
      <c r="I43" s="406" t="s">
        <v>926</v>
      </c>
      <c r="J43" s="406" t="str">
        <f t="shared" si="1"/>
        <v>S</v>
      </c>
      <c r="K43" s="406" t="s">
        <v>32</v>
      </c>
      <c r="L43" s="406" t="s">
        <v>926</v>
      </c>
      <c r="M43" s="406" t="str">
        <f t="shared" si="2"/>
        <v>S</v>
      </c>
      <c r="N43" s="406" t="s">
        <v>32</v>
      </c>
      <c r="O43" s="406" t="s">
        <v>32</v>
      </c>
      <c r="P43" s="406" t="str">
        <f t="shared" si="3"/>
        <v>N</v>
      </c>
      <c r="Q43" s="406" t="str">
        <f t="shared" si="4"/>
        <v>S</v>
      </c>
      <c r="R43" s="406" t="s">
        <v>926</v>
      </c>
      <c r="S43" s="406" t="s">
        <v>926</v>
      </c>
      <c r="T43" s="406" t="str">
        <f t="shared" si="5"/>
        <v>S</v>
      </c>
      <c r="U43" s="406" t="s">
        <v>32</v>
      </c>
      <c r="V43" s="406" t="s">
        <v>926</v>
      </c>
      <c r="W43" s="406" t="s">
        <v>926</v>
      </c>
    </row>
    <row r="44" spans="1:23" ht="63" x14ac:dyDescent="0.25">
      <c r="A44" s="325" t="s">
        <v>49</v>
      </c>
      <c r="B44" s="326" t="s">
        <v>410</v>
      </c>
      <c r="C44" s="322" t="s">
        <v>212</v>
      </c>
      <c r="D44" s="380" t="s">
        <v>833</v>
      </c>
      <c r="E44" s="407" t="s">
        <v>32</v>
      </c>
      <c r="F44" s="407" t="s">
        <v>32</v>
      </c>
      <c r="G44" s="407" t="str">
        <f t="shared" si="0"/>
        <v>N</v>
      </c>
      <c r="H44" s="407" t="s">
        <v>32</v>
      </c>
      <c r="I44" s="407" t="s">
        <v>32</v>
      </c>
      <c r="J44" s="407" t="str">
        <f t="shared" si="1"/>
        <v>N</v>
      </c>
      <c r="K44" s="407" t="s">
        <v>32</v>
      </c>
      <c r="L44" s="407" t="s">
        <v>32</v>
      </c>
      <c r="M44" s="407" t="str">
        <f t="shared" si="2"/>
        <v>N</v>
      </c>
      <c r="N44" s="407" t="s">
        <v>32</v>
      </c>
      <c r="O44" s="407" t="s">
        <v>926</v>
      </c>
      <c r="P44" s="407" t="str">
        <f t="shared" si="3"/>
        <v>S</v>
      </c>
      <c r="Q44" s="407" t="str">
        <f t="shared" si="4"/>
        <v>S</v>
      </c>
      <c r="R44" s="407" t="s">
        <v>926</v>
      </c>
      <c r="S44" s="407" t="s">
        <v>926</v>
      </c>
      <c r="T44" s="407" t="str">
        <f t="shared" si="5"/>
        <v>S</v>
      </c>
      <c r="U44" s="407" t="s">
        <v>32</v>
      </c>
      <c r="V44" s="407" t="s">
        <v>926</v>
      </c>
      <c r="W44" s="407" t="s">
        <v>926</v>
      </c>
    </row>
    <row r="45" spans="1:23" ht="39" customHeight="1" x14ac:dyDescent="0.25">
      <c r="A45" s="325" t="s">
        <v>49</v>
      </c>
      <c r="B45" s="326" t="s">
        <v>410</v>
      </c>
      <c r="C45" s="322" t="s">
        <v>229</v>
      </c>
      <c r="D45" s="380" t="s">
        <v>833</v>
      </c>
      <c r="E45" s="407" t="s">
        <v>32</v>
      </c>
      <c r="F45" s="407" t="s">
        <v>32</v>
      </c>
      <c r="G45" s="407" t="str">
        <f t="shared" si="0"/>
        <v>N</v>
      </c>
      <c r="H45" s="407" t="s">
        <v>32</v>
      </c>
      <c r="I45" s="407" t="s">
        <v>32</v>
      </c>
      <c r="J45" s="407" t="str">
        <f t="shared" si="1"/>
        <v>N</v>
      </c>
      <c r="K45" s="407" t="s">
        <v>32</v>
      </c>
      <c r="L45" s="407" t="s">
        <v>32</v>
      </c>
      <c r="M45" s="407" t="str">
        <f t="shared" si="2"/>
        <v>N</v>
      </c>
      <c r="N45" s="407" t="s">
        <v>32</v>
      </c>
      <c r="O45" s="407" t="s">
        <v>926</v>
      </c>
      <c r="P45" s="407" t="str">
        <f t="shared" si="3"/>
        <v>S</v>
      </c>
      <c r="Q45" s="407" t="str">
        <f t="shared" si="4"/>
        <v>S</v>
      </c>
      <c r="R45" s="407" t="s">
        <v>926</v>
      </c>
      <c r="S45" s="407" t="s">
        <v>926</v>
      </c>
      <c r="T45" s="407" t="str">
        <f t="shared" si="5"/>
        <v>S</v>
      </c>
      <c r="U45" s="407" t="s">
        <v>32</v>
      </c>
      <c r="V45" s="407" t="s">
        <v>926</v>
      </c>
      <c r="W45" s="407" t="s">
        <v>926</v>
      </c>
    </row>
    <row r="49" spans="1:10" ht="21" x14ac:dyDescent="0.25">
      <c r="A49" s="416"/>
      <c r="B49" s="313" t="s">
        <v>939</v>
      </c>
      <c r="D49" s="417" t="s">
        <v>1058</v>
      </c>
      <c r="E49" s="418" t="s">
        <v>944</v>
      </c>
      <c r="F49" s="419" t="s">
        <v>945</v>
      </c>
      <c r="G49" s="420" t="s">
        <v>940</v>
      </c>
      <c r="H49" s="421" t="s">
        <v>272</v>
      </c>
      <c r="I49" s="422" t="s">
        <v>726</v>
      </c>
      <c r="J49" s="423" t="s">
        <v>946</v>
      </c>
    </row>
    <row r="50" spans="1:10" ht="21" x14ac:dyDescent="0.25">
      <c r="A50" s="313" t="s">
        <v>832</v>
      </c>
      <c r="B50" s="313">
        <f>COUNTIF(D3:D45,"*L1*")</f>
        <v>12</v>
      </c>
      <c r="D50" s="424" t="s">
        <v>832</v>
      </c>
      <c r="E50" s="417">
        <f>((COUNTIFS(G3:G45,"S",D3:D45,"*L1*"))/12)*100</f>
        <v>75</v>
      </c>
      <c r="F50" s="417">
        <f>((COUNTIFS(J3:J45,"S",D3:D45,"*L1*"))/12)*100</f>
        <v>75</v>
      </c>
      <c r="G50" s="417">
        <f>((COUNTIFS(M3:M45,"S",D3:D45,"*L1*"))/12)*100</f>
        <v>83.333333333333343</v>
      </c>
      <c r="H50" s="417">
        <f>((COUNTIFS(P3:P45,"S",D3:D45,"*L1*"))/12)*100</f>
        <v>25</v>
      </c>
      <c r="I50" s="417">
        <f>((COUNTIFS(W3:W45,"S",D3:D45,"*L1*"))/12)*100</f>
        <v>100</v>
      </c>
      <c r="J50" s="417">
        <f>((COUNTIFS(T3:T45,"S",D3:D45,"*L1*"))/12)*100</f>
        <v>91.666666666666657</v>
      </c>
    </row>
    <row r="51" spans="1:10" ht="32.25" customHeight="1" x14ac:dyDescent="0.25">
      <c r="A51" s="313" t="s">
        <v>833</v>
      </c>
      <c r="B51" s="313">
        <f>COUNTIF(D3:D45,"*L2*")</f>
        <v>31</v>
      </c>
      <c r="D51" s="424" t="s">
        <v>833</v>
      </c>
      <c r="E51" s="417">
        <f>((COUNTIFS(G3:G45,"S",D3:D45,"*L2*"))/31)*100</f>
        <v>51.612903225806448</v>
      </c>
      <c r="F51" s="417">
        <f>((COUNTIFS(J3:J45,"S",D3:D45,"*L2*"))/31)*100</f>
        <v>16.129032258064516</v>
      </c>
      <c r="G51" s="417">
        <f>((COUNTIFS(M3:M45,"S",D3:D45,"*L2*"))/31)*100</f>
        <v>19.35483870967742</v>
      </c>
      <c r="H51" s="417">
        <f>((COUNTIFS(P3:P45,"S",D3:D45,"*L2*"))/31)*100</f>
        <v>41.935483870967744</v>
      </c>
      <c r="I51" s="417">
        <v>100</v>
      </c>
      <c r="J51" s="417">
        <f>((COUNTIFS(T3:T45,"S",D3:D45,"*L2*"))/31)*100</f>
        <v>90.322580645161281</v>
      </c>
    </row>
    <row r="52" spans="1:10" ht="32.25" customHeight="1" x14ac:dyDescent="0.25">
      <c r="A52" s="313" t="s">
        <v>941</v>
      </c>
      <c r="B52" s="313">
        <v>43</v>
      </c>
      <c r="D52" s="424" t="s">
        <v>942</v>
      </c>
      <c r="E52" s="417">
        <f>(COUNTIF(G3:G45,"S")/43)*100</f>
        <v>58.139534883720934</v>
      </c>
      <c r="F52" s="417">
        <f>(COUNTIF(J3:J45,"S")/43)*100</f>
        <v>32.558139534883722</v>
      </c>
      <c r="G52" s="417">
        <f>(COUNTIF(M3:M45,"S")/43)*100</f>
        <v>37.209302325581397</v>
      </c>
      <c r="H52" s="417">
        <f>(COUNTIF(P3:P45,"S")/43)*100</f>
        <v>37.209302325581397</v>
      </c>
      <c r="I52" s="417">
        <v>100</v>
      </c>
      <c r="J52" s="417">
        <f>(COUNTIF(T3:T45,"S")/43)*100</f>
        <v>90.697674418604649</v>
      </c>
    </row>
    <row r="58" spans="1:10" x14ac:dyDescent="0.25">
      <c r="A58">
        <v>213</v>
      </c>
      <c r="B58">
        <v>916</v>
      </c>
    </row>
    <row r="86" spans="4:7" ht="18.75" x14ac:dyDescent="0.25">
      <c r="D86" s="417" t="s">
        <v>943</v>
      </c>
      <c r="E86" s="508" t="s">
        <v>1045</v>
      </c>
      <c r="F86" s="510" t="s">
        <v>726</v>
      </c>
      <c r="G86" s="511" t="s">
        <v>946</v>
      </c>
    </row>
    <row r="87" spans="4:7" ht="18.75" x14ac:dyDescent="0.25">
      <c r="D87" s="424" t="s">
        <v>832</v>
      </c>
      <c r="E87" s="512">
        <f>((COUNTIFS(Q3:Q45,"S",D3:D45,"*L1*"))/12)</f>
        <v>0.83333333333333337</v>
      </c>
      <c r="F87" s="513">
        <v>1</v>
      </c>
      <c r="G87" s="513">
        <v>0.91600000000000004</v>
      </c>
    </row>
    <row r="88" spans="4:7" ht="18.75" x14ac:dyDescent="0.25">
      <c r="D88" s="424" t="s">
        <v>833</v>
      </c>
      <c r="E88" s="512">
        <f>((COUNTIFS(Q3:Q45,"S",D3:D45,"*L2*"))/31)</f>
        <v>0.70967741935483875</v>
      </c>
      <c r="F88" s="513">
        <v>1</v>
      </c>
      <c r="G88" s="513">
        <v>0.93200000000000005</v>
      </c>
    </row>
    <row r="89" spans="4:7" ht="18.75" x14ac:dyDescent="0.25">
      <c r="D89" s="424" t="s">
        <v>942</v>
      </c>
      <c r="E89" s="512">
        <f>(COUNTIF(Q3:Q45,"S")/43)</f>
        <v>0.7441860465116279</v>
      </c>
      <c r="F89" s="513">
        <v>1</v>
      </c>
      <c r="G89" s="513">
        <v>0.96899999999999997</v>
      </c>
    </row>
  </sheetData>
  <mergeCells count="3">
    <mergeCell ref="E1:G1"/>
    <mergeCell ref="H1:J1"/>
    <mergeCell ref="K1:M1"/>
  </mergeCells>
  <phoneticPr fontId="3"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B1" workbookViewId="0">
      <selection activeCell="N20" sqref="N20"/>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615" t="s">
        <v>350</v>
      </c>
      <c r="E2" s="615"/>
      <c r="F2" s="615"/>
      <c r="G2" s="615"/>
      <c r="H2" s="615"/>
      <c r="I2" s="615"/>
      <c r="J2" s="603" t="s">
        <v>297</v>
      </c>
      <c r="K2" s="604"/>
      <c r="L2" s="605"/>
      <c r="M2" s="606" t="s">
        <v>298</v>
      </c>
      <c r="N2" s="607"/>
      <c r="O2" s="608"/>
      <c r="P2" s="609" t="s">
        <v>299</v>
      </c>
      <c r="Q2" s="610"/>
      <c r="R2" s="611"/>
      <c r="S2" s="612" t="s">
        <v>300</v>
      </c>
      <c r="T2" s="613"/>
      <c r="U2" s="614"/>
      <c r="V2" s="595" t="s">
        <v>402</v>
      </c>
      <c r="W2" s="596"/>
      <c r="X2" s="597"/>
      <c r="Y2" s="598" t="s">
        <v>403</v>
      </c>
      <c r="Z2" s="599"/>
      <c r="AA2" s="600"/>
    </row>
    <row r="3" spans="2:27" ht="30" x14ac:dyDescent="0.25">
      <c r="B3" s="616" t="s">
        <v>104</v>
      </c>
      <c r="C3" s="616"/>
      <c r="D3" s="188" t="s">
        <v>341</v>
      </c>
      <c r="E3" s="188" t="s">
        <v>342</v>
      </c>
      <c r="F3" s="188" t="s">
        <v>343</v>
      </c>
      <c r="G3" s="188" t="s">
        <v>344</v>
      </c>
      <c r="H3" s="187" t="s">
        <v>360</v>
      </c>
      <c r="I3" s="187" t="s">
        <v>361</v>
      </c>
      <c r="J3" s="189" t="s">
        <v>345</v>
      </c>
      <c r="K3" s="190" t="s">
        <v>346</v>
      </c>
      <c r="L3" s="191" t="s">
        <v>347</v>
      </c>
      <c r="M3" s="189" t="s">
        <v>345</v>
      </c>
      <c r="N3" s="190" t="s">
        <v>346</v>
      </c>
      <c r="O3" s="190" t="s">
        <v>347</v>
      </c>
      <c r="P3" s="192" t="s">
        <v>345</v>
      </c>
      <c r="Q3" s="190" t="s">
        <v>346</v>
      </c>
      <c r="R3" s="191" t="s">
        <v>347</v>
      </c>
      <c r="S3" s="189" t="s">
        <v>345</v>
      </c>
      <c r="T3" s="190" t="s">
        <v>346</v>
      </c>
      <c r="U3" s="188" t="s">
        <v>347</v>
      </c>
      <c r="V3" s="189" t="s">
        <v>345</v>
      </c>
      <c r="W3" s="190" t="s">
        <v>346</v>
      </c>
      <c r="X3" s="188" t="s">
        <v>347</v>
      </c>
      <c r="Y3" s="189" t="s">
        <v>345</v>
      </c>
      <c r="Z3" s="190" t="s">
        <v>346</v>
      </c>
      <c r="AA3" s="188" t="s">
        <v>347</v>
      </c>
    </row>
    <row r="4" spans="2:27" ht="49.5" customHeight="1" x14ac:dyDescent="0.25">
      <c r="B4" s="602" t="s">
        <v>353</v>
      </c>
      <c r="C4" s="602"/>
      <c r="D4" s="193" t="s">
        <v>348</v>
      </c>
      <c r="E4" s="66" t="s">
        <v>349</v>
      </c>
      <c r="F4" s="70" t="s">
        <v>352</v>
      </c>
      <c r="G4" s="70" t="s">
        <v>351</v>
      </c>
      <c r="H4" s="70">
        <v>245</v>
      </c>
      <c r="I4" s="195" t="s">
        <v>21</v>
      </c>
      <c r="J4" s="66" t="s">
        <v>354</v>
      </c>
      <c r="K4" s="70">
        <v>4</v>
      </c>
      <c r="L4" s="70">
        <v>1328</v>
      </c>
      <c r="M4" s="70">
        <v>2012648</v>
      </c>
      <c r="N4" s="70">
        <v>1</v>
      </c>
      <c r="O4" s="70">
        <v>8</v>
      </c>
      <c r="P4" s="66" t="s">
        <v>817</v>
      </c>
      <c r="Q4" s="70">
        <v>7</v>
      </c>
      <c r="R4" s="70">
        <v>131</v>
      </c>
      <c r="S4" s="70" t="s">
        <v>21</v>
      </c>
      <c r="T4" s="70">
        <v>0</v>
      </c>
      <c r="U4" s="70">
        <v>0</v>
      </c>
      <c r="V4" s="70" t="s">
        <v>21</v>
      </c>
      <c r="W4" s="70">
        <v>0</v>
      </c>
      <c r="X4" s="70">
        <v>0</v>
      </c>
      <c r="Y4" s="70" t="s">
        <v>21</v>
      </c>
      <c r="Z4" s="70" t="s">
        <v>21</v>
      </c>
      <c r="AA4" s="70">
        <v>0</v>
      </c>
    </row>
    <row r="5" spans="2:27" ht="27" customHeight="1" x14ac:dyDescent="0.25">
      <c r="B5" s="602"/>
      <c r="C5" s="602"/>
      <c r="D5" s="601"/>
      <c r="E5" s="601"/>
      <c r="F5" s="601"/>
      <c r="G5" s="601"/>
      <c r="H5" s="601"/>
      <c r="I5" s="601"/>
      <c r="J5" s="601"/>
      <c r="K5" s="601"/>
      <c r="L5" s="601"/>
      <c r="M5" s="601"/>
      <c r="N5" s="601"/>
      <c r="O5" s="601"/>
      <c r="P5" s="601"/>
      <c r="Q5" s="601"/>
      <c r="R5" s="601"/>
      <c r="S5" s="601"/>
      <c r="T5" s="601"/>
      <c r="U5" s="601"/>
      <c r="V5" s="601"/>
      <c r="W5" s="601"/>
      <c r="X5" s="601"/>
      <c r="Y5" s="601"/>
      <c r="Z5" s="601"/>
      <c r="AA5" s="601"/>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7"/>
  <sheetViews>
    <sheetView topLeftCell="K1" zoomScale="70" zoomScaleNormal="70" workbookViewId="0">
      <selection activeCell="E77" sqref="E77"/>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05"/>
      <c r="Q1" s="631" t="s">
        <v>244</v>
      </c>
      <c r="R1" s="631"/>
      <c r="S1" s="631"/>
      <c r="T1" s="631"/>
      <c r="U1" s="631" t="s">
        <v>246</v>
      </c>
      <c r="V1" s="631"/>
      <c r="W1" s="631"/>
      <c r="X1" s="631"/>
    </row>
    <row r="2" spans="2:26" ht="34.5" customHeight="1" x14ac:dyDescent="0.25">
      <c r="P2" s="205"/>
      <c r="Q2" s="632" t="s">
        <v>248</v>
      </c>
      <c r="R2" s="632"/>
      <c r="S2" s="632"/>
      <c r="T2" s="632"/>
      <c r="U2" s="632" t="s">
        <v>247</v>
      </c>
      <c r="V2" s="632"/>
      <c r="W2" s="632"/>
      <c r="X2" s="632"/>
    </row>
    <row r="3" spans="2:26" ht="36.7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633" t="s">
        <v>245</v>
      </c>
      <c r="R3" s="634"/>
      <c r="S3" s="633" t="s">
        <v>681</v>
      </c>
      <c r="T3" s="634"/>
      <c r="U3" s="633" t="s">
        <v>245</v>
      </c>
      <c r="V3" s="634"/>
      <c r="W3" s="633" t="s">
        <v>681</v>
      </c>
      <c r="X3" s="634"/>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627" t="s">
        <v>250</v>
      </c>
      <c r="R4" s="628"/>
      <c r="S4" s="629" t="s">
        <v>820</v>
      </c>
      <c r="T4" s="630"/>
      <c r="U4" s="627" t="s">
        <v>250</v>
      </c>
      <c r="V4" s="628"/>
      <c r="W4" s="629" t="s">
        <v>820</v>
      </c>
      <c r="X4" s="630"/>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627" t="s">
        <v>250</v>
      </c>
      <c r="R5" s="628"/>
      <c r="S5" s="629" t="s">
        <v>828</v>
      </c>
      <c r="T5" s="630"/>
      <c r="U5" s="627" t="s">
        <v>250</v>
      </c>
      <c r="V5" s="628"/>
      <c r="W5" s="629">
        <v>560.58159999999998</v>
      </c>
      <c r="X5" s="630"/>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627" t="s">
        <v>250</v>
      </c>
      <c r="R6" s="628"/>
      <c r="S6" s="625" t="s">
        <v>682</v>
      </c>
      <c r="T6" s="626"/>
      <c r="U6" s="627" t="s">
        <v>250</v>
      </c>
      <c r="V6" s="628"/>
      <c r="W6" s="625" t="s">
        <v>682</v>
      </c>
      <c r="X6" s="626"/>
    </row>
    <row r="7" spans="2:26" ht="50.2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627" t="s">
        <v>250</v>
      </c>
      <c r="R7" s="628"/>
      <c r="S7" s="625">
        <v>15398.153990000001</v>
      </c>
      <c r="T7" s="626"/>
      <c r="U7" s="627" t="s">
        <v>250</v>
      </c>
      <c r="V7" s="628"/>
      <c r="W7" s="625">
        <v>15398.153990000001</v>
      </c>
      <c r="X7" s="626"/>
    </row>
    <row r="8" spans="2:26" ht="50.2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627" t="s">
        <v>250</v>
      </c>
      <c r="R8" s="628"/>
      <c r="S8" s="629" t="s">
        <v>628</v>
      </c>
      <c r="T8" s="630"/>
      <c r="U8" s="627" t="s">
        <v>250</v>
      </c>
      <c r="V8" s="628"/>
      <c r="W8" s="629" t="s">
        <v>628</v>
      </c>
      <c r="X8" s="630"/>
    </row>
    <row r="9" spans="2:26" ht="50.2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698</v>
      </c>
      <c r="Q9" s="623" t="s">
        <v>249</v>
      </c>
      <c r="R9" s="624"/>
      <c r="S9" s="625" t="s">
        <v>21</v>
      </c>
      <c r="T9" s="626"/>
      <c r="U9" s="623" t="s">
        <v>249</v>
      </c>
      <c r="V9" s="624"/>
      <c r="W9" s="625" t="s">
        <v>21</v>
      </c>
      <c r="X9" s="626"/>
    </row>
    <row r="10" spans="2:26" ht="50.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627" t="s">
        <v>250</v>
      </c>
      <c r="R10" s="628"/>
      <c r="S10" s="625" t="s">
        <v>613</v>
      </c>
      <c r="T10" s="626"/>
      <c r="U10" s="627" t="s">
        <v>250</v>
      </c>
      <c r="V10" s="628"/>
      <c r="W10" s="625" t="s">
        <v>613</v>
      </c>
      <c r="X10" s="626"/>
    </row>
    <row r="11" spans="2:26" ht="50.2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686</v>
      </c>
      <c r="Q11" s="623" t="s">
        <v>249</v>
      </c>
      <c r="R11" s="624"/>
      <c r="S11" s="625" t="s">
        <v>21</v>
      </c>
      <c r="T11" s="626"/>
      <c r="U11" s="623" t="s">
        <v>249</v>
      </c>
      <c r="V11" s="624"/>
      <c r="W11" s="625" t="s">
        <v>21</v>
      </c>
      <c r="X11" s="626"/>
      <c r="Z11" t="s">
        <v>261</v>
      </c>
    </row>
    <row r="12" spans="2:26" ht="50.2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627" t="s">
        <v>250</v>
      </c>
      <c r="R12" s="628"/>
      <c r="S12" s="625" t="s">
        <v>683</v>
      </c>
      <c r="T12" s="626"/>
      <c r="U12" s="627" t="s">
        <v>250</v>
      </c>
      <c r="V12" s="628"/>
      <c r="W12" s="625" t="s">
        <v>683</v>
      </c>
      <c r="X12" s="626"/>
    </row>
    <row r="13" spans="2:26" ht="50.2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623" t="s">
        <v>249</v>
      </c>
      <c r="R13" s="624"/>
      <c r="S13" s="625" t="s">
        <v>21</v>
      </c>
      <c r="T13" s="626"/>
      <c r="U13" s="623" t="s">
        <v>249</v>
      </c>
      <c r="V13" s="624"/>
      <c r="W13" s="625" t="s">
        <v>21</v>
      </c>
      <c r="X13" s="626"/>
    </row>
    <row r="14" spans="2:26" ht="50.25" customHeight="1" x14ac:dyDescent="0.25">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623" t="s">
        <v>249</v>
      </c>
      <c r="R14" s="624"/>
      <c r="S14" s="629" t="s">
        <v>21</v>
      </c>
      <c r="T14" s="630"/>
      <c r="U14" s="623" t="s">
        <v>249</v>
      </c>
      <c r="V14" s="624"/>
      <c r="W14" s="625" t="s">
        <v>21</v>
      </c>
      <c r="X14" s="626"/>
    </row>
    <row r="15" spans="2:26" ht="41.2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623" t="s">
        <v>249</v>
      </c>
      <c r="R15" s="624"/>
      <c r="S15" s="625" t="s">
        <v>21</v>
      </c>
      <c r="T15" s="626"/>
      <c r="U15" s="623" t="s">
        <v>249</v>
      </c>
      <c r="V15" s="624"/>
      <c r="W15" s="625" t="s">
        <v>21</v>
      </c>
      <c r="X15" s="626"/>
    </row>
    <row r="16" spans="2:26" ht="164.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627" t="s">
        <v>250</v>
      </c>
      <c r="R16" s="628"/>
      <c r="S16" s="625" t="s">
        <v>618</v>
      </c>
      <c r="T16" s="626"/>
      <c r="U16" s="627" t="s">
        <v>250</v>
      </c>
      <c r="V16" s="628"/>
      <c r="W16" s="625" t="s">
        <v>618</v>
      </c>
      <c r="X16" s="626"/>
    </row>
    <row r="17" spans="2:24" ht="50.2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623" t="s">
        <v>249</v>
      </c>
      <c r="R17" s="624"/>
      <c r="S17" s="625" t="s">
        <v>21</v>
      </c>
      <c r="T17" s="626"/>
      <c r="U17" s="623" t="s">
        <v>249</v>
      </c>
      <c r="V17" s="624"/>
      <c r="W17" s="625" t="s">
        <v>21</v>
      </c>
      <c r="X17" s="626"/>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623" t="s">
        <v>249</v>
      </c>
      <c r="R18" s="624"/>
      <c r="S18" s="625" t="s">
        <v>21</v>
      </c>
      <c r="T18" s="626"/>
      <c r="U18" s="623" t="s">
        <v>249</v>
      </c>
      <c r="V18" s="624"/>
      <c r="W18" s="625" t="s">
        <v>21</v>
      </c>
      <c r="X18" s="626"/>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623" t="s">
        <v>249</v>
      </c>
      <c r="R19" s="624"/>
      <c r="S19" s="625" t="s">
        <v>21</v>
      </c>
      <c r="T19" s="626"/>
      <c r="U19" s="623" t="s">
        <v>249</v>
      </c>
      <c r="V19" s="624"/>
      <c r="W19" s="625" t="s">
        <v>21</v>
      </c>
      <c r="X19" s="626"/>
    </row>
    <row r="20" spans="2:24" ht="114" customHeight="1" x14ac:dyDescent="0.25">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627" t="s">
        <v>250</v>
      </c>
      <c r="R20" s="628"/>
      <c r="S20" s="625" t="s">
        <v>289</v>
      </c>
      <c r="T20" s="626"/>
      <c r="U20" s="627" t="s">
        <v>250</v>
      </c>
      <c r="V20" s="628"/>
      <c r="W20" s="625" t="s">
        <v>290</v>
      </c>
      <c r="X20" s="626"/>
    </row>
    <row r="21" spans="2:24" ht="104.2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623" t="s">
        <v>249</v>
      </c>
      <c r="R21" s="624"/>
      <c r="S21" s="625" t="s">
        <v>21</v>
      </c>
      <c r="T21" s="626"/>
      <c r="U21" s="623" t="s">
        <v>249</v>
      </c>
      <c r="V21" s="624"/>
      <c r="W21" s="625" t="s">
        <v>21</v>
      </c>
      <c r="X21" s="626"/>
    </row>
    <row r="22" spans="2:24" ht="50.2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627" t="s">
        <v>250</v>
      </c>
      <c r="R22" s="628"/>
      <c r="S22" s="625">
        <v>39876.39877</v>
      </c>
      <c r="T22" s="626"/>
      <c r="U22" s="627" t="s">
        <v>250</v>
      </c>
      <c r="V22" s="628"/>
      <c r="W22" s="625">
        <v>39876.39877</v>
      </c>
      <c r="X22" s="626"/>
    </row>
    <row r="23" spans="2:24" ht="50.2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623" t="s">
        <v>249</v>
      </c>
      <c r="R23" s="624"/>
      <c r="S23" s="625" t="s">
        <v>21</v>
      </c>
      <c r="T23" s="626"/>
      <c r="U23" s="623" t="s">
        <v>249</v>
      </c>
      <c r="V23" s="624"/>
      <c r="W23" s="625" t="s">
        <v>21</v>
      </c>
      <c r="X23" s="626"/>
    </row>
    <row r="24" spans="2:24" ht="117.7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627" t="s">
        <v>250</v>
      </c>
      <c r="R24" s="628"/>
      <c r="S24" s="625" t="s">
        <v>253</v>
      </c>
      <c r="T24" s="626"/>
      <c r="U24" s="627" t="s">
        <v>250</v>
      </c>
      <c r="V24" s="628"/>
      <c r="W24" s="625" t="s">
        <v>253</v>
      </c>
      <c r="X24" s="626"/>
    </row>
    <row r="25" spans="2:24" ht="111.7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627" t="s">
        <v>250</v>
      </c>
      <c r="R25" s="628"/>
      <c r="S25" s="625" t="s">
        <v>614</v>
      </c>
      <c r="T25" s="626"/>
      <c r="U25" s="627" t="s">
        <v>250</v>
      </c>
      <c r="V25" s="628"/>
      <c r="W25" s="625" t="s">
        <v>614</v>
      </c>
      <c r="X25" s="626"/>
    </row>
    <row r="26" spans="2:24" ht="78.7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627" t="s">
        <v>250</v>
      </c>
      <c r="R26" s="628"/>
      <c r="S26" s="625" t="s">
        <v>254</v>
      </c>
      <c r="T26" s="626"/>
      <c r="U26" s="627" t="s">
        <v>250</v>
      </c>
      <c r="V26" s="628"/>
      <c r="W26" s="625" t="s">
        <v>254</v>
      </c>
      <c r="X26" s="626"/>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697</v>
      </c>
      <c r="Q27" s="623" t="s">
        <v>249</v>
      </c>
      <c r="R27" s="624"/>
      <c r="S27" s="625" t="s">
        <v>21</v>
      </c>
      <c r="T27" s="626"/>
      <c r="U27" s="623" t="s">
        <v>249</v>
      </c>
      <c r="V27" s="624"/>
      <c r="W27" s="625" t="s">
        <v>21</v>
      </c>
      <c r="X27" s="626"/>
    </row>
    <row r="28" spans="2:24" ht="70.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623" t="s">
        <v>249</v>
      </c>
      <c r="R28" s="624"/>
      <c r="S28" s="625" t="s">
        <v>21</v>
      </c>
      <c r="T28" s="626"/>
      <c r="U28" s="623" t="s">
        <v>249</v>
      </c>
      <c r="V28" s="624"/>
      <c r="W28" s="625" t="s">
        <v>21</v>
      </c>
      <c r="X28" s="626"/>
    </row>
    <row r="29" spans="2:24" ht="55.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627" t="s">
        <v>250</v>
      </c>
      <c r="R29" s="628"/>
      <c r="S29" s="625" t="s">
        <v>255</v>
      </c>
      <c r="T29" s="626"/>
      <c r="U29" s="627" t="s">
        <v>250</v>
      </c>
      <c r="V29" s="628"/>
      <c r="W29" s="625" t="s">
        <v>255</v>
      </c>
      <c r="X29" s="626"/>
    </row>
    <row r="30" spans="2:24" ht="61.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627" t="s">
        <v>250</v>
      </c>
      <c r="R30" s="628"/>
      <c r="S30" s="625">
        <v>15071.177890000001</v>
      </c>
      <c r="T30" s="626"/>
      <c r="U30" s="627" t="s">
        <v>250</v>
      </c>
      <c r="V30" s="628"/>
      <c r="W30" s="625">
        <v>15071.177890000001</v>
      </c>
      <c r="X30" s="626"/>
    </row>
    <row r="31" spans="2:24" ht="42"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627" t="s">
        <v>250</v>
      </c>
      <c r="R31" s="628"/>
      <c r="S31" s="625" t="s">
        <v>256</v>
      </c>
      <c r="T31" s="626"/>
      <c r="U31" s="627" t="s">
        <v>250</v>
      </c>
      <c r="V31" s="628"/>
      <c r="W31" s="625" t="s">
        <v>256</v>
      </c>
      <c r="X31" s="626"/>
    </row>
    <row r="32" spans="2:24" ht="74.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623" t="s">
        <v>249</v>
      </c>
      <c r="R32" s="624"/>
      <c r="S32" s="625" t="s">
        <v>21</v>
      </c>
      <c r="T32" s="626"/>
      <c r="U32" s="623" t="s">
        <v>249</v>
      </c>
      <c r="V32" s="624"/>
      <c r="W32" s="625" t="s">
        <v>21</v>
      </c>
      <c r="X32" s="626"/>
    </row>
    <row r="33" spans="2:24" ht="64.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623" t="s">
        <v>249</v>
      </c>
      <c r="R33" s="624"/>
      <c r="S33" s="625" t="s">
        <v>21</v>
      </c>
      <c r="T33" s="626"/>
      <c r="U33" s="623" t="s">
        <v>249</v>
      </c>
      <c r="V33" s="624"/>
      <c r="W33" s="625" t="s">
        <v>21</v>
      </c>
      <c r="X33" s="626"/>
    </row>
    <row r="34" spans="2:24" ht="68.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627" t="s">
        <v>250</v>
      </c>
      <c r="R34" s="628"/>
      <c r="S34" s="625">
        <v>17790.177820000001</v>
      </c>
      <c r="T34" s="626"/>
      <c r="U34" s="627" t="s">
        <v>250</v>
      </c>
      <c r="V34" s="628"/>
      <c r="W34" s="625">
        <v>17790.177820000001</v>
      </c>
      <c r="X34" s="626"/>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627" t="s">
        <v>250</v>
      </c>
      <c r="R35" s="628"/>
      <c r="S35" s="625">
        <v>1411.1416999999999</v>
      </c>
      <c r="T35" s="626"/>
      <c r="U35" s="627" t="s">
        <v>250</v>
      </c>
      <c r="V35" s="628"/>
      <c r="W35" s="629">
        <v>1411.1416999999999</v>
      </c>
      <c r="X35" s="630"/>
    </row>
    <row r="36" spans="2:24" ht="63"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627" t="s">
        <v>250</v>
      </c>
      <c r="R36" s="628"/>
      <c r="S36" s="629" t="s">
        <v>668</v>
      </c>
      <c r="T36" s="630"/>
      <c r="U36" s="627" t="s">
        <v>250</v>
      </c>
      <c r="V36" s="628"/>
      <c r="W36" s="629" t="s">
        <v>668</v>
      </c>
      <c r="X36" s="630"/>
    </row>
    <row r="37" spans="2:24" ht="79.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627" t="s">
        <v>250</v>
      </c>
      <c r="R37" s="628"/>
      <c r="S37" s="629" t="s">
        <v>789</v>
      </c>
      <c r="T37" s="630"/>
      <c r="U37" s="627" t="s">
        <v>250</v>
      </c>
      <c r="V37" s="628"/>
      <c r="W37" s="629" t="s">
        <v>789</v>
      </c>
      <c r="X37" s="630"/>
    </row>
    <row r="38" spans="2:24" ht="42"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627" t="s">
        <v>250</v>
      </c>
      <c r="R38" s="628"/>
      <c r="S38" s="629">
        <v>18659.581600000001</v>
      </c>
      <c r="T38" s="630"/>
      <c r="U38" s="627" t="s">
        <v>250</v>
      </c>
      <c r="V38" s="628"/>
      <c r="W38" s="629">
        <v>18659.581600000001</v>
      </c>
      <c r="X38" s="630"/>
    </row>
    <row r="39" spans="2:24" ht="54.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627" t="s">
        <v>250</v>
      </c>
      <c r="R39" s="628"/>
      <c r="S39" s="629" t="s">
        <v>617</v>
      </c>
      <c r="T39" s="630"/>
      <c r="U39" s="627" t="s">
        <v>250</v>
      </c>
      <c r="V39" s="628"/>
      <c r="W39" s="629" t="s">
        <v>617</v>
      </c>
      <c r="X39" s="630"/>
    </row>
    <row r="40" spans="2:24" ht="42"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623" t="s">
        <v>249</v>
      </c>
      <c r="R40" s="624"/>
      <c r="S40" s="625" t="s">
        <v>21</v>
      </c>
      <c r="T40" s="626"/>
      <c r="U40" s="623" t="s">
        <v>249</v>
      </c>
      <c r="V40" s="624"/>
      <c r="W40" s="625" t="s">
        <v>21</v>
      </c>
      <c r="X40" s="626"/>
    </row>
    <row r="41" spans="2:24" ht="42"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627" t="s">
        <v>250</v>
      </c>
      <c r="R41" s="628"/>
      <c r="S41" s="625" t="s">
        <v>685</v>
      </c>
      <c r="T41" s="626"/>
      <c r="U41" s="627" t="s">
        <v>250</v>
      </c>
      <c r="V41" s="628"/>
      <c r="W41" s="625" t="s">
        <v>685</v>
      </c>
      <c r="X41" s="626"/>
    </row>
    <row r="42" spans="2:24" ht="49.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627" t="s">
        <v>250</v>
      </c>
      <c r="R42" s="628"/>
      <c r="S42" s="625" t="s">
        <v>257</v>
      </c>
      <c r="T42" s="626"/>
      <c r="U42" s="627" t="s">
        <v>250</v>
      </c>
      <c r="V42" s="628"/>
      <c r="W42" s="625" t="s">
        <v>257</v>
      </c>
      <c r="X42" s="626"/>
    </row>
    <row r="43" spans="2:24" ht="55.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627" t="s">
        <v>250</v>
      </c>
      <c r="R43" s="628"/>
      <c r="S43" s="625" t="s">
        <v>630</v>
      </c>
      <c r="T43" s="626"/>
      <c r="U43" s="627" t="s">
        <v>250</v>
      </c>
      <c r="V43" s="628"/>
      <c r="W43" s="625" t="s">
        <v>630</v>
      </c>
      <c r="X43" s="626"/>
    </row>
    <row r="44" spans="2:24" ht="49.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623" t="s">
        <v>249</v>
      </c>
      <c r="R44" s="624"/>
      <c r="S44" s="625" t="s">
        <v>21</v>
      </c>
      <c r="T44" s="626"/>
      <c r="U44" s="623" t="s">
        <v>249</v>
      </c>
      <c r="V44" s="624"/>
      <c r="W44" s="625" t="s">
        <v>21</v>
      </c>
      <c r="X44" s="626"/>
    </row>
    <row r="45" spans="2:24" ht="49.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696</v>
      </c>
      <c r="Q45" s="623" t="s">
        <v>249</v>
      </c>
      <c r="R45" s="624"/>
      <c r="S45" s="625" t="s">
        <v>21</v>
      </c>
      <c r="T45" s="626"/>
      <c r="U45" s="623" t="s">
        <v>249</v>
      </c>
      <c r="V45" s="624"/>
      <c r="W45" s="625" t="s">
        <v>21</v>
      </c>
      <c r="X45" s="626"/>
    </row>
    <row r="46" spans="2:24" ht="110.2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623" t="s">
        <v>249</v>
      </c>
      <c r="R46" s="624"/>
      <c r="S46" s="625" t="s">
        <v>21</v>
      </c>
      <c r="T46" s="626"/>
      <c r="U46" s="623" t="s">
        <v>249</v>
      </c>
      <c r="V46" s="624"/>
      <c r="W46" s="625" t="s">
        <v>21</v>
      </c>
      <c r="X46" s="626"/>
    </row>
    <row r="47" spans="2:24" ht="71.25" customHeight="1" x14ac:dyDescent="0.25">
      <c r="B47" s="182" t="s">
        <v>336</v>
      </c>
      <c r="P47" s="8"/>
      <c r="Q47" s="620"/>
      <c r="R47" s="620"/>
      <c r="S47" s="621"/>
      <c r="T47" s="621"/>
      <c r="U47" s="621"/>
      <c r="V47" s="621"/>
      <c r="W47" s="621"/>
      <c r="X47" s="621"/>
    </row>
    <row r="48" spans="2:24" ht="72.75" customHeight="1" x14ac:dyDescent="0.25">
      <c r="Q48" s="622"/>
      <c r="R48" s="622"/>
      <c r="S48" s="620"/>
      <c r="T48" s="620"/>
      <c r="U48" s="620"/>
      <c r="V48" s="620"/>
      <c r="W48" s="620"/>
      <c r="X48" s="620"/>
    </row>
    <row r="49" spans="2:5" ht="59.25" customHeight="1" x14ac:dyDescent="0.25">
      <c r="B49" s="83" t="s">
        <v>260</v>
      </c>
      <c r="C49" s="89" t="s">
        <v>295</v>
      </c>
    </row>
    <row r="50" spans="2:5" ht="57.75" customHeight="1" x14ac:dyDescent="0.25">
      <c r="B50" s="83" t="s">
        <v>252</v>
      </c>
      <c r="C50" s="89" t="s">
        <v>296</v>
      </c>
    </row>
    <row r="51" spans="2:5" ht="76.5" customHeight="1" x14ac:dyDescent="0.25"/>
    <row r="53" spans="2:5" ht="21" x14ac:dyDescent="0.35">
      <c r="B53" s="91" t="s">
        <v>305</v>
      </c>
      <c r="C53" s="91" t="s">
        <v>306</v>
      </c>
      <c r="D53" s="619" t="s">
        <v>314</v>
      </c>
      <c r="E53" s="619"/>
    </row>
    <row r="54" spans="2:5" ht="30" customHeight="1" x14ac:dyDescent="0.35">
      <c r="B54" s="87" t="s">
        <v>16</v>
      </c>
      <c r="C54" s="88">
        <v>3</v>
      </c>
      <c r="D54" s="617">
        <v>1</v>
      </c>
      <c r="E54" s="617"/>
    </row>
    <row r="55" spans="2:5" ht="30" customHeight="1" x14ac:dyDescent="0.35">
      <c r="B55" s="87" t="s">
        <v>17</v>
      </c>
      <c r="C55" s="88">
        <v>1</v>
      </c>
      <c r="D55" s="617">
        <v>0</v>
      </c>
      <c r="E55" s="617"/>
    </row>
    <row r="56" spans="2:5" ht="30" customHeight="1" x14ac:dyDescent="0.35">
      <c r="B56" s="87" t="s">
        <v>18</v>
      </c>
      <c r="C56" s="88">
        <v>1</v>
      </c>
      <c r="D56" s="617">
        <v>0</v>
      </c>
      <c r="E56" s="617"/>
    </row>
    <row r="57" spans="2:5" ht="30" customHeight="1" x14ac:dyDescent="0.35">
      <c r="B57" s="87" t="s">
        <v>4</v>
      </c>
      <c r="C57" s="88">
        <v>5</v>
      </c>
      <c r="D57" s="617">
        <v>7</v>
      </c>
      <c r="E57" s="617"/>
    </row>
    <row r="58" spans="2:5" ht="30" customHeight="1" x14ac:dyDescent="0.35">
      <c r="B58" s="87" t="s">
        <v>15</v>
      </c>
      <c r="C58" s="88">
        <v>2</v>
      </c>
      <c r="D58" s="617">
        <v>2</v>
      </c>
      <c r="E58" s="617"/>
    </row>
    <row r="59" spans="2:5" ht="30" customHeight="1" x14ac:dyDescent="0.35">
      <c r="B59" s="87" t="s">
        <v>6</v>
      </c>
      <c r="C59" s="88">
        <v>1</v>
      </c>
      <c r="D59" s="617">
        <v>2</v>
      </c>
      <c r="E59" s="617"/>
    </row>
    <row r="60" spans="2:5" ht="30" customHeight="1" x14ac:dyDescent="0.35">
      <c r="B60" s="87" t="s">
        <v>1</v>
      </c>
      <c r="C60" s="88">
        <v>4</v>
      </c>
      <c r="D60" s="617">
        <v>0</v>
      </c>
      <c r="E60" s="617"/>
    </row>
    <row r="61" spans="2:5" ht="30" customHeight="1" x14ac:dyDescent="0.35">
      <c r="B61" s="87" t="s">
        <v>286</v>
      </c>
      <c r="C61" s="88">
        <v>4</v>
      </c>
      <c r="D61" s="617">
        <v>3</v>
      </c>
      <c r="E61" s="617"/>
    </row>
    <row r="62" spans="2:5" ht="30" customHeight="1" x14ac:dyDescent="0.35">
      <c r="B62" s="87" t="s">
        <v>22</v>
      </c>
      <c r="C62" s="88">
        <v>2</v>
      </c>
      <c r="D62" s="617">
        <v>1</v>
      </c>
      <c r="E62" s="617"/>
    </row>
    <row r="63" spans="2:5" ht="30" customHeight="1" x14ac:dyDescent="0.35">
      <c r="B63" s="87" t="s">
        <v>49</v>
      </c>
      <c r="C63" s="88">
        <v>2</v>
      </c>
      <c r="D63" s="617">
        <v>2</v>
      </c>
      <c r="E63" s="617"/>
    </row>
    <row r="64" spans="2:5" ht="30" customHeight="1" x14ac:dyDescent="0.35">
      <c r="B64" s="87"/>
      <c r="C64" s="93">
        <f>SUM(C54:C63)</f>
        <v>25</v>
      </c>
      <c r="D64" s="618">
        <f>SUM(D54:E63)</f>
        <v>18</v>
      </c>
      <c r="E64" s="618"/>
    </row>
    <row r="65" spans="2:4" ht="32.25" customHeight="1" x14ac:dyDescent="0.35">
      <c r="B65" s="92"/>
      <c r="C65" s="92"/>
      <c r="D65" s="92"/>
    </row>
    <row r="66" spans="2:4" ht="21" x14ac:dyDescent="0.35">
      <c r="B66" s="92"/>
      <c r="C66" s="92"/>
      <c r="D66" s="92"/>
    </row>
    <row r="67" spans="2:4" ht="21" x14ac:dyDescent="0.35">
      <c r="B67" s="92"/>
      <c r="C67" s="92"/>
      <c r="D67" s="92"/>
    </row>
    <row r="68" spans="2:4" ht="21" x14ac:dyDescent="0.35">
      <c r="B68" s="92"/>
      <c r="C68" s="92"/>
      <c r="D68" s="92"/>
    </row>
    <row r="69" spans="2:4" ht="21" x14ac:dyDescent="0.35">
      <c r="B69" s="91" t="s">
        <v>831</v>
      </c>
      <c r="C69" s="91" t="s">
        <v>306</v>
      </c>
      <c r="D69" s="92"/>
    </row>
    <row r="70" spans="2:4" ht="27" customHeight="1" x14ac:dyDescent="0.35">
      <c r="B70" s="87" t="s">
        <v>309</v>
      </c>
      <c r="C70" s="88">
        <v>5</v>
      </c>
      <c r="D70" s="92"/>
    </row>
    <row r="71" spans="2:4" ht="21" x14ac:dyDescent="0.35">
      <c r="B71" s="87" t="s">
        <v>700</v>
      </c>
      <c r="C71" s="88">
        <v>3</v>
      </c>
      <c r="D71" s="92"/>
    </row>
    <row r="72" spans="2:4" ht="21" x14ac:dyDescent="0.35">
      <c r="B72" s="87" t="s">
        <v>160</v>
      </c>
      <c r="C72" s="88">
        <v>0</v>
      </c>
      <c r="D72" s="92"/>
    </row>
    <row r="73" spans="2:4" ht="21" x14ac:dyDescent="0.35">
      <c r="B73" s="87" t="s">
        <v>149</v>
      </c>
      <c r="C73" s="88">
        <v>0</v>
      </c>
      <c r="D73" s="92"/>
    </row>
    <row r="74" spans="2:4" ht="21" x14ac:dyDescent="0.35">
      <c r="B74" s="87" t="s">
        <v>156</v>
      </c>
      <c r="C74" s="88">
        <v>0</v>
      </c>
      <c r="D74" s="92"/>
    </row>
    <row r="75" spans="2:4" ht="21" x14ac:dyDescent="0.35">
      <c r="B75" s="87" t="s">
        <v>281</v>
      </c>
      <c r="C75" s="88">
        <v>0</v>
      </c>
      <c r="D75" s="92"/>
    </row>
    <row r="76" spans="2:4" ht="21" x14ac:dyDescent="0.35">
      <c r="B76" s="87" t="s">
        <v>72</v>
      </c>
      <c r="C76" s="88">
        <v>2</v>
      </c>
      <c r="D76" s="92"/>
    </row>
    <row r="77" spans="2:4" ht="21" x14ac:dyDescent="0.35">
      <c r="B77" s="87" t="s">
        <v>5</v>
      </c>
      <c r="C77" s="88">
        <v>0</v>
      </c>
      <c r="D77" s="92"/>
    </row>
    <row r="78" spans="2:4" ht="21" x14ac:dyDescent="0.35">
      <c r="B78" s="87" t="s">
        <v>77</v>
      </c>
      <c r="C78" s="88">
        <v>0</v>
      </c>
      <c r="D78" s="92"/>
    </row>
    <row r="79" spans="2:4" ht="21" x14ac:dyDescent="0.35">
      <c r="B79" s="87" t="s">
        <v>2</v>
      </c>
      <c r="C79" s="88">
        <v>8</v>
      </c>
      <c r="D79" s="92"/>
    </row>
    <row r="80" spans="2:4" ht="21" x14ac:dyDescent="0.35">
      <c r="B80" s="87" t="s">
        <v>25</v>
      </c>
      <c r="C80" s="88">
        <v>0</v>
      </c>
      <c r="D80" s="92"/>
    </row>
    <row r="81" spans="2:4" ht="21" x14ac:dyDescent="0.35">
      <c r="B81" s="87" t="s">
        <v>87</v>
      </c>
      <c r="C81" s="88">
        <v>1</v>
      </c>
      <c r="D81" s="92"/>
    </row>
    <row r="82" spans="2:4" ht="21" x14ac:dyDescent="0.35">
      <c r="B82" s="87" t="s">
        <v>827</v>
      </c>
      <c r="C82" s="88">
        <v>1</v>
      </c>
      <c r="D82" s="92"/>
    </row>
    <row r="83" spans="2:4" ht="21" x14ac:dyDescent="0.35">
      <c r="B83" s="87" t="s">
        <v>131</v>
      </c>
      <c r="C83" s="88">
        <v>1</v>
      </c>
      <c r="D83" s="92"/>
    </row>
    <row r="84" spans="2:4" ht="21" x14ac:dyDescent="0.35">
      <c r="B84" s="87" t="s">
        <v>55</v>
      </c>
      <c r="C84" s="88">
        <v>1</v>
      </c>
    </row>
    <row r="85" spans="2:4" ht="23.25" x14ac:dyDescent="0.35">
      <c r="B85" s="90" t="s">
        <v>40</v>
      </c>
      <c r="C85" s="95">
        <v>2</v>
      </c>
    </row>
    <row r="86" spans="2:4" ht="23.25" x14ac:dyDescent="0.35">
      <c r="B86" s="90" t="s">
        <v>829</v>
      </c>
      <c r="C86" s="95">
        <v>2</v>
      </c>
    </row>
    <row r="87" spans="2:4" ht="21" x14ac:dyDescent="0.25">
      <c r="C87" s="347">
        <f>SUM(C70:C84)</f>
        <v>22</v>
      </c>
    </row>
  </sheetData>
  <mergeCells count="200">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20:R20"/>
    <mergeCell ref="S20:T20"/>
    <mergeCell ref="U20:V20"/>
    <mergeCell ref="W20:X20"/>
    <mergeCell ref="Q18:R18"/>
    <mergeCell ref="S18:T18"/>
    <mergeCell ref="U18:V18"/>
    <mergeCell ref="W18:X18"/>
    <mergeCell ref="Q19:R19"/>
    <mergeCell ref="S19:T19"/>
    <mergeCell ref="U19:V19"/>
    <mergeCell ref="W19:X19"/>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D59:E59"/>
    <mergeCell ref="D60:E60"/>
    <mergeCell ref="D61:E61"/>
    <mergeCell ref="D62:E62"/>
    <mergeCell ref="D63:E63"/>
    <mergeCell ref="D64:E64"/>
    <mergeCell ref="D53:E53"/>
    <mergeCell ref="D54:E54"/>
    <mergeCell ref="D55:E55"/>
    <mergeCell ref="D56:E56"/>
    <mergeCell ref="D57:E57"/>
    <mergeCell ref="D58:E58"/>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Referencias</vt:lpstr>
      <vt:lpstr>Reglas Utilizadas</vt:lpstr>
      <vt:lpstr>Resultados-&gt; Cap.Deteccion</vt:lpstr>
      <vt:lpstr>Detección_Ataques-&gt;SIDs </vt:lpstr>
      <vt:lpstr>Comparaciones IDS</vt:lpstr>
      <vt:lpstr>Análisis Resultados-Snort</vt:lpstr>
      <vt:lpstr>Ataques L1-L2</vt:lpstr>
      <vt:lpstr>Deteccion_Trafico_Legitimo</vt:lpstr>
      <vt:lpstr>Resultados_Snort_TALOS</vt:lpstr>
      <vt:lpstr>Resultados_Snort_ETopen</vt:lpstr>
      <vt:lpstr>Resultados_Snort_QuickDraw</vt:lpstr>
      <vt:lpstr>Resultados_FortiGate</vt:lpstr>
      <vt:lpstr>Resultados_PaloAlto</vt:lpstr>
      <vt:lpstr>Resultados_Detecciones_SNORT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2024-09-22T19:09:28Z</dcterms:modified>
</cp:coreProperties>
</file>