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Erika\PP Plant Biology\PP69\Reviews\Bryant\SupMatUpdated\"/>
    </mc:Choice>
  </mc:AlternateContent>
  <bookViews>
    <workbookView xWindow="620" yWindow="140" windowWidth="20730" windowHeight="11760" firstSheet="4" activeTab="6"/>
  </bookViews>
  <sheets>
    <sheet name="Sheet 1 - Alphaproteob., JGI" sheetId="5" r:id="rId1"/>
    <sheet name="Sheet 2 - Betaproteob., JGI" sheetId="6" r:id="rId2"/>
    <sheet name="Sheet 3 - Gammaproteob., JGI" sheetId="7" r:id="rId3"/>
    <sheet name="Sheet 4 - Chlorobi, JGI" sheetId="8" r:id="rId4"/>
    <sheet name="Sheet 5 - novel phototrophs,JGI" sheetId="9" r:id="rId5"/>
    <sheet name="Sheet 6 - Cyanobaceria, JGI" sheetId="10" r:id="rId6"/>
    <sheet name="Sheet 7 - Chloroflexi_JGI" sheetId="11" r:id="rId7"/>
  </sheets>
  <externalReferences>
    <externalReference r:id="rId8"/>
  </externalReferences>
  <calcPr calcId="162913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5" l="1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E194" i="5"/>
  <c r="AF194" i="5"/>
  <c r="AG194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F218" i="5"/>
  <c r="AG218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F219" i="5"/>
  <c r="AG219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AE246" i="5"/>
  <c r="AF246" i="5"/>
  <c r="AG246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AE247" i="5"/>
  <c r="AF247" i="5"/>
  <c r="AG247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AE317" i="5"/>
  <c r="AF317" i="5"/>
  <c r="AG317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AE318" i="5"/>
  <c r="AF318" i="5"/>
  <c r="AG318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AE319" i="5"/>
  <c r="AF319" i="5"/>
  <c r="AG319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AE320" i="5"/>
  <c r="AF320" i="5"/>
  <c r="AG320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AE321" i="5"/>
  <c r="AF321" i="5"/>
  <c r="AG321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AE322" i="5"/>
  <c r="AF322" i="5"/>
  <c r="AG322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AE323" i="5"/>
  <c r="AF323" i="5"/>
  <c r="AG323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AE324" i="5"/>
  <c r="AF324" i="5"/>
  <c r="AG324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AE325" i="5"/>
  <c r="AF325" i="5"/>
  <c r="AG325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AE332" i="5"/>
  <c r="AF332" i="5"/>
  <c r="AG332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AE333" i="5"/>
  <c r="AF333" i="5"/>
  <c r="AG333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AE334" i="5"/>
  <c r="AF334" i="5"/>
  <c r="AG334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AE335" i="5"/>
  <c r="AF335" i="5"/>
  <c r="AG335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AE336" i="5"/>
  <c r="AF336" i="5"/>
  <c r="AG336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AE337" i="5"/>
  <c r="AF337" i="5"/>
  <c r="AG337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AE338" i="5"/>
  <c r="AF338" i="5"/>
  <c r="AG338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AE339" i="5"/>
  <c r="AF339" i="5"/>
  <c r="AG339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AE340" i="5"/>
  <c r="AF340" i="5"/>
  <c r="AG340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AE341" i="5"/>
  <c r="AF341" i="5"/>
  <c r="AG341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AE342" i="5"/>
  <c r="AF342" i="5"/>
  <c r="AG342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AE343" i="5"/>
  <c r="AF343" i="5"/>
  <c r="AG343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AE344" i="5"/>
  <c r="AF344" i="5"/>
  <c r="AG344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AE345" i="5"/>
  <c r="AF345" i="5"/>
  <c r="AG345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AE346" i="5"/>
  <c r="AF346" i="5"/>
  <c r="AG346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AE347" i="5"/>
  <c r="AF347" i="5"/>
  <c r="AG347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AE348" i="5"/>
  <c r="AF348" i="5"/>
  <c r="AG348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AE349" i="5"/>
  <c r="AF349" i="5"/>
  <c r="AG349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AE350" i="5"/>
  <c r="AF350" i="5"/>
  <c r="AG350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AE351" i="5"/>
  <c r="AF351" i="5"/>
  <c r="AG351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AE352" i="5"/>
  <c r="AF352" i="5"/>
  <c r="AG352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AE353" i="5"/>
  <c r="AF353" i="5"/>
  <c r="AG353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AE354" i="5"/>
  <c r="AF354" i="5"/>
  <c r="AG354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AE355" i="5"/>
  <c r="AF355" i="5"/>
  <c r="AG355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AE356" i="5"/>
  <c r="AF356" i="5"/>
  <c r="AG356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AE357" i="5"/>
  <c r="AF357" i="5"/>
  <c r="AG357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AE358" i="5"/>
  <c r="AF358" i="5"/>
  <c r="AG358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AE359" i="5"/>
  <c r="AF359" i="5"/>
  <c r="AG359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AE360" i="5"/>
  <c r="AF360" i="5"/>
  <c r="AG360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AE361" i="5"/>
  <c r="AF361" i="5"/>
  <c r="AG361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AE365" i="5"/>
  <c r="AF365" i="5"/>
  <c r="AG365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AE366" i="5"/>
  <c r="AF366" i="5"/>
  <c r="AG366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AE367" i="5"/>
  <c r="AF367" i="5"/>
  <c r="AG367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AE368" i="5"/>
  <c r="AF368" i="5"/>
  <c r="AG368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AE369" i="5"/>
  <c r="AF369" i="5"/>
  <c r="AG369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AE370" i="5"/>
  <c r="AF370" i="5"/>
  <c r="AG370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AE371" i="5"/>
  <c r="AF371" i="5"/>
  <c r="AG371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AE372" i="5"/>
  <c r="AF372" i="5"/>
  <c r="AG372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AE373" i="5"/>
  <c r="AF373" i="5"/>
  <c r="AG373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AE374" i="5"/>
  <c r="AF374" i="5"/>
  <c r="AG374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AE375" i="5"/>
  <c r="AF375" i="5"/>
  <c r="AG375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AE376" i="5"/>
  <c r="AF376" i="5"/>
  <c r="AG376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AF377" i="5"/>
  <c r="AG377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D378" i="5"/>
  <c r="AE378" i="5"/>
  <c r="AF378" i="5"/>
  <c r="AG378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C379" i="5"/>
  <c r="AD379" i="5"/>
  <c r="AE379" i="5"/>
  <c r="AF379" i="5"/>
  <c r="AG379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D380" i="5"/>
  <c r="AE380" i="5"/>
  <c r="AF380" i="5"/>
  <c r="AG380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D381" i="5"/>
  <c r="AE381" i="5"/>
  <c r="AF381" i="5"/>
  <c r="AG381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D382" i="5"/>
  <c r="AE382" i="5"/>
  <c r="AF382" i="5"/>
  <c r="AG382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D383" i="5"/>
  <c r="AE383" i="5"/>
  <c r="AF383" i="5"/>
  <c r="AG383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D384" i="5"/>
  <c r="AE384" i="5"/>
  <c r="AF384" i="5"/>
  <c r="AG384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AE385" i="5"/>
  <c r="AF385" i="5"/>
  <c r="AG385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AE386" i="5"/>
  <c r="AF386" i="5"/>
  <c r="AG386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AE387" i="5"/>
  <c r="AF387" i="5"/>
  <c r="AG387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D388" i="5"/>
  <c r="AE388" i="5"/>
  <c r="AF388" i="5"/>
  <c r="AG388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C389" i="5"/>
  <c r="AD389" i="5"/>
  <c r="AE389" i="5"/>
  <c r="AF389" i="5"/>
  <c r="AG389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C390" i="5"/>
  <c r="AD390" i="5"/>
  <c r="AE390" i="5"/>
  <c r="AF390" i="5"/>
  <c r="AG390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D391" i="5"/>
  <c r="AE391" i="5"/>
  <c r="AF391" i="5"/>
  <c r="AG391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D392" i="5"/>
  <c r="AE392" i="5"/>
  <c r="AF392" i="5"/>
  <c r="AG392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D393" i="5"/>
  <c r="AE393" i="5"/>
  <c r="AF393" i="5"/>
  <c r="AG393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C394" i="5"/>
  <c r="AD394" i="5"/>
  <c r="AE394" i="5"/>
  <c r="AF394" i="5"/>
  <c r="AG394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C395" i="5"/>
  <c r="AD395" i="5"/>
  <c r="AE395" i="5"/>
  <c r="AF395" i="5"/>
  <c r="AG395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C396" i="5"/>
  <c r="AD396" i="5"/>
  <c r="AE396" i="5"/>
  <c r="AF396" i="5"/>
  <c r="AG396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D397" i="5"/>
  <c r="AE397" i="5"/>
  <c r="AF397" i="5"/>
  <c r="AG397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C398" i="5"/>
  <c r="AD398" i="5"/>
  <c r="AE398" i="5"/>
  <c r="AF398" i="5"/>
  <c r="AG398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D399" i="5"/>
  <c r="AE399" i="5"/>
  <c r="AF399" i="5"/>
  <c r="AG399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C400" i="5"/>
  <c r="AD400" i="5"/>
  <c r="AE400" i="5"/>
  <c r="AF400" i="5"/>
  <c r="AG400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C401" i="5"/>
  <c r="AD401" i="5"/>
  <c r="AE401" i="5"/>
  <c r="AF401" i="5"/>
  <c r="AG401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C402" i="5"/>
  <c r="AD402" i="5"/>
  <c r="AE402" i="5"/>
  <c r="AF402" i="5"/>
  <c r="AG402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C403" i="5"/>
  <c r="AD403" i="5"/>
  <c r="AE403" i="5"/>
  <c r="AF403" i="5"/>
  <c r="AG403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D404" i="5"/>
  <c r="AE404" i="5"/>
  <c r="AF404" i="5"/>
  <c r="AG404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D405" i="5"/>
  <c r="AE405" i="5"/>
  <c r="AF405" i="5"/>
  <c r="AG405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D406" i="5"/>
  <c r="AE406" i="5"/>
  <c r="AF406" i="5"/>
  <c r="AG406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D407" i="5"/>
  <c r="AE407" i="5"/>
  <c r="AF407" i="5"/>
  <c r="AG407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AE408" i="5"/>
  <c r="AF408" i="5"/>
  <c r="AG408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D409" i="5"/>
  <c r="AE409" i="5"/>
  <c r="AF409" i="5"/>
  <c r="AG409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C410" i="5"/>
  <c r="AD410" i="5"/>
  <c r="AE410" i="5"/>
  <c r="AF410" i="5"/>
  <c r="AG410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AD411" i="5"/>
  <c r="AE411" i="5"/>
  <c r="AF411" i="5"/>
  <c r="AG411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D412" i="5"/>
  <c r="AE412" i="5"/>
  <c r="AF412" i="5"/>
  <c r="AG412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D413" i="5"/>
  <c r="AE413" i="5"/>
  <c r="AF413" i="5"/>
  <c r="AG413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D414" i="5"/>
  <c r="AE414" i="5"/>
  <c r="AF414" i="5"/>
  <c r="AG414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C415" i="5"/>
  <c r="AD415" i="5"/>
  <c r="AE415" i="5"/>
  <c r="AF415" i="5"/>
  <c r="AG415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C416" i="5"/>
  <c r="AD416" i="5"/>
  <c r="AE416" i="5"/>
  <c r="AF416" i="5"/>
  <c r="AG416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D417" i="5"/>
  <c r="AE417" i="5"/>
  <c r="AF417" i="5"/>
  <c r="AG417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D418" i="5"/>
  <c r="AE418" i="5"/>
  <c r="AF418" i="5"/>
  <c r="AG418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C419" i="5"/>
  <c r="AD419" i="5"/>
  <c r="AE419" i="5"/>
  <c r="AF419" i="5"/>
  <c r="AG419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D420" i="5"/>
  <c r="AE420" i="5"/>
  <c r="AF420" i="5"/>
  <c r="AG420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D421" i="5"/>
  <c r="AE421" i="5"/>
  <c r="AF421" i="5"/>
  <c r="AG421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D422" i="5"/>
  <c r="AE422" i="5"/>
  <c r="AF422" i="5"/>
  <c r="AG422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D423" i="5"/>
  <c r="AE423" i="5"/>
  <c r="AF423" i="5"/>
  <c r="AG423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D424" i="5"/>
  <c r="AE424" i="5"/>
  <c r="AF424" i="5"/>
  <c r="AG424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D425" i="5"/>
  <c r="AE425" i="5"/>
  <c r="AF425" i="5"/>
  <c r="AG425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D426" i="5"/>
  <c r="AE426" i="5"/>
  <c r="AF426" i="5"/>
  <c r="AG426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D427" i="5"/>
  <c r="AE427" i="5"/>
  <c r="AF427" i="5"/>
  <c r="AG427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D428" i="5"/>
  <c r="AE428" i="5"/>
  <c r="AF428" i="5"/>
  <c r="AG428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C429" i="5"/>
  <c r="AD429" i="5"/>
  <c r="AE429" i="5"/>
  <c r="AF429" i="5"/>
  <c r="AG429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D430" i="5"/>
  <c r="AE430" i="5"/>
  <c r="AF430" i="5"/>
  <c r="AG430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D431" i="5"/>
  <c r="AE431" i="5"/>
  <c r="AF431" i="5"/>
  <c r="AG431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D432" i="5"/>
  <c r="AE432" i="5"/>
  <c r="AF432" i="5"/>
  <c r="AG432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D433" i="5"/>
  <c r="AE433" i="5"/>
  <c r="AF433" i="5"/>
  <c r="AG433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D434" i="5"/>
  <c r="AE434" i="5"/>
  <c r="AF434" i="5"/>
  <c r="AG434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D435" i="5"/>
  <c r="AE435" i="5"/>
  <c r="AF435" i="5"/>
  <c r="AG435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D436" i="5"/>
  <c r="AE436" i="5"/>
  <c r="AF436" i="5"/>
  <c r="AG436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D437" i="5"/>
  <c r="AE437" i="5"/>
  <c r="AF437" i="5"/>
  <c r="AG437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AE438" i="5"/>
  <c r="AF438" i="5"/>
  <c r="AG438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C439" i="5"/>
  <c r="AD439" i="5"/>
  <c r="AE439" i="5"/>
  <c r="AF439" i="5"/>
  <c r="AG439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D440" i="5"/>
  <c r="AE440" i="5"/>
  <c r="AF440" i="5"/>
  <c r="AG440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D441" i="5"/>
  <c r="AE441" i="5"/>
  <c r="AF441" i="5"/>
  <c r="AG441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D442" i="5"/>
  <c r="AE442" i="5"/>
  <c r="AF442" i="5"/>
  <c r="AG442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D443" i="5"/>
  <c r="AE443" i="5"/>
  <c r="AF443" i="5"/>
  <c r="AG443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C444" i="5"/>
  <c r="AD444" i="5"/>
  <c r="AE444" i="5"/>
  <c r="AF444" i="5"/>
  <c r="AG444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D445" i="5"/>
  <c r="AE445" i="5"/>
  <c r="AF445" i="5"/>
  <c r="AG445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D446" i="5"/>
  <c r="AE446" i="5"/>
  <c r="AF446" i="5"/>
  <c r="AG446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AE447" i="5"/>
  <c r="AF447" i="5"/>
  <c r="AG447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AE448" i="5"/>
  <c r="AF448" i="5"/>
  <c r="AG448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D449" i="5"/>
  <c r="AE449" i="5"/>
  <c r="AF449" i="5"/>
  <c r="AG449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AE450" i="5"/>
  <c r="AF450" i="5"/>
  <c r="AG450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AE451" i="5"/>
  <c r="AF451" i="5"/>
  <c r="AG451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D452" i="5"/>
  <c r="AE452" i="5"/>
  <c r="AF452" i="5"/>
  <c r="AG452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AE453" i="5"/>
  <c r="AF453" i="5"/>
  <c r="AG453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AE454" i="5"/>
  <c r="AF454" i="5"/>
  <c r="AG454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AE455" i="5"/>
  <c r="AF455" i="5"/>
  <c r="AG455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D456" i="5"/>
  <c r="AE456" i="5"/>
  <c r="AF456" i="5"/>
  <c r="AG456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AE457" i="5"/>
  <c r="AF457" i="5"/>
  <c r="AG457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AE458" i="5"/>
  <c r="AF458" i="5"/>
  <c r="AG458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C459" i="5"/>
  <c r="AD459" i="5"/>
  <c r="AE459" i="5"/>
  <c r="AF459" i="5"/>
  <c r="AG459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C460" i="5"/>
  <c r="AD460" i="5"/>
  <c r="AE460" i="5"/>
  <c r="AF460" i="5"/>
  <c r="AG460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D461" i="5"/>
  <c r="AE461" i="5"/>
  <c r="AF461" i="5"/>
  <c r="AG461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D462" i="5"/>
  <c r="AE462" i="5"/>
  <c r="AF462" i="5"/>
  <c r="AG462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D463" i="5"/>
  <c r="AE463" i="5"/>
  <c r="AF463" i="5"/>
  <c r="AG463" i="5"/>
</calcChain>
</file>

<file path=xl/sharedStrings.xml><?xml version="1.0" encoding="utf-8"?>
<sst xmlns="http://schemas.openxmlformats.org/spreadsheetml/2006/main" count="13047" uniqueCount="3126">
  <si>
    <t>taxon_oid</t>
  </si>
  <si>
    <t>Domain</t>
  </si>
  <si>
    <t>Status</t>
  </si>
  <si>
    <t>Study Name</t>
  </si>
  <si>
    <t>Genome Name / Sample Name</t>
  </si>
  <si>
    <t>Sequencing Center</t>
  </si>
  <si>
    <t xml:space="preserve">IMG Genome ID </t>
  </si>
  <si>
    <t>Phylum</t>
  </si>
  <si>
    <t>Class</t>
  </si>
  <si>
    <t>Order</t>
  </si>
  <si>
    <t>Family</t>
  </si>
  <si>
    <t>Genus</t>
  </si>
  <si>
    <t>Species</t>
  </si>
  <si>
    <t>NCBI Taxon ID</t>
  </si>
  <si>
    <t>NCBI Project ID</t>
  </si>
  <si>
    <t>RefSeq Project ID</t>
  </si>
  <si>
    <t>Release Date</t>
  </si>
  <si>
    <t>Strain</t>
  </si>
  <si>
    <t>Chlorophyll concentration</t>
  </si>
  <si>
    <t>Clade</t>
  </si>
  <si>
    <t>Contact Name</t>
  </si>
  <si>
    <t>Ecotype</t>
  </si>
  <si>
    <t>Type Strain</t>
  </si>
  <si>
    <t>Genome Size   * assembled</t>
  </si>
  <si>
    <t>Gene Count   * assembled</t>
  </si>
  <si>
    <t>Scaffold Count   * assembled</t>
  </si>
  <si>
    <t>GC   * assembled</t>
  </si>
  <si>
    <t>Coding Base Count   * assembled</t>
  </si>
  <si>
    <t>CDS Count   * assembled</t>
  </si>
  <si>
    <t>RNA Count   * assembled</t>
  </si>
  <si>
    <t>rRNA Count   * assembled</t>
  </si>
  <si>
    <t>5S rRNA Count   * assembled</t>
  </si>
  <si>
    <t>16S rRNA Count   * assembled</t>
  </si>
  <si>
    <t>23S rRNA Count   * assembled</t>
  </si>
  <si>
    <t>tRNA Count   * assembled</t>
  </si>
  <si>
    <t>Bacteria</t>
  </si>
  <si>
    <t>Permanent Draft</t>
  </si>
  <si>
    <t>University of California, Santa Cruz</t>
  </si>
  <si>
    <t>Proteobacteria</t>
  </si>
  <si>
    <t>Gammaproteobacteria</t>
  </si>
  <si>
    <t>Chromatiales</t>
  </si>
  <si>
    <t>Ectothiorhodospiraceae</t>
  </si>
  <si>
    <t>Ectothiorhodospira</t>
  </si>
  <si>
    <t>PHS-1</t>
  </si>
  <si>
    <t>Unknown</t>
  </si>
  <si>
    <t>Genomic Encyclopedia of Archaeal and Bacterial Type Strains, Phase II (KMG-II): from individual species to whole genera</t>
  </si>
  <si>
    <t>DOE Joint Genome Institute (JGI)</t>
  </si>
  <si>
    <t>Ectothiorhodospira magna</t>
  </si>
  <si>
    <t>B7-7</t>
  </si>
  <si>
    <t>Yes</t>
  </si>
  <si>
    <t>Genome sequencing of representative photosynthetic purple sulfur bacteria</t>
  </si>
  <si>
    <t>Chromatiaceae</t>
  </si>
  <si>
    <t>Thiorhodococcus</t>
  </si>
  <si>
    <t>Thiorhodococcus drewsii</t>
  </si>
  <si>
    <t>AZ1</t>
  </si>
  <si>
    <t>Donald Bryant</t>
  </si>
  <si>
    <t>Michigan State University</t>
  </si>
  <si>
    <t>Marichromatium</t>
  </si>
  <si>
    <t>Marichromatium gracile</t>
  </si>
  <si>
    <t>YL28</t>
  </si>
  <si>
    <t>Finished</t>
  </si>
  <si>
    <t>CSP_787726, Anoxygenic phototrophic purple sulfur bacterium</t>
  </si>
  <si>
    <t>Allochromatium</t>
  </si>
  <si>
    <t>Allochromatium vinosum</t>
  </si>
  <si>
    <t>DSM 180</t>
  </si>
  <si>
    <t>Allochromatium warmingii</t>
  </si>
  <si>
    <t>DSM 173</t>
  </si>
  <si>
    <t>Thiocystis</t>
  </si>
  <si>
    <t>Thiocystis violascens</t>
  </si>
  <si>
    <t>6111, DSM 198</t>
  </si>
  <si>
    <t>Ectothiorhodospira marina</t>
  </si>
  <si>
    <t>DSM 241</t>
  </si>
  <si>
    <t>Halorhodospira halophila</t>
  </si>
  <si>
    <t>Halorhodospira</t>
  </si>
  <si>
    <t>SL1</t>
  </si>
  <si>
    <t>Ectothiorhodosinus</t>
  </si>
  <si>
    <t>Ectothiorhodosinus mongolicus</t>
  </si>
  <si>
    <t>M9</t>
  </si>
  <si>
    <t>Marichromatium purpuratum</t>
  </si>
  <si>
    <t>Lamprocystis</t>
  </si>
  <si>
    <t>Lamprocystis purpurea</t>
  </si>
  <si>
    <t>DSM 4197</t>
  </si>
  <si>
    <t>Institute of Microbial Technology (IMTECH), Council of Scientific and Industrial Research (CSIR)</t>
  </si>
  <si>
    <t>Imhoffiella</t>
  </si>
  <si>
    <t>Imhoffiella purpurea</t>
  </si>
  <si>
    <t>AK35</t>
  </si>
  <si>
    <t>Northeastern State University</t>
  </si>
  <si>
    <t>Halorhodospira halochloris</t>
  </si>
  <si>
    <t>A</t>
  </si>
  <si>
    <t>Ectothiorhodospira haloalkaliphila</t>
  </si>
  <si>
    <t>51/7, ATCC 51935</t>
  </si>
  <si>
    <t>Thioflavicoccus</t>
  </si>
  <si>
    <t>Thioflavicoccus mobilis</t>
  </si>
  <si>
    <t>Thiocapsa</t>
  </si>
  <si>
    <t>Thiocapsa roseopersicina</t>
  </si>
  <si>
    <t>DSM 217</t>
  </si>
  <si>
    <t>Thiorhodovibrio</t>
  </si>
  <si>
    <t>Thiocapsa marina</t>
  </si>
  <si>
    <t>5811, DSM 5653</t>
  </si>
  <si>
    <t>Thiorhodospira</t>
  </si>
  <si>
    <t>Thiorhodospira sibirica</t>
  </si>
  <si>
    <t>A12, ATCC 700588</t>
  </si>
  <si>
    <t>University of California, San Cruz</t>
  </si>
  <si>
    <t>BSL-9</t>
  </si>
  <si>
    <t>Ectothiorhodospira mobilis</t>
  </si>
  <si>
    <t>DSM 4180</t>
  </si>
  <si>
    <t>The Pennsylvania State University</t>
  </si>
  <si>
    <t>University of Queensland</t>
  </si>
  <si>
    <t>University of Michigan</t>
  </si>
  <si>
    <t>Markus Göker</t>
  </si>
  <si>
    <t>S. Chen</t>
  </si>
  <si>
    <t>No</t>
  </si>
  <si>
    <t>Chad Saltikov</t>
  </si>
  <si>
    <t>A. Pinnaka</t>
  </si>
  <si>
    <t>Ratnakar Deole</t>
  </si>
  <si>
    <t>SCGC AAA298-K06</t>
  </si>
  <si>
    <t>alpha proteobacterium SCGC AAA298-K06</t>
  </si>
  <si>
    <t>unclassified</t>
  </si>
  <si>
    <t>Alphaproteobacteria</t>
  </si>
  <si>
    <t>alpha proteobacterium SCGC AAA298-K06 (unscreened)</t>
  </si>
  <si>
    <t>Generating reference genomes for marine ecosystem research: Single cell sequencing of ubiquitous, uncultured bacterioplankton clades</t>
  </si>
  <si>
    <r>
      <rPr>
        <i/>
        <sz val="11"/>
        <color theme="1"/>
        <rFont val="Calibri"/>
        <family val="2"/>
        <scheme val="minor"/>
      </rPr>
      <t>Rhizobiales</t>
    </r>
    <r>
      <rPr>
        <sz val="11"/>
        <color theme="1"/>
        <rFont val="Calibri"/>
        <family val="2"/>
        <scheme val="minor"/>
      </rPr>
      <t xml:space="preserve"> sp. genome_bin_27</t>
    </r>
  </si>
  <si>
    <t>Select Genomes from microbial communities from drinking water filter from Ann Arbor, Michigan</t>
  </si>
  <si>
    <t>Draft</t>
  </si>
  <si>
    <t>DSM 25521</t>
  </si>
  <si>
    <t>Phreatobacter oligotrophus</t>
  </si>
  <si>
    <t>Phreatobacter</t>
  </si>
  <si>
    <r>
      <rPr>
        <i/>
        <sz val="11"/>
        <color theme="1"/>
        <rFont val="Calibri"/>
        <family val="2"/>
        <scheme val="minor"/>
      </rPr>
      <t>Phreatobacter oligotrophus</t>
    </r>
    <r>
      <rPr>
        <sz val="11"/>
        <color theme="1"/>
        <rFont val="Calibri"/>
        <family val="2"/>
        <scheme val="minor"/>
      </rPr>
      <t xml:space="preserve"> DSM 25521</t>
    </r>
  </si>
  <si>
    <t>SCGC AAA076-E06</t>
  </si>
  <si>
    <t>alpha proteobacterium SCGC AAA076-E06</t>
  </si>
  <si>
    <t>alpha proteobacterium SCGC AAA076-E06 (unscreened)</t>
  </si>
  <si>
    <t>AAP38</t>
  </si>
  <si>
    <t>alpha proteobacterium AAP38</t>
  </si>
  <si>
    <t>Institute of Microbiology of the ASCR, v. v. i.</t>
  </si>
  <si>
    <r>
      <rPr>
        <i/>
        <sz val="11"/>
        <color theme="1"/>
        <rFont val="Calibri"/>
        <family val="2"/>
        <scheme val="minor"/>
      </rPr>
      <t>Rhodocista</t>
    </r>
    <r>
      <rPr>
        <sz val="11"/>
        <color theme="1"/>
        <rFont val="Calibri"/>
        <family val="2"/>
        <scheme val="minor"/>
      </rPr>
      <t xml:space="preserve"> sp. AAP38</t>
    </r>
  </si>
  <si>
    <t>Evolution of Photosynthesis Gene Clusters</t>
  </si>
  <si>
    <r>
      <rPr>
        <i/>
        <sz val="11"/>
        <color theme="1"/>
        <rFont val="Calibri"/>
        <family val="2"/>
        <scheme val="minor"/>
      </rPr>
      <t>Acidobacteria</t>
    </r>
    <r>
      <rPr>
        <sz val="11"/>
        <color theme="1"/>
        <rFont val="Calibri"/>
        <family val="2"/>
        <scheme val="minor"/>
      </rPr>
      <t xml:space="preserve"> sp. genome_bin_43</t>
    </r>
  </si>
  <si>
    <t>AAP81b</t>
  </si>
  <si>
    <t>alpha proteobacterium AAP81b</t>
  </si>
  <si>
    <r>
      <rPr>
        <i/>
        <sz val="11"/>
        <color theme="1"/>
        <rFont val="Calibri"/>
        <family val="2"/>
        <scheme val="minor"/>
      </rPr>
      <t>Sandarakinorhabdus</t>
    </r>
    <r>
      <rPr>
        <sz val="11"/>
        <color theme="1"/>
        <rFont val="Calibri"/>
        <family val="2"/>
        <scheme val="minor"/>
      </rPr>
      <t xml:space="preserve"> sp. AAP81b</t>
    </r>
  </si>
  <si>
    <t>Alphaproteobacteria sp. genome_bin_25</t>
  </si>
  <si>
    <t>Q-1</t>
  </si>
  <si>
    <t>alpha proteobacterium Q-1</t>
  </si>
  <si>
    <t>Chiba University</t>
  </si>
  <si>
    <t>Alpha proteobacterium Q-1</t>
  </si>
  <si>
    <t>Alphaproteobacterium Strain Q-1 genome sequencing</t>
  </si>
  <si>
    <t>Sphingomonadales</t>
  </si>
  <si>
    <r>
      <rPr>
        <i/>
        <sz val="11"/>
        <color theme="1"/>
        <rFont val="Calibri"/>
        <family val="2"/>
        <scheme val="minor"/>
      </rPr>
      <t>Sphingomonadales</t>
    </r>
    <r>
      <rPr>
        <sz val="11"/>
        <color theme="1"/>
        <rFont val="Calibri"/>
        <family val="2"/>
        <scheme val="minor"/>
      </rPr>
      <t xml:space="preserve"> sp. genome_bin_49</t>
    </r>
  </si>
  <si>
    <r>
      <rPr>
        <i/>
        <sz val="11"/>
        <color theme="1"/>
        <rFont val="Calibri"/>
        <family val="2"/>
        <scheme val="minor"/>
      </rPr>
      <t>Sphingomonadales</t>
    </r>
    <r>
      <rPr>
        <sz val="11"/>
        <color theme="1"/>
        <rFont val="Calibri"/>
        <family val="2"/>
        <scheme val="minor"/>
      </rPr>
      <t xml:space="preserve"> sp. genome_bin_51</t>
    </r>
  </si>
  <si>
    <r>
      <rPr>
        <i/>
        <sz val="11"/>
        <color theme="1"/>
        <rFont val="Calibri"/>
        <family val="2"/>
        <scheme val="minor"/>
      </rPr>
      <t>Sphingomonadales</t>
    </r>
    <r>
      <rPr>
        <sz val="11"/>
        <color theme="1"/>
        <rFont val="Calibri"/>
        <family val="2"/>
        <scheme val="minor"/>
      </rPr>
      <t xml:space="preserve"> sp. genome_bin_17</t>
    </r>
  </si>
  <si>
    <r>
      <rPr>
        <i/>
        <sz val="11"/>
        <color theme="1"/>
        <rFont val="Calibri"/>
        <family val="2"/>
        <scheme val="minor"/>
      </rPr>
      <t>Sphingomonadales</t>
    </r>
    <r>
      <rPr>
        <sz val="11"/>
        <color theme="1"/>
        <rFont val="Calibri"/>
        <family val="2"/>
        <scheme val="minor"/>
      </rPr>
      <t xml:space="preserve"> bacterium RIFCSPHIGHO2_01_FULL_65_20</t>
    </r>
  </si>
  <si>
    <t>Soil microbial communities from Rifle, Colorado, USA</t>
  </si>
  <si>
    <t>ATCC 14820</t>
  </si>
  <si>
    <t>Sphingomonas echinoides</t>
  </si>
  <si>
    <t>Sphingomonas</t>
  </si>
  <si>
    <t>Sphingomonadaceae</t>
  </si>
  <si>
    <t>Korea Polar Research Institute (KOPRI)</t>
  </si>
  <si>
    <r>
      <rPr>
        <i/>
        <sz val="11"/>
        <color theme="1"/>
        <rFont val="Calibri"/>
        <family val="2"/>
        <scheme val="minor"/>
      </rPr>
      <t>Sphingomonas echinoides</t>
    </r>
    <r>
      <rPr>
        <sz val="11"/>
        <color theme="1"/>
        <rFont val="Calibri"/>
        <family val="2"/>
        <scheme val="minor"/>
      </rPr>
      <t xml:space="preserve"> ATCC 14820</t>
    </r>
  </si>
  <si>
    <t>Sphingomonas echinoides ATCC 14820</t>
  </si>
  <si>
    <t>GV027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</si>
  <si>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</t>
    </r>
  </si>
  <si>
    <t>Novosphingobium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</si>
  <si>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GV027</t>
    </r>
  </si>
  <si>
    <t>Populus root and rhizosphere microbial communities from Tennessee, USA</t>
  </si>
  <si>
    <t>JL477</t>
  </si>
  <si>
    <r>
      <rPr>
        <i/>
        <sz val="11"/>
        <color theme="1"/>
        <rFont val="Calibri"/>
        <family val="2"/>
        <scheme val="minor"/>
      </rPr>
      <t>Citromicrobium</t>
    </r>
    <r>
      <rPr>
        <sz val="11"/>
        <color theme="1"/>
        <rFont val="Calibri"/>
        <family val="2"/>
        <scheme val="minor"/>
      </rPr>
      <t xml:space="preserve"> sp. JL477</t>
    </r>
  </si>
  <si>
    <t>Citromicrobium</t>
  </si>
  <si>
    <t>Xiamen university</t>
  </si>
  <si>
    <t>Citromicrobium sp. JL477 Genome sequencing and assembly</t>
  </si>
  <si>
    <t>DSM 19645</t>
  </si>
  <si>
    <t>Sphingomonas sanxanigenens</t>
  </si>
  <si>
    <r>
      <rPr>
        <i/>
        <sz val="11"/>
        <color theme="1"/>
        <rFont val="Calibri"/>
        <family val="2"/>
        <scheme val="minor"/>
      </rPr>
      <t>Sphingomonas sanxanigenens</t>
    </r>
    <r>
      <rPr>
        <sz val="11"/>
        <color theme="1"/>
        <rFont val="Calibri"/>
        <family val="2"/>
        <scheme val="minor"/>
      </rPr>
      <t xml:space="preserve"> DSM 19645</t>
    </r>
  </si>
  <si>
    <t>Genomic Encyclopedia of Type Strains, Phase I: the one thousand microbial genomes (KMG-I) project</t>
  </si>
  <si>
    <t>GV064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</si>
  <si>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GV064</t>
    </r>
  </si>
  <si>
    <t>DSM 12447</t>
  </si>
  <si>
    <t>Novosphingobium subterraneum</t>
  </si>
  <si>
    <t>Monash University Malaysia</t>
  </si>
  <si>
    <r>
      <rPr>
        <i/>
        <sz val="11"/>
        <color theme="1"/>
        <rFont val="Calibri"/>
        <family val="2"/>
        <scheme val="minor"/>
      </rPr>
      <t xml:space="preserve">Novosphingobium subterraneum </t>
    </r>
    <r>
      <rPr>
        <sz val="11"/>
        <color theme="1"/>
        <rFont val="Calibri"/>
        <family val="2"/>
        <scheme val="minor"/>
      </rPr>
      <t>DSM 12447</t>
    </r>
  </si>
  <si>
    <t>Novosphingobium subterraneum DSM 12447</t>
  </si>
  <si>
    <t>RAC04</t>
  </si>
  <si>
    <r>
      <rPr>
        <i/>
        <sz val="11"/>
        <color theme="1"/>
        <rFont val="Calibri"/>
        <family val="2"/>
        <scheme val="minor"/>
      </rPr>
      <t>Blastomonas</t>
    </r>
    <r>
      <rPr>
        <sz val="11"/>
        <color theme="1"/>
        <rFont val="Calibri"/>
        <family val="2"/>
        <scheme val="minor"/>
      </rPr>
      <t xml:space="preserve"> sp. RAC04</t>
    </r>
  </si>
  <si>
    <t>Blastomonas</t>
  </si>
  <si>
    <t>Los Alamos National Laboratory</t>
  </si>
  <si>
    <t>Blastomonas spp. RAC04 genome sequencing</t>
  </si>
  <si>
    <t>Novosphingobium capsulatum</t>
  </si>
  <si>
    <t>National Institute of Technology and Evaluation</t>
  </si>
  <si>
    <r>
      <rPr>
        <i/>
        <sz val="11"/>
        <color theme="1"/>
        <rFont val="Calibri"/>
        <family val="2"/>
        <scheme val="minor"/>
      </rPr>
      <t>Novosphingobium capsulatum</t>
    </r>
    <r>
      <rPr>
        <sz val="11"/>
        <color theme="1"/>
        <rFont val="Calibri"/>
        <family val="2"/>
        <scheme val="minor"/>
      </rPr>
      <t xml:space="preserve"> NBRC 12533</t>
    </r>
  </si>
  <si>
    <t>Novosphingobium  genome sequencing - National Institute of Technology and Evaluation, Japan</t>
  </si>
  <si>
    <t>WHSC-8</t>
  </si>
  <si>
    <t>Sphingomonas hengshuiensis</t>
  </si>
  <si>
    <t>Hengshui University</t>
  </si>
  <si>
    <r>
      <rPr>
        <i/>
        <sz val="11"/>
        <color theme="1"/>
        <rFont val="Calibri"/>
        <family val="2"/>
        <scheme val="minor"/>
      </rPr>
      <t>Sphingomonas hengshuiensis</t>
    </r>
    <r>
      <rPr>
        <sz val="11"/>
        <color theme="1"/>
        <rFont val="Calibri"/>
        <family val="2"/>
        <scheme val="minor"/>
      </rPr>
      <t xml:space="preserve"> WHSC-8</t>
    </r>
  </si>
  <si>
    <t>Sphingomonas hengshuiensis WHSC-8 Genome sequencing</t>
  </si>
  <si>
    <t>Leaf339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</si>
  <si>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Leaf339</t>
    </r>
  </si>
  <si>
    <t>Max Planck Institute for Plant Breeding Research</t>
  </si>
  <si>
    <t>Genome sequencing of Arabidopsis leaf and root microbiota representing the majority of bacterial species in their natural communities</t>
  </si>
  <si>
    <t>WPS32</t>
  </si>
  <si>
    <r>
      <rPr>
        <i/>
        <sz val="11"/>
        <color theme="1"/>
        <rFont val="Calibri"/>
        <family val="2"/>
        <scheme val="minor"/>
      </rPr>
      <t>Citromicrobium</t>
    </r>
    <r>
      <rPr>
        <sz val="11"/>
        <color theme="1"/>
        <rFont val="Calibri"/>
        <family val="2"/>
        <scheme val="minor"/>
      </rPr>
      <t xml:space="preserve"> sp. WPS32</t>
    </r>
  </si>
  <si>
    <t>Comparative genomic analysis of Citromicrobium spp. strains</t>
  </si>
  <si>
    <t>JL354</t>
  </si>
  <si>
    <t>Citromicrobium bathyomarinum</t>
  </si>
  <si>
    <t>Huazhong Agricultural University</t>
  </si>
  <si>
    <r>
      <rPr>
        <i/>
        <sz val="11"/>
        <color theme="1"/>
        <rFont val="Calibri"/>
        <family val="2"/>
        <scheme val="minor"/>
      </rPr>
      <t>Citromicrobium bathyomarinum</t>
    </r>
    <r>
      <rPr>
        <sz val="11"/>
        <color theme="1"/>
        <rFont val="Calibri"/>
        <family val="2"/>
        <scheme val="minor"/>
      </rPr>
      <t xml:space="preserve"> JL354</t>
    </r>
  </si>
  <si>
    <t>Citromicrobium bathyomarinum JL354</t>
  </si>
  <si>
    <t>AAP62</t>
  </si>
  <si>
    <r>
      <rPr>
        <i/>
        <sz val="11"/>
        <color theme="1"/>
        <rFont val="Calibri"/>
        <family val="2"/>
        <scheme val="minor"/>
      </rPr>
      <t>Sandarakinorhabdus</t>
    </r>
    <r>
      <rPr>
        <sz val="11"/>
        <color theme="1"/>
        <rFont val="Calibri"/>
        <family val="2"/>
        <scheme val="minor"/>
      </rPr>
      <t xml:space="preserve"> sp. AAP62</t>
    </r>
  </si>
  <si>
    <t>Sandarakinorhabdus</t>
  </si>
  <si>
    <t>Sandarakinorhabdus sp. AAP62</t>
  </si>
  <si>
    <t>B1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</si>
  <si>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B1</t>
    </r>
  </si>
  <si>
    <t>Phycosphere-associated microbial communities from algal ponds</t>
  </si>
  <si>
    <t>B-7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</si>
  <si>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B-7</t>
    </r>
  </si>
  <si>
    <t>Central South University</t>
  </si>
  <si>
    <t>PAMC 26621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</si>
  <si>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PAMC 26621</t>
    </r>
  </si>
  <si>
    <t>Korea Institute of Ocean Science and Technology (KIOST)</t>
  </si>
  <si>
    <t>Sphingomonas sp. PAMC 26621</t>
  </si>
  <si>
    <t>GV079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</si>
  <si>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GV079</t>
    </r>
  </si>
  <si>
    <t>DSM 22298</t>
  </si>
  <si>
    <t>Sphingomonas astaxanthinifaciens</t>
  </si>
  <si>
    <r>
      <rPr>
        <i/>
        <sz val="11"/>
        <color theme="1"/>
        <rFont val="Calibri"/>
        <family val="2"/>
        <scheme val="minor"/>
      </rPr>
      <t>Sphingomonas astaxanthinifaciens</t>
    </r>
    <r>
      <rPr>
        <sz val="11"/>
        <color theme="1"/>
        <rFont val="Calibri"/>
        <family val="2"/>
        <scheme val="minor"/>
      </rPr>
      <t xml:space="preserve"> DSM 22298</t>
    </r>
  </si>
  <si>
    <t>AAP83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</si>
  <si>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AAP83</t>
    </r>
  </si>
  <si>
    <t>AAP1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</si>
  <si>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AAP1</t>
    </r>
  </si>
  <si>
    <t>DSM 17366</t>
  </si>
  <si>
    <t>Sandarakinorhabdus limnophila</t>
  </si>
  <si>
    <r>
      <rPr>
        <i/>
        <sz val="11"/>
        <color theme="1"/>
        <rFont val="Calibri"/>
        <family val="2"/>
        <scheme val="minor"/>
      </rPr>
      <t>Sandarakinorhabdus limnophila</t>
    </r>
    <r>
      <rPr>
        <sz val="11"/>
        <color theme="1"/>
        <rFont val="Calibri"/>
        <family val="2"/>
        <scheme val="minor"/>
      </rPr>
      <t xml:space="preserve"> DSM 17366</t>
    </r>
  </si>
  <si>
    <t>STIS6.2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</si>
  <si>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STIS6.2</t>
    </r>
  </si>
  <si>
    <t>Leibniz-Institute of Freshwater Ecology and Inland Fisheries</t>
  </si>
  <si>
    <t>Sphingomonas sp. STIS6.2</t>
  </si>
  <si>
    <t>PAMC 26617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</si>
  <si>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PAMC 26617</t>
    </r>
  </si>
  <si>
    <t>Sphingomonas sp. PAMC 26617</t>
  </si>
  <si>
    <t>GV061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</si>
  <si>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GV061</t>
    </r>
  </si>
  <si>
    <t>ST</t>
  </si>
  <si>
    <t>Berlin Center for Genomics in Biodiversity Research (BeGenDiv)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</si>
  <si>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ST</t>
    </r>
  </si>
  <si>
    <t>Sphingomonas sp.</t>
  </si>
  <si>
    <t>RCC1878</t>
  </si>
  <si>
    <r>
      <rPr>
        <i/>
        <sz val="11"/>
        <color theme="1"/>
        <rFont val="Calibri"/>
        <family val="2"/>
        <scheme val="minor"/>
      </rPr>
      <t>Citromicrobium</t>
    </r>
    <r>
      <rPr>
        <sz val="11"/>
        <color theme="1"/>
        <rFont val="Calibri"/>
        <family val="2"/>
        <scheme val="minor"/>
      </rPr>
      <t xml:space="preserve"> sp. RCC1878</t>
    </r>
  </si>
  <si>
    <t>GV055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</si>
  <si>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GV055</t>
    </r>
  </si>
  <si>
    <t>FUKUSW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</si>
  <si>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FUKUSW</t>
    </r>
  </si>
  <si>
    <t>CGMCC 1.3432</t>
  </si>
  <si>
    <t>Novosphingobium taihuense</t>
  </si>
  <si>
    <r>
      <rPr>
        <i/>
        <sz val="11"/>
        <color theme="1"/>
        <rFont val="Calibri"/>
        <family val="2"/>
        <scheme val="minor"/>
      </rPr>
      <t>Novosphingobium taihuense</t>
    </r>
    <r>
      <rPr>
        <sz val="11"/>
        <color theme="1"/>
        <rFont val="Calibri"/>
        <family val="2"/>
        <scheme val="minor"/>
      </rPr>
      <t xml:space="preserve"> CGMCC 1.3432</t>
    </r>
  </si>
  <si>
    <t>Genomic Encyclopedia of Type Strains, Phase III (KMG-III): the genomes of soil and plant-associated and newly described type strains</t>
  </si>
  <si>
    <t>DSM 19966</t>
  </si>
  <si>
    <t>Novosphingobium acidiphilum</t>
  </si>
  <si>
    <r>
      <rPr>
        <i/>
        <sz val="11"/>
        <color theme="1"/>
        <rFont val="Calibri"/>
        <family val="2"/>
        <scheme val="minor"/>
      </rPr>
      <t>Novosphingobium acidiphilum</t>
    </r>
    <r>
      <rPr>
        <sz val="11"/>
        <color theme="1"/>
        <rFont val="Calibri"/>
        <family val="2"/>
        <scheme val="minor"/>
      </rPr>
      <t xml:space="preserve"> DSM 19966</t>
    </r>
  </si>
  <si>
    <t>JL1351</t>
  </si>
  <si>
    <r>
      <rPr>
        <i/>
        <sz val="11"/>
        <color theme="1"/>
        <rFont val="Calibri"/>
        <family val="2"/>
        <scheme val="minor"/>
      </rPr>
      <t>Citromicrobium</t>
    </r>
    <r>
      <rPr>
        <sz val="11"/>
        <color theme="1"/>
        <rFont val="Calibri"/>
        <family val="2"/>
        <scheme val="minor"/>
      </rPr>
      <t xml:space="preserve"> sp. JL1351</t>
    </r>
  </si>
  <si>
    <t>Citromicrobium sp. JL1351 genome sequencing</t>
  </si>
  <si>
    <t>AAP25</t>
  </si>
  <si>
    <r>
      <rPr>
        <i/>
        <sz val="11"/>
        <color theme="1"/>
        <rFont val="Calibri"/>
        <family val="2"/>
        <scheme val="minor"/>
      </rPr>
      <t>Blastomonas</t>
    </r>
    <r>
      <rPr>
        <sz val="11"/>
        <color theme="1"/>
        <rFont val="Calibri"/>
        <family val="2"/>
        <scheme val="minor"/>
      </rPr>
      <t xml:space="preserve"> sp. AAP25</t>
    </r>
  </si>
  <si>
    <t>AAP93</t>
  </si>
  <si>
    <r>
      <rPr>
        <i/>
        <sz val="11"/>
        <color theme="1"/>
        <rFont val="Calibri"/>
        <family val="2"/>
        <scheme val="minor"/>
      </rPr>
      <t>Novosphingobium</t>
    </r>
    <r>
      <rPr>
        <sz val="11"/>
        <color theme="1"/>
        <rFont val="Calibri"/>
        <family val="2"/>
        <scheme val="minor"/>
      </rPr>
      <t xml:space="preserve"> sp. AAP93</t>
    </r>
  </si>
  <si>
    <t>PAMC 26605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</si>
  <si>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PAMC 26605</t>
    </r>
  </si>
  <si>
    <t>Sphingomonas sp. PAMC 26605</t>
  </si>
  <si>
    <t>SMCC B0478</t>
  </si>
  <si>
    <r>
      <rPr>
        <i/>
        <sz val="11"/>
        <color theme="1"/>
        <rFont val="Calibri"/>
        <family val="2"/>
        <scheme val="minor"/>
      </rPr>
      <t>Novosphingobium subterraneum</t>
    </r>
    <r>
      <rPr>
        <sz val="11"/>
        <color theme="1"/>
        <rFont val="Calibri"/>
        <family val="2"/>
        <scheme val="minor"/>
      </rPr>
      <t xml:space="preserve"> NBRC 16086</t>
    </r>
  </si>
  <si>
    <t>RCC1885</t>
  </si>
  <si>
    <r>
      <rPr>
        <i/>
        <sz val="11"/>
        <color theme="1"/>
        <rFont val="Calibri"/>
        <family val="2"/>
        <scheme val="minor"/>
      </rPr>
      <t>Citromicrobium</t>
    </r>
    <r>
      <rPr>
        <sz val="11"/>
        <color theme="1"/>
        <rFont val="Calibri"/>
        <family val="2"/>
        <scheme val="minor"/>
      </rPr>
      <t xml:space="preserve"> sp. RCC1885</t>
    </r>
  </si>
  <si>
    <t>JL2201</t>
  </si>
  <si>
    <r>
      <rPr>
        <i/>
        <sz val="11"/>
        <color theme="1"/>
        <rFont val="Calibri"/>
        <family val="2"/>
        <scheme val="minor"/>
      </rPr>
      <t>Citromicrobium</t>
    </r>
    <r>
      <rPr>
        <sz val="11"/>
        <color theme="1"/>
        <rFont val="Calibri"/>
        <family val="2"/>
        <scheme val="minor"/>
      </rPr>
      <t xml:space="preserve"> sp. JL2201</t>
    </r>
  </si>
  <si>
    <t>Citromicrobium sp. JL2201 genome sequencing</t>
  </si>
  <si>
    <t>37zxx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</si>
  <si>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37zxx</t>
    </r>
  </si>
  <si>
    <t>Inner Mongolia Agricultural University</t>
  </si>
  <si>
    <t>Sphingomonas sp. Genome sequencing</t>
  </si>
  <si>
    <t>Nankai University</t>
  </si>
  <si>
    <r>
      <rPr>
        <i/>
        <sz val="11"/>
        <color theme="1"/>
        <rFont val="Calibri"/>
        <family val="2"/>
        <scheme val="minor"/>
      </rPr>
      <t>Sphingomonas sanxanigenens</t>
    </r>
    <r>
      <rPr>
        <sz val="11"/>
        <color theme="1"/>
        <rFont val="Calibri"/>
        <family val="2"/>
        <scheme val="minor"/>
      </rPr>
      <t xml:space="preserve"> DSM 19645, NX02</t>
    </r>
  </si>
  <si>
    <t>Sphingomonas sanxanigenens DSM 19645, NX02</t>
  </si>
  <si>
    <t>Leaf30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</si>
  <si>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Leaf30</t>
    </r>
  </si>
  <si>
    <t>DSM 18422</t>
  </si>
  <si>
    <t>Sphingomonas jaspsi</t>
  </si>
  <si>
    <r>
      <rPr>
        <i/>
        <sz val="11"/>
        <color theme="1"/>
        <rFont val="Calibri"/>
        <family val="2"/>
        <scheme val="minor"/>
      </rPr>
      <t xml:space="preserve">Sphingomonas jaspsi </t>
    </r>
    <r>
      <rPr>
        <sz val="11"/>
        <color theme="1"/>
        <rFont val="Calibri"/>
        <family val="2"/>
        <scheme val="minor"/>
      </rPr>
      <t>DSM 18422</t>
    </r>
  </si>
  <si>
    <t>FUKUSWIS1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</si>
  <si>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FUKUSWIS1</t>
    </r>
  </si>
  <si>
    <t>Sphingomonas sp. FUKUSWIS1</t>
  </si>
  <si>
    <t>AAP53</t>
  </si>
  <si>
    <r>
      <rPr>
        <i/>
        <sz val="11"/>
        <color theme="1"/>
        <rFont val="Calibri"/>
        <family val="2"/>
        <scheme val="minor"/>
      </rPr>
      <t>Blastomonas</t>
    </r>
    <r>
      <rPr>
        <sz val="11"/>
        <color theme="1"/>
        <rFont val="Calibri"/>
        <family val="2"/>
        <scheme val="minor"/>
      </rPr>
      <t xml:space="preserve"> sp. AAP53</t>
    </r>
  </si>
  <si>
    <t>Blastomonas sp. AAP53</t>
  </si>
  <si>
    <t>Leaf226</t>
  </si>
  <si>
    <r>
      <rPr>
        <i/>
        <sz val="11"/>
        <color theme="1"/>
        <rFont val="Calibri"/>
        <family val="2"/>
        <scheme val="minor"/>
      </rPr>
      <t>Sphingomonas</t>
    </r>
    <r>
      <rPr>
        <sz val="11"/>
        <color theme="1"/>
        <rFont val="Calibri"/>
        <family val="2"/>
        <scheme val="minor"/>
      </rPr>
      <t xml:space="preserve"> sp. Leaf226</t>
    </r>
  </si>
  <si>
    <t>JL31</t>
  </si>
  <si>
    <r>
      <rPr>
        <i/>
        <sz val="11"/>
        <color theme="1"/>
        <rFont val="Calibri"/>
        <family val="2"/>
        <scheme val="minor"/>
      </rPr>
      <t>Citromicrobium</t>
    </r>
    <r>
      <rPr>
        <sz val="11"/>
        <color theme="1"/>
        <rFont val="Calibri"/>
        <family val="2"/>
        <scheme val="minor"/>
      </rPr>
      <t xml:space="preserve"> sp. JL31</t>
    </r>
  </si>
  <si>
    <t>Citromicrobium sp. JL31 genome sequencing</t>
  </si>
  <si>
    <t>NAP1</t>
  </si>
  <si>
    <r>
      <rPr>
        <i/>
        <sz val="11"/>
        <color theme="1"/>
        <rFont val="Calibri"/>
        <family val="2"/>
        <scheme val="minor"/>
      </rPr>
      <t>Erythrobacter</t>
    </r>
    <r>
      <rPr>
        <sz val="11"/>
        <color theme="1"/>
        <rFont val="Calibri"/>
        <family val="2"/>
        <scheme val="minor"/>
      </rPr>
      <t xml:space="preserve"> sp. NAP1</t>
    </r>
  </si>
  <si>
    <t>Erythrobacter</t>
  </si>
  <si>
    <t>Erythrobacteraceae</t>
  </si>
  <si>
    <t>J. Craig Venter Institute (JCVI)</t>
  </si>
  <si>
    <t>Erythrobacter sp. NAP1</t>
  </si>
  <si>
    <t>DSM 8509</t>
  </si>
  <si>
    <t>Erythrobacter litoralis</t>
  </si>
  <si>
    <r>
      <rPr>
        <i/>
        <sz val="11"/>
        <color theme="1"/>
        <rFont val="Calibri"/>
        <family val="2"/>
        <scheme val="minor"/>
      </rPr>
      <t xml:space="preserve">Erythrobacter litoralis </t>
    </r>
    <r>
      <rPr>
        <sz val="11"/>
        <color theme="1"/>
        <rFont val="Calibri"/>
        <family val="2"/>
        <scheme val="minor"/>
      </rPr>
      <t>DSM 8509</t>
    </r>
  </si>
  <si>
    <t>Erythrobacter genome project - Xiamen University</t>
  </si>
  <si>
    <t>KCTC 23554</t>
  </si>
  <si>
    <t>Erythrobacter marinus</t>
  </si>
  <si>
    <t>Second Institute of Oceanography, State Oceanic Administration</t>
  </si>
  <si>
    <r>
      <rPr>
        <i/>
        <sz val="11"/>
        <color theme="1"/>
        <rFont val="Calibri"/>
        <family val="2"/>
        <scheme val="minor"/>
      </rPr>
      <t xml:space="preserve">Erythrobacter marinus </t>
    </r>
    <r>
      <rPr>
        <sz val="11"/>
        <color theme="1"/>
        <rFont val="Calibri"/>
        <family val="2"/>
        <scheme val="minor"/>
      </rPr>
      <t>KCTC 23554</t>
    </r>
  </si>
  <si>
    <t>Erythrobacter marinus strain:KCTC 23554 genome sequencing</t>
  </si>
  <si>
    <t>DSM 11032</t>
  </si>
  <si>
    <t>Porphyrobacter sanguineus</t>
  </si>
  <si>
    <t>Porphyrobacter</t>
  </si>
  <si>
    <r>
      <rPr>
        <i/>
        <sz val="11"/>
        <color theme="1"/>
        <rFont val="Calibri"/>
        <family val="2"/>
        <scheme val="minor"/>
      </rPr>
      <t>Porphyrobacter sanguineus</t>
    </r>
    <r>
      <rPr>
        <sz val="11"/>
        <color theme="1"/>
        <rFont val="Calibri"/>
        <family val="2"/>
        <scheme val="minor"/>
      </rPr>
      <t xml:space="preserve"> DSM 11032</t>
    </r>
  </si>
  <si>
    <r>
      <rPr>
        <i/>
        <sz val="11"/>
        <color theme="1"/>
        <rFont val="Calibri"/>
        <family val="2"/>
        <scheme val="minor"/>
      </rPr>
      <t>Porphyrobacter</t>
    </r>
    <r>
      <rPr>
        <sz val="11"/>
        <color theme="1"/>
        <rFont val="Calibri"/>
        <family val="2"/>
        <scheme val="minor"/>
      </rPr>
      <t xml:space="preserve"> sp. HL-46 GFM (version 2)</t>
    </r>
  </si>
  <si>
    <t>Saline, thermophilic phototrophic and chemotrophic mat microbial communities from various locations in USA and Mexico</t>
  </si>
  <si>
    <t>AP23</t>
  </si>
  <si>
    <r>
      <rPr>
        <i/>
        <sz val="11"/>
        <color theme="1"/>
        <rFont val="Calibri"/>
        <family val="2"/>
        <scheme val="minor"/>
      </rPr>
      <t>Erythrobacter</t>
    </r>
    <r>
      <rPr>
        <sz val="11"/>
        <color theme="1"/>
        <rFont val="Calibri"/>
        <family val="2"/>
        <scheme val="minor"/>
      </rPr>
      <t xml:space="preserve"> sp. AP23</t>
    </r>
  </si>
  <si>
    <t>Erythrobacter sp. AP23 Genome sequencing and assembly</t>
  </si>
  <si>
    <t>YT30</t>
  </si>
  <si>
    <r>
      <rPr>
        <i/>
        <sz val="11"/>
        <color theme="1"/>
        <rFont val="Calibri"/>
        <family val="2"/>
        <scheme val="minor"/>
      </rPr>
      <t>Erythrobacter</t>
    </r>
    <r>
      <rPr>
        <sz val="11"/>
        <color theme="1"/>
        <rFont val="Calibri"/>
        <family val="2"/>
        <scheme val="minor"/>
      </rPr>
      <t xml:space="preserve"> sp. YT30</t>
    </r>
  </si>
  <si>
    <t>Erythrobacter sp. YT30 Genome sequencing and assembly</t>
  </si>
  <si>
    <r>
      <rPr>
        <i/>
        <sz val="11"/>
        <color theme="1"/>
        <rFont val="Calibri"/>
        <family val="2"/>
        <scheme val="minor"/>
      </rPr>
      <t>Porphyrobacter</t>
    </r>
    <r>
      <rPr>
        <sz val="11"/>
        <color theme="1"/>
        <rFont val="Calibri"/>
        <family val="2"/>
        <scheme val="minor"/>
      </rPr>
      <t xml:space="preserve"> sp.</t>
    </r>
  </si>
  <si>
    <t>DSM 6997</t>
  </si>
  <si>
    <t>Erythrobacter longus</t>
  </si>
  <si>
    <r>
      <rPr>
        <i/>
        <sz val="11"/>
        <color theme="1"/>
        <rFont val="Calibri"/>
        <family val="2"/>
        <scheme val="minor"/>
      </rPr>
      <t>Erythrobacter longus</t>
    </r>
    <r>
      <rPr>
        <sz val="11"/>
        <color theme="1"/>
        <rFont val="Calibri"/>
        <family val="2"/>
        <scheme val="minor"/>
      </rPr>
      <t xml:space="preserve"> DSM 6997</t>
    </r>
  </si>
  <si>
    <t>HL-111</t>
  </si>
  <si>
    <r>
      <rPr>
        <i/>
        <sz val="11"/>
        <color theme="1"/>
        <rFont val="Calibri"/>
        <family val="2"/>
        <scheme val="minor"/>
      </rPr>
      <t>Erythrobacter</t>
    </r>
    <r>
      <rPr>
        <sz val="11"/>
        <color theme="1"/>
        <rFont val="Calibri"/>
        <family val="2"/>
        <scheme val="minor"/>
      </rPr>
      <t xml:space="preserve"> sp. HL-111</t>
    </r>
  </si>
  <si>
    <r>
      <rPr>
        <i/>
        <sz val="11"/>
        <color theme="1"/>
        <rFont val="Calibri"/>
        <family val="2"/>
        <scheme val="minor"/>
      </rPr>
      <t>Erythrobacteraceae</t>
    </r>
    <r>
      <rPr>
        <sz val="11"/>
        <color theme="1"/>
        <rFont val="Calibri"/>
        <family val="2"/>
        <scheme val="minor"/>
      </rPr>
      <t xml:space="preserve"> bacterium HL-111</t>
    </r>
  </si>
  <si>
    <t>DSM 12079</t>
  </si>
  <si>
    <t>Porphyrobacter cryptus</t>
  </si>
  <si>
    <r>
      <rPr>
        <i/>
        <sz val="11"/>
        <color theme="1"/>
        <rFont val="Calibri"/>
        <family val="2"/>
        <scheme val="minor"/>
      </rPr>
      <t>Porphyrobacter cryptus</t>
    </r>
    <r>
      <rPr>
        <sz val="11"/>
        <color theme="1"/>
        <rFont val="Calibri"/>
        <family val="2"/>
        <scheme val="minor"/>
      </rPr>
      <t xml:space="preserve"> DSM 12079</t>
    </r>
  </si>
  <si>
    <t>HWDM-33</t>
  </si>
  <si>
    <t>The Third Institute of State Oceanic Administration</t>
  </si>
  <si>
    <r>
      <rPr>
        <i/>
        <sz val="11"/>
        <color theme="1"/>
        <rFont val="Calibri"/>
        <family val="2"/>
        <scheme val="minor"/>
      </rPr>
      <t>Erythrobacter marinus</t>
    </r>
    <r>
      <rPr>
        <sz val="11"/>
        <color theme="1"/>
        <rFont val="Calibri"/>
        <family val="2"/>
        <scheme val="minor"/>
      </rPr>
      <t xml:space="preserve"> HWDM-33</t>
    </r>
  </si>
  <si>
    <t>Erythrobacter marinus strain:HWDM-33 genome sequencing</t>
  </si>
  <si>
    <t>AAP82</t>
  </si>
  <si>
    <r>
      <rPr>
        <i/>
        <sz val="11"/>
        <color theme="1"/>
        <rFont val="Calibri"/>
        <family val="2"/>
        <scheme val="minor"/>
      </rPr>
      <t>Porphyrobacter</t>
    </r>
    <r>
      <rPr>
        <sz val="11"/>
        <color theme="1"/>
        <rFont val="Calibri"/>
        <family val="2"/>
        <scheme val="minor"/>
      </rPr>
      <t xml:space="preserve"> sp. AAP82</t>
    </r>
  </si>
  <si>
    <t>Porphyrobacter sp. AAP82</t>
  </si>
  <si>
    <t>ATCC BAA-2084</t>
  </si>
  <si>
    <t>Altererythrobacter ishigakiensis</t>
  </si>
  <si>
    <t>Altererythrobacter</t>
  </si>
  <si>
    <r>
      <rPr>
        <i/>
        <sz val="11"/>
        <color theme="1"/>
        <rFont val="Calibri"/>
        <family val="2"/>
        <scheme val="minor"/>
      </rPr>
      <t>Altererythrobacter ishigakiensis</t>
    </r>
    <r>
      <rPr>
        <sz val="11"/>
        <color theme="1"/>
        <rFont val="Calibri"/>
        <family val="2"/>
        <scheme val="minor"/>
      </rPr>
      <t xml:space="preserve"> ATCC BAA-2084</t>
    </r>
  </si>
  <si>
    <t>HL-46</t>
  </si>
  <si>
    <r>
      <rPr>
        <i/>
        <sz val="11"/>
        <color theme="1"/>
        <rFont val="Calibri"/>
        <family val="2"/>
        <scheme val="minor"/>
      </rPr>
      <t>Porphyrobacter</t>
    </r>
    <r>
      <rPr>
        <sz val="11"/>
        <color theme="1"/>
        <rFont val="Calibri"/>
        <family val="2"/>
        <scheme val="minor"/>
      </rPr>
      <t xml:space="preserve"> sp. HL-46</t>
    </r>
  </si>
  <si>
    <t>Microbial Interactions in Extremophilic Mat Communities</t>
  </si>
  <si>
    <t>JL475</t>
  </si>
  <si>
    <r>
      <rPr>
        <i/>
        <sz val="11"/>
        <color theme="1"/>
        <rFont val="Calibri"/>
        <family val="2"/>
        <scheme val="minor"/>
      </rPr>
      <t>Erythrobacter</t>
    </r>
    <r>
      <rPr>
        <sz val="11"/>
        <color theme="1"/>
        <rFont val="Calibri"/>
        <family val="2"/>
        <scheme val="minor"/>
      </rPr>
      <t xml:space="preserve"> sp. JL475</t>
    </r>
  </si>
  <si>
    <t>AAP60</t>
  </si>
  <si>
    <r>
      <rPr>
        <i/>
        <sz val="11"/>
        <color theme="1"/>
        <rFont val="Calibri"/>
        <family val="2"/>
        <scheme val="minor"/>
      </rPr>
      <t>Porphyrobacter</t>
    </r>
    <r>
      <rPr>
        <sz val="11"/>
        <color theme="1"/>
        <rFont val="Calibri"/>
        <family val="2"/>
        <scheme val="minor"/>
      </rPr>
      <t xml:space="preserve"> sp. AAP60</t>
    </r>
  </si>
  <si>
    <t>DSM 17972</t>
  </si>
  <si>
    <t>Elioraea tepidiphila</t>
  </si>
  <si>
    <t>Elioraea</t>
  </si>
  <si>
    <t>Rhodospirillales</t>
  </si>
  <si>
    <r>
      <rPr>
        <i/>
        <sz val="11"/>
        <color theme="1"/>
        <rFont val="Calibri"/>
        <family val="2"/>
        <scheme val="minor"/>
      </rPr>
      <t xml:space="preserve">Elioraea tepidiphila </t>
    </r>
    <r>
      <rPr>
        <sz val="11"/>
        <color theme="1"/>
        <rFont val="Calibri"/>
        <family val="2"/>
        <scheme val="minor"/>
      </rPr>
      <t>DSM 17972</t>
    </r>
  </si>
  <si>
    <r>
      <rPr>
        <i/>
        <sz val="11"/>
        <color theme="1"/>
        <rFont val="Calibri"/>
        <family val="2"/>
        <scheme val="minor"/>
      </rPr>
      <t>Rhodospirillales</t>
    </r>
    <r>
      <rPr>
        <sz val="11"/>
        <color theme="1"/>
        <rFont val="Calibri"/>
        <family val="2"/>
        <scheme val="minor"/>
      </rPr>
      <t xml:space="preserve"> sp. genome_bin_37</t>
    </r>
  </si>
  <si>
    <t>SB22</t>
  </si>
  <si>
    <t>Skermanella stibiiresistens</t>
  </si>
  <si>
    <t>Skermanella</t>
  </si>
  <si>
    <t>Rhodospirillaceae</t>
  </si>
  <si>
    <r>
      <rPr>
        <i/>
        <sz val="11"/>
        <color theme="1"/>
        <rFont val="Calibri"/>
        <family val="2"/>
        <scheme val="minor"/>
      </rPr>
      <t>Skermanella stibiiresistens</t>
    </r>
    <r>
      <rPr>
        <sz val="11"/>
        <color theme="1"/>
        <rFont val="Calibri"/>
        <family val="2"/>
        <scheme val="minor"/>
      </rPr>
      <t xml:space="preserve"> SB22</t>
    </r>
  </si>
  <si>
    <t>Skermanella stibiiresistens SB22 Genome sequencing</t>
  </si>
  <si>
    <t>SW</t>
  </si>
  <si>
    <t>Rhodospirillum centenum</t>
  </si>
  <si>
    <t>Rhodospirillum</t>
  </si>
  <si>
    <t>Arizona State University, TGen</t>
  </si>
  <si>
    <r>
      <rPr>
        <i/>
        <sz val="11"/>
        <color theme="1"/>
        <rFont val="Calibri"/>
        <family val="2"/>
        <scheme val="minor"/>
      </rPr>
      <t xml:space="preserve">Rhodospirillum centenum </t>
    </r>
    <r>
      <rPr>
        <sz val="11"/>
        <color theme="1"/>
        <rFont val="Calibri"/>
        <family val="2"/>
        <scheme val="minor"/>
      </rPr>
      <t>SW</t>
    </r>
  </si>
  <si>
    <t>Rhodospirillum centenum SW</t>
  </si>
  <si>
    <t>KACC 11604</t>
  </si>
  <si>
    <t>Skermanella aerolata</t>
  </si>
  <si>
    <r>
      <rPr>
        <i/>
        <sz val="11"/>
        <color theme="1"/>
        <rFont val="Calibri"/>
        <family val="2"/>
        <scheme val="minor"/>
      </rPr>
      <t>Skermanella aerolata</t>
    </r>
    <r>
      <rPr>
        <sz val="11"/>
        <color theme="1"/>
        <rFont val="Calibri"/>
        <family val="2"/>
        <scheme val="minor"/>
      </rPr>
      <t xml:space="preserve"> KACC 11604</t>
    </r>
  </si>
  <si>
    <t>Skermanella aerolata KACC 11604 Genome sequencing</t>
  </si>
  <si>
    <t>RU38E</t>
  </si>
  <si>
    <r>
      <rPr>
        <i/>
        <sz val="11"/>
        <color theme="1"/>
        <rFont val="Calibri"/>
        <family val="2"/>
        <scheme val="minor"/>
      </rPr>
      <t>Azospirillum</t>
    </r>
    <r>
      <rPr>
        <sz val="11"/>
        <color theme="1"/>
        <rFont val="Calibri"/>
        <family val="2"/>
        <scheme val="minor"/>
      </rPr>
      <t xml:space="preserve"> sp. RU38E</t>
    </r>
  </si>
  <si>
    <t>Azospirillum</t>
  </si>
  <si>
    <t>Aquatic microbiome from duckweeds obtained from Rutgers Duckweed Stock Cooperative (RDSC)</t>
  </si>
  <si>
    <t>DSM 9154</t>
  </si>
  <si>
    <t>Rhodovibrio salinarum</t>
  </si>
  <si>
    <t>Rhodovibrio</t>
  </si>
  <si>
    <r>
      <rPr>
        <i/>
        <sz val="11"/>
        <color theme="1"/>
        <rFont val="Calibri"/>
        <family val="2"/>
        <scheme val="minor"/>
      </rPr>
      <t>Rhodovibrio salinarum</t>
    </r>
    <r>
      <rPr>
        <sz val="11"/>
        <color theme="1"/>
        <rFont val="Calibri"/>
        <family val="2"/>
        <scheme val="minor"/>
      </rPr>
      <t xml:space="preserve"> DSM 9154</t>
    </r>
  </si>
  <si>
    <t>Continuation of the Genomic Encyclopedia of Bacteria and Archaea pilot project (GEBA)</t>
  </si>
  <si>
    <t>RU37A</t>
  </si>
  <si>
    <r>
      <rPr>
        <i/>
        <sz val="11"/>
        <color theme="1"/>
        <rFont val="Calibri"/>
        <family val="2"/>
        <scheme val="minor"/>
      </rPr>
      <t>Azospirillum</t>
    </r>
    <r>
      <rPr>
        <sz val="11"/>
        <color theme="1"/>
        <rFont val="Calibri"/>
        <family val="2"/>
        <scheme val="minor"/>
      </rPr>
      <t xml:space="preserve"> sp. RU37A</t>
    </r>
  </si>
  <si>
    <t>DSM 117</t>
  </si>
  <si>
    <t>Phaeospirillum fulvum</t>
  </si>
  <si>
    <t>Phaeospirillum</t>
  </si>
  <si>
    <r>
      <rPr>
        <i/>
        <sz val="11"/>
        <color theme="1"/>
        <rFont val="Calibri"/>
        <family val="2"/>
        <scheme val="minor"/>
      </rPr>
      <t>Phaeospirillum fulvum</t>
    </r>
    <r>
      <rPr>
        <sz val="11"/>
        <color theme="1"/>
        <rFont val="Calibri"/>
        <family val="2"/>
        <scheme val="minor"/>
      </rPr>
      <t xml:space="preserve"> DSM 117</t>
    </r>
  </si>
  <si>
    <t>JGI 02_G11</t>
  </si>
  <si>
    <r>
      <rPr>
        <i/>
        <sz val="11"/>
        <color theme="1"/>
        <rFont val="Calibri"/>
        <family val="2"/>
        <scheme val="minor"/>
      </rPr>
      <t>Rhodospirillaceae</t>
    </r>
    <r>
      <rPr>
        <sz val="11"/>
        <color theme="1"/>
        <rFont val="Calibri"/>
        <family val="2"/>
        <scheme val="minor"/>
      </rPr>
      <t xml:space="preserve"> bacterium JGI 02_G11 (contamination screened)</t>
    </r>
  </si>
  <si>
    <t>Comprehensive metagenome and single cell genome sequencing from the open ocean community of North Pacfic Subtropical Gyre, Station ALOHA</t>
  </si>
  <si>
    <t>MGU-K5</t>
  </si>
  <si>
    <t>Russian Academy of Science, Centre Bioengineering</t>
  </si>
  <si>
    <r>
      <rPr>
        <i/>
        <sz val="11"/>
        <color theme="1"/>
        <rFont val="Calibri"/>
        <family val="2"/>
        <scheme val="minor"/>
      </rPr>
      <t>Phaeospirillum fulvum</t>
    </r>
    <r>
      <rPr>
        <sz val="11"/>
        <color theme="1"/>
        <rFont val="Calibri"/>
        <family val="2"/>
        <scheme val="minor"/>
      </rPr>
      <t xml:space="preserve"> MGU-K5</t>
    </r>
  </si>
  <si>
    <t>Phaeospirillum fulvum MGU-K5 Genome sequencing</t>
  </si>
  <si>
    <t>P24</t>
  </si>
  <si>
    <t>Oceanibaculum indicum</t>
  </si>
  <si>
    <t>Oceanibaculum</t>
  </si>
  <si>
    <t>Third Institute of Oceanography, State Oceanic Administration</t>
  </si>
  <si>
    <r>
      <rPr>
        <i/>
        <sz val="11"/>
        <color theme="1"/>
        <rFont val="Calibri"/>
        <family val="2"/>
        <scheme val="minor"/>
      </rPr>
      <t>Oceanibaculum indicum</t>
    </r>
    <r>
      <rPr>
        <sz val="11"/>
        <color theme="1"/>
        <rFont val="Calibri"/>
        <family val="2"/>
        <scheme val="minor"/>
      </rPr>
      <t xml:space="preserve"> P24</t>
    </r>
  </si>
  <si>
    <t>Oceanibaculum indicum P24</t>
  </si>
  <si>
    <t>DSM 114</t>
  </si>
  <si>
    <r>
      <rPr>
        <i/>
        <sz val="11"/>
        <color theme="1"/>
        <rFont val="Calibri"/>
        <family val="2"/>
        <scheme val="minor"/>
      </rPr>
      <t>Phaeospirillum fulvum</t>
    </r>
    <r>
      <rPr>
        <sz val="11"/>
        <color theme="1"/>
        <rFont val="Calibri"/>
        <family val="2"/>
        <scheme val="minor"/>
      </rPr>
      <t xml:space="preserve"> DSM 114</t>
    </r>
  </si>
  <si>
    <t>DSM 13234</t>
  </si>
  <si>
    <r>
      <rPr>
        <i/>
        <sz val="11"/>
        <color theme="1"/>
        <rFont val="Calibri"/>
        <family val="2"/>
        <scheme val="minor"/>
      </rPr>
      <t>Phaeospirillum fulvum</t>
    </r>
    <r>
      <rPr>
        <sz val="11"/>
        <color theme="1"/>
        <rFont val="Calibri"/>
        <family val="2"/>
        <scheme val="minor"/>
      </rPr>
      <t xml:space="preserve"> DSM 13234</t>
    </r>
  </si>
  <si>
    <t>ATCC 700224</t>
  </si>
  <si>
    <t>Rhodospira trueperi</t>
  </si>
  <si>
    <t>Rhodospira</t>
  </si>
  <si>
    <r>
      <rPr>
        <i/>
        <sz val="11"/>
        <color theme="1"/>
        <rFont val="Calibri"/>
        <family val="2"/>
        <scheme val="minor"/>
      </rPr>
      <t xml:space="preserve">Rhodospira trueperi </t>
    </r>
    <r>
      <rPr>
        <sz val="11"/>
        <color theme="1"/>
        <rFont val="Calibri"/>
        <family val="2"/>
        <scheme val="minor"/>
      </rPr>
      <t>ATCC 700224</t>
    </r>
  </si>
  <si>
    <t>USBA 36</t>
  </si>
  <si>
    <r>
      <rPr>
        <i/>
        <sz val="11"/>
        <color theme="1"/>
        <rFont val="Calibri"/>
        <family val="2"/>
        <scheme val="minor"/>
      </rPr>
      <t>Oceanibaculum indicum</t>
    </r>
    <r>
      <rPr>
        <sz val="11"/>
        <color theme="1"/>
        <rFont val="Calibri"/>
        <family val="2"/>
        <scheme val="minor"/>
      </rPr>
      <t xml:space="preserve"> USBA 36</t>
    </r>
  </si>
  <si>
    <t>Comparative analysis of microorganisms from saline springs in Andes Mountain Range, Colombia</t>
  </si>
  <si>
    <t>DSM 18839</t>
  </si>
  <si>
    <t>Thalassobaculum litoreum</t>
  </si>
  <si>
    <t>Thalassobaculum</t>
  </si>
  <si>
    <r>
      <rPr>
        <i/>
        <sz val="11"/>
        <color theme="1"/>
        <rFont val="Calibri"/>
        <family val="2"/>
        <scheme val="minor"/>
      </rPr>
      <t>Thalassobaculum litoreum</t>
    </r>
    <r>
      <rPr>
        <sz val="11"/>
        <color theme="1"/>
        <rFont val="Calibri"/>
        <family val="2"/>
        <scheme val="minor"/>
      </rPr>
      <t xml:space="preserve"> DSM 18839</t>
    </r>
  </si>
  <si>
    <t>DSM 122</t>
  </si>
  <si>
    <t>Pararhodospirillum photometricum</t>
  </si>
  <si>
    <t>Pararhodospirillum</t>
  </si>
  <si>
    <t>Centre National de la Recherche Scientifique (CNRS)</t>
  </si>
  <si>
    <r>
      <rPr>
        <i/>
        <sz val="11"/>
        <color theme="1"/>
        <rFont val="Calibri"/>
        <family val="2"/>
        <scheme val="minor"/>
      </rPr>
      <t>Pararhodospirillum photometricum</t>
    </r>
    <r>
      <rPr>
        <sz val="11"/>
        <color theme="1"/>
        <rFont val="Calibri"/>
        <family val="2"/>
        <scheme val="minor"/>
      </rPr>
      <t xml:space="preserve"> DSM 122</t>
    </r>
  </si>
  <si>
    <t>Pararhodospirillum photometricum DSM 122</t>
  </si>
  <si>
    <t>AK4</t>
  </si>
  <si>
    <t>Caenispirillum salinarum</t>
  </si>
  <si>
    <t>Caenispirillum</t>
  </si>
  <si>
    <r>
      <rPr>
        <i/>
        <sz val="11"/>
        <color theme="1"/>
        <rFont val="Calibri"/>
        <family val="2"/>
        <scheme val="minor"/>
      </rPr>
      <t xml:space="preserve">Caenispirillum salinarum </t>
    </r>
    <r>
      <rPr>
        <sz val="11"/>
        <color theme="1"/>
        <rFont val="Calibri"/>
        <family val="2"/>
        <scheme val="minor"/>
      </rPr>
      <t>AK4</t>
    </r>
  </si>
  <si>
    <t>Caenispirillum salinarum AK4</t>
  </si>
  <si>
    <t>DSM 115</t>
  </si>
  <si>
    <r>
      <rPr>
        <i/>
        <sz val="11"/>
        <color theme="1"/>
        <rFont val="Calibri"/>
        <family val="2"/>
        <scheme val="minor"/>
      </rPr>
      <t>Phaeospirillum fulvum</t>
    </r>
    <r>
      <rPr>
        <sz val="11"/>
        <color theme="1"/>
        <rFont val="Calibri"/>
        <family val="2"/>
        <scheme val="minor"/>
      </rPr>
      <t xml:space="preserve"> DSM 115</t>
    </r>
  </si>
  <si>
    <t>CGMCC 1.7660</t>
  </si>
  <si>
    <t>Dongia mobilis</t>
  </si>
  <si>
    <t>Dongia</t>
  </si>
  <si>
    <r>
      <rPr>
        <i/>
        <sz val="11"/>
        <color theme="1"/>
        <rFont val="Calibri"/>
        <family val="2"/>
        <scheme val="minor"/>
      </rPr>
      <t>Dongia mobilis</t>
    </r>
    <r>
      <rPr>
        <sz val="11"/>
        <color theme="1"/>
        <rFont val="Calibri"/>
        <family val="2"/>
        <scheme val="minor"/>
      </rPr>
      <t xml:space="preserve"> CGMCC 1.7660</t>
    </r>
  </si>
  <si>
    <t>F11</t>
  </si>
  <si>
    <t>Rhodospirillum rubrum</t>
  </si>
  <si>
    <t>University of Washington</t>
  </si>
  <si>
    <r>
      <rPr>
        <i/>
        <sz val="11"/>
        <color theme="1"/>
        <rFont val="Calibri"/>
        <family val="2"/>
        <scheme val="minor"/>
      </rPr>
      <t>Rhodospirillum rubrum</t>
    </r>
    <r>
      <rPr>
        <sz val="11"/>
        <color theme="1"/>
        <rFont val="Calibri"/>
        <family val="2"/>
        <scheme val="minor"/>
      </rPr>
      <t xml:space="preserve"> F11</t>
    </r>
  </si>
  <si>
    <t>Rhodospirillum rubrum F11</t>
  </si>
  <si>
    <t>DSM 120</t>
  </si>
  <si>
    <t>Phaeospirillum molischianum</t>
  </si>
  <si>
    <r>
      <rPr>
        <i/>
        <sz val="11"/>
        <color theme="1"/>
        <rFont val="Calibri"/>
        <family val="2"/>
        <scheme val="minor"/>
      </rPr>
      <t>Phaeospirillum molischianum</t>
    </r>
    <r>
      <rPr>
        <sz val="11"/>
        <color theme="1"/>
        <rFont val="Calibri"/>
        <family val="2"/>
        <scheme val="minor"/>
      </rPr>
      <t xml:space="preserve"> DSM 120</t>
    </r>
  </si>
  <si>
    <t>Phaeospirillum molischianum DSM 120</t>
  </si>
  <si>
    <t>S1, ATCC 11170</t>
  </si>
  <si>
    <r>
      <rPr>
        <i/>
        <sz val="11"/>
        <color theme="1"/>
        <rFont val="Calibri"/>
        <family val="2"/>
        <scheme val="minor"/>
      </rPr>
      <t>Rhodospirillum rubrum</t>
    </r>
    <r>
      <rPr>
        <sz val="11"/>
        <color theme="1"/>
        <rFont val="Calibri"/>
        <family val="2"/>
        <scheme val="minor"/>
      </rPr>
      <t xml:space="preserve"> S1, ATCC 11170</t>
    </r>
  </si>
  <si>
    <t>Rhodospirillum rubrum ATCC 11170</t>
  </si>
  <si>
    <t>DSM 19539</t>
  </si>
  <si>
    <t>Thalassobaculum salexigens</t>
  </si>
  <si>
    <r>
      <rPr>
        <i/>
        <sz val="11"/>
        <color theme="1"/>
        <rFont val="Calibri"/>
        <family val="2"/>
        <scheme val="minor"/>
      </rPr>
      <t>Thalassobaculum salexigens</t>
    </r>
    <r>
      <rPr>
        <sz val="11"/>
        <color theme="1"/>
        <rFont val="Calibri"/>
        <family val="2"/>
        <scheme val="minor"/>
      </rPr>
      <t xml:space="preserve"> DSM 19539</t>
    </r>
  </si>
  <si>
    <t>DSM 19981</t>
  </si>
  <si>
    <t>Roseomonas stagni</t>
  </si>
  <si>
    <t>Roseomonas</t>
  </si>
  <si>
    <t>Acetobacteraceae</t>
  </si>
  <si>
    <r>
      <rPr>
        <i/>
        <sz val="11"/>
        <color theme="1"/>
        <rFont val="Calibri"/>
        <family val="2"/>
        <scheme val="minor"/>
      </rPr>
      <t xml:space="preserve">Roseomonas stagni </t>
    </r>
    <r>
      <rPr>
        <sz val="11"/>
        <color theme="1"/>
        <rFont val="Calibri"/>
        <family val="2"/>
        <scheme val="minor"/>
      </rPr>
      <t>DSM 19981</t>
    </r>
  </si>
  <si>
    <t>DSM 16746</t>
  </si>
  <si>
    <t>Belnapia moabensis</t>
  </si>
  <si>
    <t>Belnapia</t>
  </si>
  <si>
    <r>
      <rPr>
        <i/>
        <sz val="11"/>
        <color theme="1"/>
        <rFont val="Calibri"/>
        <family val="2"/>
        <scheme val="minor"/>
      </rPr>
      <t>Belnapia moabensis</t>
    </r>
    <r>
      <rPr>
        <sz val="11"/>
        <color theme="1"/>
        <rFont val="Calibri"/>
        <family val="2"/>
        <scheme val="minor"/>
      </rPr>
      <t xml:space="preserve"> DSM 16746</t>
    </r>
  </si>
  <si>
    <t>DSM 14296</t>
  </si>
  <si>
    <t>Rubritepida flocculans</t>
  </si>
  <si>
    <t>Rubritepida</t>
  </si>
  <si>
    <r>
      <rPr>
        <i/>
        <sz val="11"/>
        <color theme="1"/>
        <rFont val="Calibri"/>
        <family val="2"/>
        <scheme val="minor"/>
      </rPr>
      <t xml:space="preserve">Rubritepida flocculans </t>
    </r>
    <r>
      <rPr>
        <sz val="11"/>
        <color theme="1"/>
        <rFont val="Calibri"/>
        <family val="2"/>
        <scheme val="minor"/>
      </rPr>
      <t>DSM 14296</t>
    </r>
  </si>
  <si>
    <t>ATCC 35903</t>
  </si>
  <si>
    <t>Acidiphilium angustum</t>
  </si>
  <si>
    <t>Acidiphilium</t>
  </si>
  <si>
    <r>
      <rPr>
        <i/>
        <sz val="11"/>
        <color theme="1"/>
        <rFont val="Calibri"/>
        <family val="2"/>
        <scheme val="minor"/>
      </rPr>
      <t>Acidiphilium angustum</t>
    </r>
    <r>
      <rPr>
        <sz val="11"/>
        <color theme="1"/>
        <rFont val="Calibri"/>
        <family val="2"/>
        <scheme val="minor"/>
      </rPr>
      <t xml:space="preserve"> ATCC 35903</t>
    </r>
  </si>
  <si>
    <t>CPCC 100156</t>
  </si>
  <si>
    <t>Belnapia rosea</t>
  </si>
  <si>
    <r>
      <rPr>
        <i/>
        <sz val="11"/>
        <color theme="1"/>
        <rFont val="Calibri"/>
        <family val="2"/>
        <scheme val="minor"/>
      </rPr>
      <t>Belnapia rosea</t>
    </r>
    <r>
      <rPr>
        <sz val="11"/>
        <color theme="1"/>
        <rFont val="Calibri"/>
        <family val="2"/>
        <scheme val="minor"/>
      </rPr>
      <t xml:space="preserve"> CPCC 100156</t>
    </r>
  </si>
  <si>
    <t>The Agave Microbiome: Exploring the role of microbial communities in plant adaptations to desert environments</t>
  </si>
  <si>
    <t>JA12-A1</t>
  </si>
  <si>
    <r>
      <rPr>
        <i/>
        <sz val="11"/>
        <color theme="1"/>
        <rFont val="Calibri"/>
        <family val="2"/>
        <scheme val="minor"/>
      </rPr>
      <t>Acidiphilium</t>
    </r>
    <r>
      <rPr>
        <sz val="11"/>
        <color theme="1"/>
        <rFont val="Calibri"/>
        <family val="2"/>
        <scheme val="minor"/>
      </rPr>
      <t xml:space="preserve"> sp. JA12-A1</t>
    </r>
  </si>
  <si>
    <t>Goettingen Genomics Laboratory</t>
  </si>
  <si>
    <r>
      <rPr>
        <i/>
        <sz val="11"/>
        <color theme="1"/>
        <rFont val="Calibri"/>
        <family val="2"/>
        <scheme val="minor"/>
      </rPr>
      <t>Acidiphilium</t>
    </r>
    <r>
      <rPr>
        <sz val="11"/>
        <color theme="1"/>
        <rFont val="Calibri"/>
        <family val="2"/>
        <scheme val="minor"/>
      </rPr>
      <t xml:space="preserve"> sp. JA12-A1 (ACIDI)</t>
    </r>
  </si>
  <si>
    <t>Acidiphilium sp. JA12-A1</t>
  </si>
  <si>
    <t>PM, DSM 24941</t>
  </si>
  <si>
    <r>
      <rPr>
        <i/>
        <sz val="11"/>
        <color theme="1"/>
        <rFont val="Calibri"/>
        <family val="2"/>
        <scheme val="minor"/>
      </rPr>
      <t>Acidiphilium</t>
    </r>
    <r>
      <rPr>
        <sz val="11"/>
        <color theme="1"/>
        <rFont val="Calibri"/>
        <family val="2"/>
        <scheme val="minor"/>
      </rPr>
      <t xml:space="preserve"> sp. PM</t>
    </r>
  </si>
  <si>
    <t>Center for Astrobiology, Spain</t>
  </si>
  <si>
    <r>
      <rPr>
        <i/>
        <sz val="11"/>
        <color theme="1"/>
        <rFont val="Calibri"/>
        <family val="2"/>
        <scheme val="minor"/>
      </rPr>
      <t>Acidiphilium</t>
    </r>
    <r>
      <rPr>
        <sz val="11"/>
        <color theme="1"/>
        <rFont val="Calibri"/>
        <family val="2"/>
        <scheme val="minor"/>
      </rPr>
      <t xml:space="preserve"> sp. PM, DSM 24941</t>
    </r>
  </si>
  <si>
    <t>Acidiphilium sp. PM</t>
  </si>
  <si>
    <t>AIU301</t>
  </si>
  <si>
    <t>Acidiphilium multivorum</t>
  </si>
  <si>
    <r>
      <rPr>
        <i/>
        <sz val="11"/>
        <color theme="1"/>
        <rFont val="Calibri"/>
        <family val="2"/>
        <scheme val="minor"/>
      </rPr>
      <t>Acidiphilium multivorum</t>
    </r>
    <r>
      <rPr>
        <sz val="11"/>
        <color theme="1"/>
        <rFont val="Calibri"/>
        <family val="2"/>
        <scheme val="minor"/>
      </rPr>
      <t xml:space="preserve"> AIU301</t>
    </r>
  </si>
  <si>
    <t>Acidiphilium multivorum AIU301</t>
  </si>
  <si>
    <t>DSM 19362</t>
  </si>
  <si>
    <t>Roseomonas vinacea</t>
  </si>
  <si>
    <r>
      <rPr>
        <i/>
        <sz val="11"/>
        <color theme="1"/>
        <rFont val="Calibri"/>
        <family val="2"/>
        <scheme val="minor"/>
      </rPr>
      <t>Roseomonas vinacea</t>
    </r>
    <r>
      <rPr>
        <sz val="11"/>
        <color theme="1"/>
        <rFont val="Calibri"/>
        <family val="2"/>
        <scheme val="minor"/>
      </rPr>
      <t xml:space="preserve"> DSM 19362</t>
    </r>
  </si>
  <si>
    <t>LVNP</t>
  </si>
  <si>
    <t>Rhodopila</t>
  </si>
  <si>
    <t>University of Massachusetts Medical School (UMMS)</t>
  </si>
  <si>
    <r>
      <rPr>
        <i/>
        <sz val="11"/>
        <color theme="1"/>
        <rFont val="Calibri"/>
        <family val="2"/>
        <scheme val="minor"/>
      </rPr>
      <t>Rhodopila</t>
    </r>
    <r>
      <rPr>
        <sz val="11"/>
        <color theme="1"/>
        <rFont val="Calibri"/>
        <family val="2"/>
        <scheme val="minor"/>
      </rPr>
      <t xml:space="preserve"> sp. LVNP</t>
    </r>
  </si>
  <si>
    <t>Rhodopila sp. LVNP</t>
  </si>
  <si>
    <t>CGMCC 1.10758</t>
  </si>
  <si>
    <r>
      <rPr>
        <i/>
        <sz val="11"/>
        <color theme="1"/>
        <rFont val="Calibri"/>
        <family val="2"/>
        <scheme val="minor"/>
      </rPr>
      <t>Belnapia rosea</t>
    </r>
    <r>
      <rPr>
        <sz val="11"/>
        <color theme="1"/>
        <rFont val="Calibri"/>
        <family val="2"/>
        <scheme val="minor"/>
      </rPr>
      <t xml:space="preserve"> CGMCC 1.10758</t>
    </r>
  </si>
  <si>
    <t>ATCC 35905</t>
  </si>
  <si>
    <t>Acidiphilium rubrum</t>
  </si>
  <si>
    <r>
      <rPr>
        <i/>
        <sz val="11"/>
        <color theme="1"/>
        <rFont val="Calibri"/>
        <family val="2"/>
        <scheme val="minor"/>
      </rPr>
      <t>Acidiphilium rubrum</t>
    </r>
    <r>
      <rPr>
        <sz val="11"/>
        <color theme="1"/>
        <rFont val="Calibri"/>
        <family val="2"/>
        <scheme val="minor"/>
      </rPr>
      <t xml:space="preserve"> ATCC 35905</t>
    </r>
  </si>
  <si>
    <t>F-4-1</t>
  </si>
  <si>
    <r>
      <rPr>
        <i/>
        <sz val="11"/>
        <color theme="1"/>
        <rFont val="Calibri"/>
        <family val="2"/>
        <scheme val="minor"/>
      </rPr>
      <t>Belnapia</t>
    </r>
    <r>
      <rPr>
        <sz val="11"/>
        <color theme="1"/>
        <rFont val="Calibri"/>
        <family val="2"/>
        <scheme val="minor"/>
      </rPr>
      <t xml:space="preserve"> sp. F-4-1</t>
    </r>
  </si>
  <si>
    <t>Capital Normal University, China</t>
  </si>
  <si>
    <t>Belnapia sp. F-4-1</t>
  </si>
  <si>
    <t>22II-s10s</t>
  </si>
  <si>
    <t>Roseivivax atlanticus</t>
  </si>
  <si>
    <t>Roseivivax</t>
  </si>
  <si>
    <t>Rhodobacteraceae</t>
  </si>
  <si>
    <t>Rhodobacterales</t>
  </si>
  <si>
    <r>
      <rPr>
        <i/>
        <sz val="11"/>
        <color theme="1"/>
        <rFont val="Calibri"/>
        <family val="2"/>
        <scheme val="minor"/>
      </rPr>
      <t xml:space="preserve">Roseivivax atlanticus </t>
    </r>
    <r>
      <rPr>
        <sz val="11"/>
        <color theme="1"/>
        <rFont val="Calibri"/>
        <family val="2"/>
        <scheme val="minor"/>
      </rPr>
      <t>22II-s10s</t>
    </r>
  </si>
  <si>
    <t>Roseivivax atlanticus 22II-s10s Genome Sequencing</t>
  </si>
  <si>
    <t>MBTLJ-13</t>
  </si>
  <si>
    <t>Rhodobacter sphaeroides</t>
  </si>
  <si>
    <t>Rhodobacter</t>
  </si>
  <si>
    <t>Chonbuk National University</t>
  </si>
  <si>
    <r>
      <rPr>
        <i/>
        <sz val="11"/>
        <color theme="1"/>
        <rFont val="Calibri"/>
        <family val="2"/>
        <scheme val="minor"/>
      </rPr>
      <t>Rhodobacter sphaeroides</t>
    </r>
    <r>
      <rPr>
        <sz val="11"/>
        <color theme="1"/>
        <rFont val="Calibri"/>
        <family val="2"/>
        <scheme val="minor"/>
      </rPr>
      <t xml:space="preserve"> MBTLJ-13</t>
    </r>
  </si>
  <si>
    <t>Rhodobacter sphaeroides MBTLJ-13 Genome sequencing</t>
  </si>
  <si>
    <t>DFL-11</t>
  </si>
  <si>
    <t>Labrenzia alexandrii</t>
  </si>
  <si>
    <t>Labrenzia</t>
  </si>
  <si>
    <r>
      <rPr>
        <i/>
        <sz val="11"/>
        <color theme="1"/>
        <rFont val="Calibri"/>
        <family val="2"/>
        <scheme val="minor"/>
      </rPr>
      <t xml:space="preserve">Labrenzia alexandrii </t>
    </r>
    <r>
      <rPr>
        <sz val="11"/>
        <color theme="1"/>
        <rFont val="Calibri"/>
        <family val="2"/>
        <scheme val="minor"/>
      </rPr>
      <t>DFL-11</t>
    </r>
  </si>
  <si>
    <t>Labrenzia alexandrii DFL-11</t>
  </si>
  <si>
    <t>DSM 22009</t>
  </si>
  <si>
    <t>Hwanghaeicola aestuarii</t>
  </si>
  <si>
    <t>Hwanghaeicola</t>
  </si>
  <si>
    <r>
      <rPr>
        <i/>
        <sz val="11"/>
        <color theme="1"/>
        <rFont val="Calibri"/>
        <family val="2"/>
        <scheme val="minor"/>
      </rPr>
      <t xml:space="preserve">Hwanghaeicola aestuarii </t>
    </r>
    <r>
      <rPr>
        <sz val="11"/>
        <color theme="1"/>
        <rFont val="Calibri"/>
        <family val="2"/>
        <scheme val="minor"/>
      </rPr>
      <t>DSM 22009</t>
    </r>
  </si>
  <si>
    <t>DSM 26383</t>
  </si>
  <si>
    <t>Roseovarius indicus</t>
  </si>
  <si>
    <t>Roseovarius</t>
  </si>
  <si>
    <r>
      <rPr>
        <i/>
        <sz val="11"/>
        <color theme="1"/>
        <rFont val="Calibri"/>
        <family val="2"/>
        <scheme val="minor"/>
      </rPr>
      <t>Roseovarius indicus</t>
    </r>
    <r>
      <rPr>
        <sz val="11"/>
        <color theme="1"/>
        <rFont val="Calibri"/>
        <family val="2"/>
        <scheme val="minor"/>
      </rPr>
      <t xml:space="preserve"> DSM 26383</t>
    </r>
  </si>
  <si>
    <t>CCS1</t>
  </si>
  <si>
    <r>
      <rPr>
        <i/>
        <sz val="11"/>
        <color theme="1"/>
        <rFont val="Calibri"/>
        <family val="2"/>
        <scheme val="minor"/>
      </rPr>
      <t>Jannaschia</t>
    </r>
    <r>
      <rPr>
        <sz val="11"/>
        <color theme="1"/>
        <rFont val="Calibri"/>
        <family val="2"/>
        <scheme val="minor"/>
      </rPr>
      <t xml:space="preserve"> sp. CCS1</t>
    </r>
  </si>
  <si>
    <t>Jannaschia</t>
  </si>
  <si>
    <t>Roseobacter Clade Strains</t>
  </si>
  <si>
    <t>AzwK-3b</t>
  </si>
  <si>
    <r>
      <rPr>
        <i/>
        <sz val="11"/>
        <color theme="1"/>
        <rFont val="Calibri"/>
        <family val="2"/>
        <scheme val="minor"/>
      </rPr>
      <t>Roseobacter</t>
    </r>
    <r>
      <rPr>
        <sz val="11"/>
        <color theme="1"/>
        <rFont val="Calibri"/>
        <family val="2"/>
        <scheme val="minor"/>
      </rPr>
      <t xml:space="preserve"> sp. AzwK-3b</t>
    </r>
  </si>
  <si>
    <t>Roseobacter</t>
  </si>
  <si>
    <t>Roseobacter sp. AzwK-3b</t>
  </si>
  <si>
    <t>AM1-D1</t>
  </si>
  <si>
    <r>
      <rPr>
        <i/>
        <sz val="11"/>
        <color theme="1"/>
        <rFont val="Calibri"/>
        <family val="2"/>
        <scheme val="minor"/>
      </rPr>
      <t>Sulfitobacter</t>
    </r>
    <r>
      <rPr>
        <sz val="11"/>
        <color theme="1"/>
        <rFont val="Calibri"/>
        <family val="2"/>
        <scheme val="minor"/>
      </rPr>
      <t xml:space="preserve"> sp. AM1-D1</t>
    </r>
  </si>
  <si>
    <t>Sulfitobacter</t>
  </si>
  <si>
    <t>East China Sea Fisheries Research Institute</t>
  </si>
  <si>
    <t>Sulfitobacter sp. AM1-D1 Genome sequencing</t>
  </si>
  <si>
    <t>DSM 25227</t>
  </si>
  <si>
    <t>Jannaschia seohaensis</t>
  </si>
  <si>
    <r>
      <rPr>
        <i/>
        <sz val="11"/>
        <color theme="1"/>
        <rFont val="Calibri"/>
        <family val="2"/>
        <scheme val="minor"/>
      </rPr>
      <t>Jannaschia seohaensis</t>
    </r>
    <r>
      <rPr>
        <sz val="11"/>
        <color theme="1"/>
        <rFont val="Calibri"/>
        <family val="2"/>
        <scheme val="minor"/>
      </rPr>
      <t xml:space="preserve"> DSM 25227</t>
    </r>
  </si>
  <si>
    <t>DSM 100674</t>
  </si>
  <si>
    <t>Roseovarius azorensis</t>
  </si>
  <si>
    <r>
      <rPr>
        <i/>
        <sz val="11"/>
        <color theme="1"/>
        <rFont val="Calibri"/>
        <family val="2"/>
        <scheme val="minor"/>
      </rPr>
      <t>Roseovarius azorensis</t>
    </r>
    <r>
      <rPr>
        <sz val="11"/>
        <color theme="1"/>
        <rFont val="Calibri"/>
        <family val="2"/>
        <scheme val="minor"/>
      </rPr>
      <t xml:space="preserve"> DSM 100674</t>
    </r>
  </si>
  <si>
    <t>DSM 29591</t>
  </si>
  <si>
    <t>Loktanella rosea</t>
  </si>
  <si>
    <t>Loktanella</t>
  </si>
  <si>
    <r>
      <rPr>
        <i/>
        <sz val="11"/>
        <color theme="1"/>
        <rFont val="Calibri"/>
        <family val="2"/>
        <scheme val="minor"/>
      </rPr>
      <t>Loktanella rosea</t>
    </r>
    <r>
      <rPr>
        <sz val="11"/>
        <color theme="1"/>
        <rFont val="Calibri"/>
        <family val="2"/>
        <scheme val="minor"/>
      </rPr>
      <t xml:space="preserve"> DSM 29591</t>
    </r>
  </si>
  <si>
    <t>DSM 29430</t>
  </si>
  <si>
    <t>Roseivivax lentus</t>
  </si>
  <si>
    <r>
      <rPr>
        <i/>
        <sz val="11"/>
        <color theme="1"/>
        <rFont val="Calibri"/>
        <family val="2"/>
        <scheme val="minor"/>
      </rPr>
      <t xml:space="preserve">Roseivivax lentus </t>
    </r>
    <r>
      <rPr>
        <sz val="11"/>
        <color theme="1"/>
        <rFont val="Calibri"/>
        <family val="2"/>
        <scheme val="minor"/>
      </rPr>
      <t>DSM 29430</t>
    </r>
  </si>
  <si>
    <t>SAG-O19 SCGC AAA160-J18</t>
  </si>
  <si>
    <t>Bigelow Laboratory Single Cell Genomics Center (SCGC)</t>
  </si>
  <si>
    <r>
      <rPr>
        <i/>
        <sz val="11"/>
        <color theme="1"/>
        <rFont val="Calibri"/>
        <family val="2"/>
        <scheme val="minor"/>
      </rPr>
      <t xml:space="preserve">Roseobacter </t>
    </r>
    <r>
      <rPr>
        <sz val="11"/>
        <color theme="1"/>
        <rFont val="Calibri"/>
        <family val="2"/>
        <scheme val="minor"/>
      </rPr>
      <t>sp. SAG-O19 SCGC AAA160-J18 (contamination screened)</t>
    </r>
  </si>
  <si>
    <t>DSM 100420</t>
  </si>
  <si>
    <t>Jannaschia faecimaris</t>
  </si>
  <si>
    <r>
      <rPr>
        <i/>
        <sz val="11"/>
        <color theme="1"/>
        <rFont val="Calibri"/>
        <family val="2"/>
        <scheme val="minor"/>
      </rPr>
      <t>Jannaschia faecimaris</t>
    </r>
    <r>
      <rPr>
        <sz val="11"/>
        <color theme="1"/>
        <rFont val="Calibri"/>
        <family val="2"/>
        <scheme val="minor"/>
      </rPr>
      <t xml:space="preserve"> DSM 100420</t>
    </r>
  </si>
  <si>
    <t>A3</t>
  </si>
  <si>
    <t>Salipiger mucosus</t>
  </si>
  <si>
    <t>Salipiger</t>
  </si>
  <si>
    <t>Helmholtz Centre for Infection Research, LGC Genomics</t>
  </si>
  <si>
    <r>
      <rPr>
        <i/>
        <sz val="11"/>
        <color theme="1"/>
        <rFont val="Calibri"/>
        <family val="2"/>
        <scheme val="minor"/>
      </rPr>
      <t xml:space="preserve">Salipiger mucosus </t>
    </r>
    <r>
      <rPr>
        <sz val="11"/>
        <color theme="1"/>
        <rFont val="Calibri"/>
        <family val="2"/>
        <scheme val="minor"/>
      </rPr>
      <t>DSM 16094 (scaffold version)</t>
    </r>
  </si>
  <si>
    <t>Ecology, Physiology and Molecular Biology of the Roseobacter clade: Towards a Systems Biology Understanding of a Globally Important Clade of Marine Bacteria</t>
  </si>
  <si>
    <t>DSM 19783</t>
  </si>
  <si>
    <t>Rhodovulum kholense</t>
  </si>
  <si>
    <t>Rhodovulum</t>
  </si>
  <si>
    <r>
      <rPr>
        <i/>
        <sz val="11"/>
        <color theme="1"/>
        <rFont val="Calibri"/>
        <family val="2"/>
        <scheme val="minor"/>
      </rPr>
      <t>Rhodovulum kholense</t>
    </r>
    <r>
      <rPr>
        <sz val="11"/>
        <color theme="1"/>
        <rFont val="Calibri"/>
        <family val="2"/>
        <scheme val="minor"/>
      </rPr>
      <t xml:space="preserve"> DSM 19783</t>
    </r>
  </si>
  <si>
    <t>ES.010</t>
  </si>
  <si>
    <r>
      <rPr>
        <i/>
        <sz val="11"/>
        <color theme="1"/>
        <rFont val="Calibri"/>
        <family val="2"/>
        <scheme val="minor"/>
      </rPr>
      <t>Rhodovulum</t>
    </r>
    <r>
      <rPr>
        <sz val="11"/>
        <color theme="1"/>
        <rFont val="Calibri"/>
        <family val="2"/>
        <scheme val="minor"/>
      </rPr>
      <t xml:space="preserve"> sp. ES.010</t>
    </r>
  </si>
  <si>
    <t>ES.058</t>
  </si>
  <si>
    <r>
      <rPr>
        <i/>
        <sz val="11"/>
        <color theme="1"/>
        <rFont val="Calibri"/>
        <family val="2"/>
        <scheme val="minor"/>
      </rPr>
      <t>Stappia</t>
    </r>
    <r>
      <rPr>
        <sz val="11"/>
        <color theme="1"/>
        <rFont val="Calibri"/>
        <family val="2"/>
        <scheme val="minor"/>
      </rPr>
      <t xml:space="preserve"> sp. ES.058</t>
    </r>
  </si>
  <si>
    <t>Stappia</t>
  </si>
  <si>
    <t>1CONIMAR09</t>
  </si>
  <si>
    <t>Thalassobacter stenotrophicus</t>
  </si>
  <si>
    <t>Thalassobacter</t>
  </si>
  <si>
    <t>University of the Balearic Islands</t>
  </si>
  <si>
    <t>Thalassobacter stenotrophicus strain:1CONIMAR09 Genome sequencing</t>
  </si>
  <si>
    <t>DSM 27511</t>
  </si>
  <si>
    <t>Roseivivax marinus</t>
  </si>
  <si>
    <r>
      <rPr>
        <i/>
        <sz val="11"/>
        <color theme="1"/>
        <rFont val="Calibri"/>
        <family val="2"/>
        <scheme val="minor"/>
      </rPr>
      <t>Roseivivax marinus</t>
    </r>
    <r>
      <rPr>
        <sz val="11"/>
        <color theme="1"/>
        <rFont val="Calibri"/>
        <family val="2"/>
        <scheme val="minor"/>
      </rPr>
      <t xml:space="preserve"> DSM 27511</t>
    </r>
  </si>
  <si>
    <t>DSM 17925</t>
  </si>
  <si>
    <t>Loktanella koreensis</t>
  </si>
  <si>
    <r>
      <rPr>
        <i/>
        <sz val="11"/>
        <color theme="1"/>
        <rFont val="Calibri"/>
        <family val="2"/>
        <scheme val="minor"/>
      </rPr>
      <t>Loktanella koreensis</t>
    </r>
    <r>
      <rPr>
        <sz val="11"/>
        <color theme="1"/>
        <rFont val="Calibri"/>
        <family val="2"/>
        <scheme val="minor"/>
      </rPr>
      <t xml:space="preserve"> DSM 17925</t>
    </r>
  </si>
  <si>
    <t>WS8N</t>
  </si>
  <si>
    <t>University of Oxford</t>
  </si>
  <si>
    <r>
      <rPr>
        <i/>
        <sz val="11"/>
        <color theme="1"/>
        <rFont val="Calibri"/>
        <family val="2"/>
        <scheme val="minor"/>
      </rPr>
      <t>Rhodobacter sphaeroides</t>
    </r>
    <r>
      <rPr>
        <sz val="11"/>
        <color theme="1"/>
        <rFont val="Calibri"/>
        <family val="2"/>
        <scheme val="minor"/>
      </rPr>
      <t xml:space="preserve"> WS8N</t>
    </r>
  </si>
  <si>
    <t>Rhodobacter sphaeroides WS8N</t>
  </si>
  <si>
    <t>HTCC2083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</si>
  <si>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HTCC2083</t>
    </r>
  </si>
  <si>
    <r>
      <rPr>
        <i/>
        <sz val="11"/>
        <color theme="1"/>
        <rFont val="Calibri"/>
        <family val="2"/>
        <scheme val="minor"/>
      </rPr>
      <t>Rhodobacterales</t>
    </r>
    <r>
      <rPr>
        <sz val="11"/>
        <color theme="1"/>
        <rFont val="Calibri"/>
        <family val="2"/>
        <scheme val="minor"/>
      </rPr>
      <t xml:space="preserve"> sp. HTCC2083</t>
    </r>
  </si>
  <si>
    <t>Rhodobacterales sp. HTCC2083</t>
  </si>
  <si>
    <t>YW2</t>
  </si>
  <si>
    <t>Rhodobacter capsulatus</t>
  </si>
  <si>
    <t>University of British Columbia</t>
  </si>
  <si>
    <r>
      <rPr>
        <i/>
        <sz val="11"/>
        <color theme="1"/>
        <rFont val="Calibri"/>
        <family val="2"/>
        <scheme val="minor"/>
      </rPr>
      <t xml:space="preserve">Rhodobacter capsulatus </t>
    </r>
    <r>
      <rPr>
        <sz val="11"/>
        <color theme="1"/>
        <rFont val="Calibri"/>
        <family val="2"/>
        <scheme val="minor"/>
      </rPr>
      <t>YW2</t>
    </r>
  </si>
  <si>
    <t>Horizontal gene transfer by gene transfer agents- UBC, Canada</t>
  </si>
  <si>
    <t>Y262</t>
  </si>
  <si>
    <r>
      <rPr>
        <i/>
        <sz val="11"/>
        <color theme="1"/>
        <rFont val="Calibri"/>
        <family val="2"/>
        <scheme val="minor"/>
      </rPr>
      <t xml:space="preserve">Rhodobacter capsulatus </t>
    </r>
    <r>
      <rPr>
        <sz val="11"/>
        <color theme="1"/>
        <rFont val="Calibri"/>
        <family val="2"/>
        <scheme val="minor"/>
      </rPr>
      <t>Y262</t>
    </r>
  </si>
  <si>
    <t>DSM 29318</t>
  </si>
  <si>
    <t>Hasllibacter halocynthiae</t>
  </si>
  <si>
    <t>Hasllibacter</t>
  </si>
  <si>
    <r>
      <rPr>
        <i/>
        <sz val="11"/>
        <color theme="1"/>
        <rFont val="Calibri"/>
        <family val="2"/>
        <scheme val="minor"/>
      </rPr>
      <t>Hasllibacter halocynthiae</t>
    </r>
    <r>
      <rPr>
        <sz val="11"/>
        <color theme="1"/>
        <rFont val="Calibri"/>
        <family val="2"/>
        <scheme val="minor"/>
      </rPr>
      <t xml:space="preserve"> DSM 29318</t>
    </r>
  </si>
  <si>
    <t>King Abdullah University of Science and Technology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</si>
  <si>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REDSEA-S02_B3</t>
    </r>
  </si>
  <si>
    <t>Water column microbial communities from Red Sea, Saudi Arabia</t>
  </si>
  <si>
    <t>PH10</t>
  </si>
  <si>
    <r>
      <rPr>
        <i/>
        <sz val="11"/>
        <color theme="1"/>
        <rFont val="Calibri"/>
        <family val="2"/>
        <scheme val="minor"/>
      </rPr>
      <t>Rhodovulum</t>
    </r>
    <r>
      <rPr>
        <sz val="11"/>
        <color theme="1"/>
        <rFont val="Calibri"/>
        <family val="2"/>
        <scheme val="minor"/>
      </rPr>
      <t xml:space="preserve"> sp. PH10</t>
    </r>
  </si>
  <si>
    <t>Rhodovulum sp. PH10</t>
  </si>
  <si>
    <t>JGI 02_J20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</si>
  <si>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JGI 02_J20 (contamination screened)</t>
    </r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</si>
  <si>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sp. HL-91</t>
    </r>
  </si>
  <si>
    <t>MOLA 401</t>
  </si>
  <si>
    <r>
      <rPr>
        <i/>
        <sz val="11"/>
        <color theme="1"/>
        <rFont val="Calibri"/>
        <family val="2"/>
        <scheme val="minor"/>
      </rPr>
      <t>Maribius</t>
    </r>
    <r>
      <rPr>
        <sz val="11"/>
        <color theme="1"/>
        <rFont val="Calibri"/>
        <family val="2"/>
        <scheme val="minor"/>
      </rPr>
      <t xml:space="preserve"> sp. MOLA 401</t>
    </r>
  </si>
  <si>
    <t>Maribius</t>
  </si>
  <si>
    <t>University Pierre and Marie Curie (UPMC), Observatoire Oceanologique, Centre National de la Recherche Scientifique (CNRS)</t>
  </si>
  <si>
    <t>Maribius sp. MOLA 401 Genome sequencing</t>
  </si>
  <si>
    <t>JA276</t>
  </si>
  <si>
    <t>Rhodobacter maris</t>
  </si>
  <si>
    <r>
      <rPr>
        <i/>
        <sz val="11"/>
        <color theme="1"/>
        <rFont val="Calibri"/>
        <family val="2"/>
        <scheme val="minor"/>
      </rPr>
      <t>Rhodobacter maris</t>
    </r>
    <r>
      <rPr>
        <sz val="11"/>
        <color theme="1"/>
        <rFont val="Calibri"/>
        <family val="2"/>
        <scheme val="minor"/>
      </rPr>
      <t xml:space="preserve"> JA276</t>
    </r>
  </si>
  <si>
    <t>ANG-S1</t>
  </si>
  <si>
    <r>
      <rPr>
        <i/>
        <sz val="11"/>
        <color theme="1"/>
        <rFont val="Calibri"/>
        <family val="2"/>
        <scheme val="minor"/>
      </rPr>
      <t>Tateyamaria</t>
    </r>
    <r>
      <rPr>
        <sz val="11"/>
        <color theme="1"/>
        <rFont val="Calibri"/>
        <family val="2"/>
        <scheme val="minor"/>
      </rPr>
      <t xml:space="preserve"> sp. ANG-S1</t>
    </r>
  </si>
  <si>
    <t>Tateyamaria</t>
  </si>
  <si>
    <t>University of Connecticut</t>
  </si>
  <si>
    <t>Genome sequencing of Roseobacter symbionts from Euprymna scolopes accessory nidamental gland</t>
  </si>
  <si>
    <t>DSM 18937</t>
  </si>
  <si>
    <t>Rhodobacter megalophilus</t>
  </si>
  <si>
    <r>
      <rPr>
        <i/>
        <sz val="11"/>
        <color theme="1"/>
        <rFont val="Calibri"/>
        <family val="2"/>
        <scheme val="minor"/>
      </rPr>
      <t>Rhodobacter megalophilus</t>
    </r>
    <r>
      <rPr>
        <sz val="11"/>
        <color theme="1"/>
        <rFont val="Calibri"/>
        <family val="2"/>
        <scheme val="minor"/>
      </rPr>
      <t xml:space="preserve"> DSM 18937</t>
    </r>
  </si>
  <si>
    <t>ATCC 17029</t>
  </si>
  <si>
    <r>
      <rPr>
        <i/>
        <sz val="11"/>
        <color theme="1"/>
        <rFont val="Calibri"/>
        <family val="2"/>
        <scheme val="minor"/>
      </rPr>
      <t>Rhodobacter sphaeroides</t>
    </r>
    <r>
      <rPr>
        <sz val="11"/>
        <color theme="1"/>
        <rFont val="Calibri"/>
        <family val="2"/>
        <scheme val="minor"/>
      </rPr>
      <t xml:space="preserve"> ATCC 17029</t>
    </r>
  </si>
  <si>
    <t>Rhodobacter sphaeroides Strains</t>
  </si>
  <si>
    <t>EL164</t>
  </si>
  <si>
    <t>Roseovarius tolerans</t>
  </si>
  <si>
    <r>
      <rPr>
        <i/>
        <sz val="11"/>
        <color theme="1"/>
        <rFont val="Calibri"/>
        <family val="2"/>
        <scheme val="minor"/>
      </rPr>
      <t>Roseovarius tolerans</t>
    </r>
    <r>
      <rPr>
        <sz val="11"/>
        <color theme="1"/>
        <rFont val="Calibri"/>
        <family val="2"/>
        <scheme val="minor"/>
      </rPr>
      <t xml:space="preserve"> EL164</t>
    </r>
  </si>
  <si>
    <t>German Roseobacter CRC (TRR51)</t>
  </si>
  <si>
    <t>B6</t>
  </si>
  <si>
    <r>
      <rPr>
        <i/>
        <sz val="11"/>
        <color theme="1"/>
        <rFont val="Calibri"/>
        <family val="2"/>
        <scheme val="minor"/>
      </rPr>
      <t>Rhodobacter capsulatus</t>
    </r>
    <r>
      <rPr>
        <sz val="11"/>
        <color theme="1"/>
        <rFont val="Calibri"/>
        <family val="2"/>
        <scheme val="minor"/>
      </rPr>
      <t xml:space="preserve"> B6</t>
    </r>
  </si>
  <si>
    <t>16PALIMAR09</t>
  </si>
  <si>
    <r>
      <rPr>
        <i/>
        <sz val="11"/>
        <color theme="1"/>
        <rFont val="Calibri"/>
        <family val="2"/>
        <scheme val="minor"/>
      </rPr>
      <t>Thalassobacter</t>
    </r>
    <r>
      <rPr>
        <sz val="11"/>
        <color theme="1"/>
        <rFont val="Calibri"/>
        <family val="2"/>
        <scheme val="minor"/>
      </rPr>
      <t xml:space="preserve"> sp. 16PALIMAR09</t>
    </r>
  </si>
  <si>
    <t>Thalassobacter sp. 16PALIMAR09 Genome sequencing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</si>
  <si>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REDSEA-S11_B6</t>
    </r>
  </si>
  <si>
    <t>CGMCC 1.8894</t>
  </si>
  <si>
    <t>Roseicitreum antarcticum</t>
  </si>
  <si>
    <t>Roseicitreum</t>
  </si>
  <si>
    <r>
      <rPr>
        <i/>
        <sz val="11"/>
        <color theme="1"/>
        <rFont val="Calibri"/>
        <family val="2"/>
        <scheme val="minor"/>
      </rPr>
      <t>Roseicitreum antarcticum</t>
    </r>
    <r>
      <rPr>
        <sz val="11"/>
        <color theme="1"/>
        <rFont val="Calibri"/>
        <family val="2"/>
        <scheme val="minor"/>
      </rPr>
      <t xml:space="preserve"> CGMCC 1.8894</t>
    </r>
  </si>
  <si>
    <t>2.4.1</t>
  </si>
  <si>
    <t>DOE Joint Genome Institute (JGI), The Rhodobacter sphaeroides Genome Consortium, National Center for Biotechnology Information (NCBI)</t>
  </si>
  <si>
    <r>
      <rPr>
        <i/>
        <sz val="11"/>
        <color theme="1"/>
        <rFont val="Calibri"/>
        <family val="2"/>
        <scheme val="minor"/>
      </rPr>
      <t>Rhodobacter sphaeroides</t>
    </r>
    <r>
      <rPr>
        <sz val="11"/>
        <color theme="1"/>
        <rFont val="Calibri"/>
        <family val="2"/>
        <scheme val="minor"/>
      </rPr>
      <t xml:space="preserve"> 2.4.1, ATCC BAA-808</t>
    </r>
  </si>
  <si>
    <t>Rhodobacter sphaeroides 2.4.1</t>
  </si>
  <si>
    <t>R2A62</t>
  </si>
  <si>
    <r>
      <rPr>
        <i/>
        <sz val="11"/>
        <color theme="1"/>
        <rFont val="Calibri"/>
        <family val="2"/>
        <scheme val="minor"/>
      </rPr>
      <t>Thalassobium</t>
    </r>
    <r>
      <rPr>
        <sz val="11"/>
        <color theme="1"/>
        <rFont val="Calibri"/>
        <family val="2"/>
        <scheme val="minor"/>
      </rPr>
      <t xml:space="preserve"> sp. R2A62</t>
    </r>
  </si>
  <si>
    <t>Thalassobium</t>
  </si>
  <si>
    <t>Thalassiobium sp. R2A62</t>
  </si>
  <si>
    <t>TUT</t>
  </si>
  <si>
    <t>Rhodovulum sulfidophilum</t>
  </si>
  <si>
    <t>Toyohashi University of Technology</t>
  </si>
  <si>
    <r>
      <rPr>
        <i/>
        <sz val="11"/>
        <color theme="1"/>
        <rFont val="Calibri"/>
        <family val="2"/>
        <scheme val="minor"/>
      </rPr>
      <t>Rhodovulum sulfidophilum</t>
    </r>
    <r>
      <rPr>
        <sz val="11"/>
        <color theme="1"/>
        <rFont val="Calibri"/>
        <family val="2"/>
        <scheme val="minor"/>
      </rPr>
      <t xml:space="preserve"> TUT</t>
    </r>
  </si>
  <si>
    <t>Rhodovulum sulfidophilum genome sequencing</t>
  </si>
  <si>
    <t>SB2</t>
  </si>
  <si>
    <t>University of Gottingen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</si>
  <si>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sp. SB2</t>
    </r>
  </si>
  <si>
    <t>JGI 01_F12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</si>
  <si>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JGI 01_F12 (contamination screened)</t>
    </r>
  </si>
  <si>
    <t>KCTC 32187</t>
  </si>
  <si>
    <t>Sulfitobacter guttiformis</t>
  </si>
  <si>
    <t>Yonsei University</t>
  </si>
  <si>
    <r>
      <rPr>
        <i/>
        <sz val="11"/>
        <color theme="1"/>
        <rFont val="Calibri"/>
        <family val="2"/>
        <scheme val="minor"/>
      </rPr>
      <t>Sulfitobacter guttiformis</t>
    </r>
    <r>
      <rPr>
        <sz val="11"/>
        <color theme="1"/>
        <rFont val="Calibri"/>
        <family val="2"/>
        <scheme val="minor"/>
      </rPr>
      <t xml:space="preserve"> KCTC 32187</t>
    </r>
  </si>
  <si>
    <t>Sulfitobacter guttiformis KCTC 32187</t>
  </si>
  <si>
    <t>SB1003</t>
  </si>
  <si>
    <t>Integrated Genomics, Institute of Molecular Genetics of the ASCR, v. v. i.</t>
  </si>
  <si>
    <r>
      <rPr>
        <i/>
        <sz val="11"/>
        <color theme="1"/>
        <rFont val="Calibri"/>
        <family val="2"/>
        <scheme val="minor"/>
      </rPr>
      <t xml:space="preserve">Rhodobacter capsulatus </t>
    </r>
    <r>
      <rPr>
        <sz val="11"/>
        <color theme="1"/>
        <rFont val="Calibri"/>
        <family val="2"/>
        <scheme val="minor"/>
      </rPr>
      <t>SB1003</t>
    </r>
  </si>
  <si>
    <t>Rhodobacter capsulatus SB1003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</si>
  <si>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bin18 (version 2)</t>
    </r>
  </si>
  <si>
    <t>DSM 18064</t>
  </si>
  <si>
    <t>Rhodovulum imhoffii</t>
  </si>
  <si>
    <r>
      <rPr>
        <i/>
        <sz val="11"/>
        <color theme="1"/>
        <rFont val="Calibri"/>
        <family val="2"/>
        <scheme val="minor"/>
      </rPr>
      <t>Rhodovulum imhoffii</t>
    </r>
    <r>
      <rPr>
        <sz val="11"/>
        <color theme="1"/>
        <rFont val="Calibri"/>
        <family val="2"/>
        <scheme val="minor"/>
      </rPr>
      <t xml:space="preserve"> DSM 18064</t>
    </r>
  </si>
  <si>
    <t>YW1</t>
  </si>
  <si>
    <r>
      <rPr>
        <i/>
        <sz val="11"/>
        <color theme="1"/>
        <rFont val="Calibri"/>
        <family val="2"/>
        <scheme val="minor"/>
      </rPr>
      <t xml:space="preserve">Rhodobacter capsulatus </t>
    </r>
    <r>
      <rPr>
        <sz val="11"/>
        <color theme="1"/>
        <rFont val="Calibri"/>
        <family val="2"/>
        <scheme val="minor"/>
      </rPr>
      <t>YW1</t>
    </r>
  </si>
  <si>
    <t>DSM 28715</t>
  </si>
  <si>
    <t>Loktanella sediminum</t>
  </si>
  <si>
    <r>
      <rPr>
        <i/>
        <sz val="11"/>
        <color theme="1"/>
        <rFont val="Calibri"/>
        <family val="2"/>
        <scheme val="minor"/>
      </rPr>
      <t xml:space="preserve">Loktanella sediminum </t>
    </r>
    <r>
      <rPr>
        <sz val="11"/>
        <color theme="1"/>
        <rFont val="Calibri"/>
        <family val="2"/>
        <scheme val="minor"/>
      </rPr>
      <t>DSM 28715</t>
    </r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</si>
  <si>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REDSEA-S34_B6</t>
    </r>
  </si>
  <si>
    <t>DSM 18774</t>
  </si>
  <si>
    <t>Cereibacter changlensis</t>
  </si>
  <si>
    <t>Cereibacter</t>
  </si>
  <si>
    <r>
      <rPr>
        <i/>
        <sz val="11"/>
        <color theme="1"/>
        <rFont val="Calibri"/>
        <family val="2"/>
        <scheme val="minor"/>
      </rPr>
      <t>Cereibacter changlensis</t>
    </r>
    <r>
      <rPr>
        <sz val="11"/>
        <color theme="1"/>
        <rFont val="Calibri"/>
        <family val="2"/>
        <scheme val="minor"/>
      </rPr>
      <t xml:space="preserve"> DSM 18774</t>
    </r>
  </si>
  <si>
    <t>DSM 23042</t>
  </si>
  <si>
    <t>Roseivivax roseus</t>
  </si>
  <si>
    <r>
      <rPr>
        <i/>
        <sz val="11"/>
        <color theme="1"/>
        <rFont val="Calibri"/>
        <family val="2"/>
        <scheme val="minor"/>
      </rPr>
      <t>Roseivivax roseus</t>
    </r>
    <r>
      <rPr>
        <sz val="11"/>
        <color theme="1"/>
        <rFont val="Calibri"/>
        <family val="2"/>
        <scheme val="minor"/>
      </rPr>
      <t xml:space="preserve"> DSM 23042</t>
    </r>
  </si>
  <si>
    <t>JCM 10272</t>
  </si>
  <si>
    <t>Roseivivax halodurans</t>
  </si>
  <si>
    <r>
      <rPr>
        <i/>
        <sz val="11"/>
        <color theme="1"/>
        <rFont val="Calibri"/>
        <family val="2"/>
        <scheme val="minor"/>
      </rPr>
      <t xml:space="preserve">Roseivivax halodurans </t>
    </r>
    <r>
      <rPr>
        <sz val="11"/>
        <color theme="1"/>
        <rFont val="Calibri"/>
        <family val="2"/>
        <scheme val="minor"/>
      </rPr>
      <t>JCM 10272</t>
    </r>
  </si>
  <si>
    <t>Roseivivax halodurans JCM 10272</t>
  </si>
  <si>
    <t>DSM 19920</t>
  </si>
  <si>
    <t>Rhodobaca barguzinensis</t>
  </si>
  <si>
    <t>Rhodobaca</t>
  </si>
  <si>
    <r>
      <rPr>
        <i/>
        <sz val="11"/>
        <color theme="1"/>
        <rFont val="Calibri"/>
        <family val="2"/>
        <scheme val="minor"/>
      </rPr>
      <t>Rhodobaca barguzinensis</t>
    </r>
    <r>
      <rPr>
        <sz val="11"/>
        <color theme="1"/>
        <rFont val="Calibri"/>
        <family val="2"/>
        <scheme val="minor"/>
      </rPr>
      <t xml:space="preserve"> DSM 19920</t>
    </r>
  </si>
  <si>
    <t>DSM 29433</t>
  </si>
  <si>
    <t>Loktanella litorea</t>
  </si>
  <si>
    <r>
      <rPr>
        <i/>
        <sz val="11"/>
        <color theme="1"/>
        <rFont val="Calibri"/>
        <family val="2"/>
        <scheme val="minor"/>
      </rPr>
      <t>Loktanella litorea</t>
    </r>
    <r>
      <rPr>
        <sz val="11"/>
        <color theme="1"/>
        <rFont val="Calibri"/>
        <family val="2"/>
        <scheme val="minor"/>
      </rPr>
      <t xml:space="preserve"> DSM 29433</t>
    </r>
  </si>
  <si>
    <t>BS-B2</t>
  </si>
  <si>
    <t>Aestuariivita boseongensis</t>
  </si>
  <si>
    <t>Aestuariivita</t>
  </si>
  <si>
    <r>
      <rPr>
        <i/>
        <sz val="11"/>
        <color theme="1"/>
        <rFont val="Calibri"/>
        <family val="2"/>
        <scheme val="minor"/>
      </rPr>
      <t>Aestuariivita boseongensis</t>
    </r>
    <r>
      <rPr>
        <sz val="11"/>
        <color theme="1"/>
        <rFont val="Calibri"/>
        <family val="2"/>
        <scheme val="minor"/>
      </rPr>
      <t xml:space="preserve"> BS-B2</t>
    </r>
  </si>
  <si>
    <t>Aestuariivita boseongensis strain:BS-B2 Genome sequencing</t>
  </si>
  <si>
    <t>3ANDIMAR09</t>
  </si>
  <si>
    <r>
      <rPr>
        <i/>
        <sz val="11"/>
        <color theme="1"/>
        <rFont val="Calibri"/>
        <family val="2"/>
        <scheme val="minor"/>
      </rPr>
      <t>Loktanella</t>
    </r>
    <r>
      <rPr>
        <sz val="11"/>
        <color theme="1"/>
        <rFont val="Calibri"/>
        <family val="2"/>
        <scheme val="minor"/>
      </rPr>
      <t xml:space="preserve"> sp. 3ANDIMAR09</t>
    </r>
  </si>
  <si>
    <t>University of the Balearic Islands (UIB)</t>
  </si>
  <si>
    <t>Genome sequencing of members of genus Loktanella isolated from Mallorca Island, Spain</t>
  </si>
  <si>
    <t>HL-91</t>
  </si>
  <si>
    <t>Roseibaca calidilacus</t>
  </si>
  <si>
    <t>Roseibaca</t>
  </si>
  <si>
    <r>
      <rPr>
        <i/>
        <sz val="11"/>
        <color theme="1"/>
        <rFont val="Calibri"/>
        <family val="2"/>
        <scheme val="minor"/>
      </rPr>
      <t>Roseibaca calidilacus</t>
    </r>
    <r>
      <rPr>
        <sz val="11"/>
        <color theme="1"/>
        <rFont val="Calibri"/>
        <family val="2"/>
        <scheme val="minor"/>
      </rPr>
      <t xml:space="preserve"> HL-91</t>
    </r>
  </si>
  <si>
    <t>DSM 1710</t>
  </si>
  <si>
    <r>
      <rPr>
        <i/>
        <sz val="11"/>
        <color theme="1"/>
        <rFont val="Calibri"/>
        <family val="2"/>
        <scheme val="minor"/>
      </rPr>
      <t>Rhodobacter capsulatus</t>
    </r>
    <r>
      <rPr>
        <sz val="11"/>
        <color theme="1"/>
        <rFont val="Calibri"/>
        <family val="2"/>
        <scheme val="minor"/>
      </rPr>
      <t xml:space="preserve"> DSM 1710</t>
    </r>
  </si>
  <si>
    <t>DSM 29012</t>
  </si>
  <si>
    <r>
      <rPr>
        <i/>
        <sz val="11"/>
        <color theme="1"/>
        <rFont val="Calibri"/>
        <family val="2"/>
        <scheme val="minor"/>
      </rPr>
      <t>Loktanella</t>
    </r>
    <r>
      <rPr>
        <sz val="11"/>
        <color theme="1"/>
        <rFont val="Calibri"/>
        <family val="2"/>
        <scheme val="minor"/>
      </rPr>
      <t xml:space="preserve"> sp. DSM 29012</t>
    </r>
  </si>
  <si>
    <t>DSM 938</t>
  </si>
  <si>
    <r>
      <rPr>
        <i/>
        <sz val="11"/>
        <color theme="1"/>
        <rFont val="Calibri"/>
        <family val="2"/>
        <scheme val="minor"/>
      </rPr>
      <t xml:space="preserve">Rhodobacter capsulatus </t>
    </r>
    <r>
      <rPr>
        <sz val="11"/>
        <color theme="1"/>
        <rFont val="Calibri"/>
        <family val="2"/>
        <scheme val="minor"/>
      </rPr>
      <t>DSM 938</t>
    </r>
  </si>
  <si>
    <t>DSM 29432</t>
  </si>
  <si>
    <t>Marivita geojedonensis</t>
  </si>
  <si>
    <t>Marivita</t>
  </si>
  <si>
    <r>
      <rPr>
        <i/>
        <sz val="11"/>
        <color theme="1"/>
        <rFont val="Calibri"/>
        <family val="2"/>
        <scheme val="minor"/>
      </rPr>
      <t xml:space="preserve">Marivita geojedonensis </t>
    </r>
    <r>
      <rPr>
        <sz val="11"/>
        <color theme="1"/>
        <rFont val="Calibri"/>
        <family val="2"/>
        <scheme val="minor"/>
      </rPr>
      <t>DSM 29432</t>
    </r>
  </si>
  <si>
    <t>R121</t>
  </si>
  <si>
    <r>
      <rPr>
        <i/>
        <sz val="11"/>
        <color theme="1"/>
        <rFont val="Calibri"/>
        <family val="2"/>
        <scheme val="minor"/>
      </rPr>
      <t>Rhodobacter capsulatus</t>
    </r>
    <r>
      <rPr>
        <sz val="11"/>
        <color theme="1"/>
        <rFont val="Calibri"/>
        <family val="2"/>
        <scheme val="minor"/>
      </rPr>
      <t xml:space="preserve"> R121</t>
    </r>
  </si>
  <si>
    <t>DSM 2351</t>
  </si>
  <si>
    <r>
      <rPr>
        <i/>
        <sz val="11"/>
        <color theme="1"/>
        <rFont val="Calibri"/>
        <family val="2"/>
        <scheme val="minor"/>
      </rPr>
      <t>Rhodovulum sulfidophilum</t>
    </r>
    <r>
      <rPr>
        <sz val="11"/>
        <color theme="1"/>
        <rFont val="Calibri"/>
        <family val="2"/>
        <scheme val="minor"/>
      </rPr>
      <t xml:space="preserve"> DSM 2351</t>
    </r>
  </si>
  <si>
    <t>Genome sequence of Rhodovulum sulfidophilum DSM 2351</t>
  </si>
  <si>
    <t>B108</t>
  </si>
  <si>
    <r>
      <rPr>
        <i/>
        <sz val="11"/>
        <color theme="1"/>
        <rFont val="Calibri"/>
        <family val="2"/>
        <scheme val="minor"/>
      </rPr>
      <t>Roseovarius indicus</t>
    </r>
    <r>
      <rPr>
        <sz val="11"/>
        <color theme="1"/>
        <rFont val="Calibri"/>
        <family val="2"/>
        <scheme val="minor"/>
      </rPr>
      <t xml:space="preserve"> B108 cultivar:MA</t>
    </r>
  </si>
  <si>
    <t>Roseovarius indicus strain:B108 cultivar:MA Genome sequencing</t>
  </si>
  <si>
    <t>DSM 29326</t>
  </si>
  <si>
    <t>Loktanella atrilutea</t>
  </si>
  <si>
    <r>
      <rPr>
        <i/>
        <sz val="11"/>
        <color theme="1"/>
        <rFont val="Calibri"/>
        <family val="2"/>
        <scheme val="minor"/>
      </rPr>
      <t>Loktanella atrilutea</t>
    </r>
    <r>
      <rPr>
        <sz val="11"/>
        <color theme="1"/>
        <rFont val="Calibri"/>
        <family val="2"/>
        <scheme val="minor"/>
      </rPr>
      <t xml:space="preserve"> DSM 29326</t>
    </r>
  </si>
  <si>
    <t>Argonne National Laboratory</t>
  </si>
  <si>
    <r>
      <t xml:space="preserve">unclassified </t>
    </r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Bin 53</t>
    </r>
  </si>
  <si>
    <t>Marine microbial communities from the northern Gulf of Mexico hypoxic zone</t>
  </si>
  <si>
    <t>DSM 29128</t>
  </si>
  <si>
    <t>Loktanella maricola</t>
  </si>
  <si>
    <r>
      <rPr>
        <i/>
        <sz val="11"/>
        <color theme="1"/>
        <rFont val="Calibri"/>
        <family val="2"/>
        <scheme val="minor"/>
      </rPr>
      <t>Loktanella maricola</t>
    </r>
    <r>
      <rPr>
        <sz val="11"/>
        <color theme="1"/>
        <rFont val="Calibri"/>
        <family val="2"/>
        <scheme val="minor"/>
      </rPr>
      <t xml:space="preserve"> DSM 29128</t>
    </r>
  </si>
  <si>
    <t>KD131</t>
  </si>
  <si>
    <t>Geno Technology Inc.</t>
  </si>
  <si>
    <r>
      <rPr>
        <i/>
        <sz val="11"/>
        <color theme="1"/>
        <rFont val="Calibri"/>
        <family val="2"/>
        <scheme val="minor"/>
      </rPr>
      <t>Rhodobacter sphaeroides</t>
    </r>
    <r>
      <rPr>
        <sz val="11"/>
        <color theme="1"/>
        <rFont val="Calibri"/>
        <family val="2"/>
        <scheme val="minor"/>
      </rPr>
      <t xml:space="preserve"> KD131</t>
    </r>
  </si>
  <si>
    <t>Rhodobacter sphaeroides KD131</t>
  </si>
  <si>
    <t>CECT 5112</t>
  </si>
  <si>
    <t>Spanish Type Culture Collection (CECT)</t>
  </si>
  <si>
    <r>
      <rPr>
        <i/>
        <sz val="11"/>
        <color theme="1"/>
        <rFont val="Calibri"/>
        <family val="2"/>
        <scheme val="minor"/>
      </rPr>
      <t>Labrenzia alexandrii</t>
    </r>
    <r>
      <rPr>
        <sz val="11"/>
        <color theme="1"/>
        <rFont val="Calibri"/>
        <family val="2"/>
        <scheme val="minor"/>
      </rPr>
      <t xml:space="preserve"> CECT 5112</t>
    </r>
  </si>
  <si>
    <t>Whole genome sequencing of Labrenzia alexandrii CECT 5112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</si>
  <si>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bin09</t>
    </r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</si>
  <si>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bin09 (version 2)</t>
    </r>
  </si>
  <si>
    <t>DSM 21424</t>
  </si>
  <si>
    <t>Loktanella pyoseonensis</t>
  </si>
  <si>
    <r>
      <rPr>
        <i/>
        <sz val="11"/>
        <color theme="1"/>
        <rFont val="Calibri"/>
        <family val="2"/>
        <scheme val="minor"/>
      </rPr>
      <t xml:space="preserve">Loktanella pyoseonensis </t>
    </r>
    <r>
      <rPr>
        <sz val="11"/>
        <color theme="1"/>
        <rFont val="Calibri"/>
        <family val="2"/>
        <scheme val="minor"/>
      </rPr>
      <t>DSM 21424</t>
    </r>
  </si>
  <si>
    <r>
      <rPr>
        <i/>
        <sz val="11"/>
        <color theme="1"/>
        <rFont val="Calibri"/>
        <family val="2"/>
        <scheme val="minor"/>
      </rPr>
      <t xml:space="preserve">Rhodobacter sphaeroides </t>
    </r>
    <r>
      <rPr>
        <sz val="11"/>
        <color theme="1"/>
        <rFont val="Calibri"/>
        <family val="2"/>
        <scheme val="minor"/>
      </rPr>
      <t>2.4.1</t>
    </r>
  </si>
  <si>
    <t>Rhodobacter sphaeroides resequencing</t>
  </si>
  <si>
    <t>Shiba O Ch 114</t>
  </si>
  <si>
    <t>Roseobacter denitrificans</t>
  </si>
  <si>
    <r>
      <rPr>
        <i/>
        <sz val="11"/>
        <color theme="1"/>
        <rFont val="Calibri"/>
        <family val="2"/>
        <scheme val="minor"/>
      </rPr>
      <t>Roseobacter denitrificans</t>
    </r>
    <r>
      <rPr>
        <sz val="11"/>
        <color theme="1"/>
        <rFont val="Calibri"/>
        <family val="2"/>
        <scheme val="minor"/>
      </rPr>
      <t xml:space="preserve"> OCh 114</t>
    </r>
  </si>
  <si>
    <t>Roseobacter denitrificans OCh 114</t>
  </si>
  <si>
    <t>DSM 28248</t>
  </si>
  <si>
    <t>Jannaschia aquimarina</t>
  </si>
  <si>
    <r>
      <rPr>
        <i/>
        <sz val="11"/>
        <color theme="1"/>
        <rFont val="Calibri"/>
        <family val="2"/>
        <scheme val="minor"/>
      </rPr>
      <t>Jannaschia aquimarina</t>
    </r>
    <r>
      <rPr>
        <sz val="11"/>
        <color theme="1"/>
        <rFont val="Calibri"/>
        <family val="2"/>
        <scheme val="minor"/>
      </rPr>
      <t xml:space="preserve"> DSM 28248</t>
    </r>
  </si>
  <si>
    <t>R2A130</t>
  </si>
  <si>
    <r>
      <rPr>
        <i/>
        <sz val="11"/>
        <color theme="1"/>
        <rFont val="Calibri"/>
        <family val="2"/>
        <scheme val="minor"/>
      </rPr>
      <t>Ahrensia</t>
    </r>
    <r>
      <rPr>
        <sz val="11"/>
        <color theme="1"/>
        <rFont val="Calibri"/>
        <family val="2"/>
        <scheme val="minor"/>
      </rPr>
      <t xml:space="preserve"> sp. R2A130</t>
    </r>
  </si>
  <si>
    <t>Ahrensia</t>
  </si>
  <si>
    <t>Ahrensia sp. R2A130</t>
  </si>
  <si>
    <t>DFL-24</t>
  </si>
  <si>
    <t>Roseovarius mucosus</t>
  </si>
  <si>
    <t>Helmholtz Centre for Infection Research</t>
  </si>
  <si>
    <r>
      <rPr>
        <i/>
        <sz val="11"/>
        <color theme="1"/>
        <rFont val="Calibri"/>
        <family val="2"/>
        <scheme val="minor"/>
      </rPr>
      <t>Roseovarius mucosus</t>
    </r>
    <r>
      <rPr>
        <sz val="11"/>
        <color theme="1"/>
        <rFont val="Calibri"/>
        <family val="2"/>
        <scheme val="minor"/>
      </rPr>
      <t xml:space="preserve"> DSM 17069</t>
    </r>
  </si>
  <si>
    <t>1ANDIMAR09</t>
  </si>
  <si>
    <r>
      <rPr>
        <i/>
        <sz val="11"/>
        <color theme="1"/>
        <rFont val="Calibri"/>
        <family val="2"/>
        <scheme val="minor"/>
      </rPr>
      <t>Loktanella</t>
    </r>
    <r>
      <rPr>
        <sz val="11"/>
        <color theme="1"/>
        <rFont val="Calibri"/>
        <family val="2"/>
        <scheme val="minor"/>
      </rPr>
      <t xml:space="preserve"> sp. 1ANDIMAR09</t>
    </r>
  </si>
  <si>
    <t>DSM 19945</t>
  </si>
  <si>
    <t>Rhodobacter aestuarii</t>
  </si>
  <si>
    <r>
      <rPr>
        <i/>
        <sz val="11"/>
        <color theme="1"/>
        <rFont val="Calibri"/>
        <family val="2"/>
        <scheme val="minor"/>
      </rPr>
      <t>Rhodobacter aestuarii</t>
    </r>
    <r>
      <rPr>
        <sz val="11"/>
        <color theme="1"/>
        <rFont val="Calibri"/>
        <family val="2"/>
        <scheme val="minor"/>
      </rPr>
      <t xml:space="preserve"> DSM 19945</t>
    </r>
  </si>
  <si>
    <t>CECT 5294</t>
  </si>
  <si>
    <r>
      <rPr>
        <i/>
        <sz val="11"/>
        <color theme="1"/>
        <rFont val="Calibri"/>
        <family val="2"/>
        <scheme val="minor"/>
      </rPr>
      <t xml:space="preserve">Thalassobacter stenotrophicus </t>
    </r>
    <r>
      <rPr>
        <sz val="11"/>
        <color theme="1"/>
        <rFont val="Calibri"/>
        <family val="2"/>
        <scheme val="minor"/>
      </rPr>
      <t>CECT 5294</t>
    </r>
  </si>
  <si>
    <t>Whole genome sequencing of Thalassobacter stenotrophicus CECT 5294, type strain</t>
  </si>
  <si>
    <r>
      <rPr>
        <i/>
        <sz val="11"/>
        <color theme="1"/>
        <rFont val="Calibri"/>
        <family val="2"/>
        <scheme val="minor"/>
      </rPr>
      <t>Roseivivax atlanticus</t>
    </r>
    <r>
      <rPr>
        <sz val="11"/>
        <color theme="1"/>
        <rFont val="Calibri"/>
        <family val="2"/>
        <scheme val="minor"/>
      </rPr>
      <t xml:space="preserve"> 22II-s10s</t>
    </r>
  </si>
  <si>
    <t>MBTLJ-8</t>
  </si>
  <si>
    <r>
      <rPr>
        <i/>
        <sz val="11"/>
        <color theme="1"/>
        <rFont val="Calibri"/>
        <family val="2"/>
        <scheme val="minor"/>
      </rPr>
      <t>Rhodobacter sphaeroides</t>
    </r>
    <r>
      <rPr>
        <sz val="11"/>
        <color theme="1"/>
        <rFont val="Calibri"/>
        <family val="2"/>
        <scheme val="minor"/>
      </rPr>
      <t xml:space="preserve"> MBTLJ-8</t>
    </r>
  </si>
  <si>
    <t>Rhodobacter sphaeroides MBTLJ-8 genome sequencing and assembly</t>
  </si>
  <si>
    <t>ZGT108</t>
  </si>
  <si>
    <r>
      <rPr>
        <i/>
        <sz val="11"/>
        <color theme="1"/>
        <rFont val="Calibri"/>
        <family val="2"/>
        <scheme val="minor"/>
      </rPr>
      <t>Ruegeria</t>
    </r>
    <r>
      <rPr>
        <sz val="11"/>
        <color theme="1"/>
        <rFont val="Calibri"/>
        <family val="2"/>
        <scheme val="minor"/>
      </rPr>
      <t xml:space="preserve"> sp. ZGT108</t>
    </r>
  </si>
  <si>
    <t>Ruegeria</t>
  </si>
  <si>
    <t>Red Sea Research Center, Saudi Arabia, King Abdulah University of Science and Technology</t>
  </si>
  <si>
    <t>Ruegeria sp. ZGT108 Genome sequencing</t>
  </si>
  <si>
    <t>DE442</t>
  </si>
  <si>
    <r>
      <rPr>
        <i/>
        <sz val="11"/>
        <color theme="1"/>
        <rFont val="Calibri"/>
        <family val="2"/>
        <scheme val="minor"/>
      </rPr>
      <t>Rhodobacter capsulatus</t>
    </r>
    <r>
      <rPr>
        <sz val="11"/>
        <color theme="1"/>
        <rFont val="Calibri"/>
        <family val="2"/>
        <scheme val="minor"/>
      </rPr>
      <t xml:space="preserve"> DE442</t>
    </r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</si>
  <si>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REDSEA-S03_B4</t>
    </r>
  </si>
  <si>
    <t>DSM 1374</t>
  </si>
  <si>
    <t>Tokyo Institute of Technology</t>
  </si>
  <si>
    <r>
      <rPr>
        <i/>
        <sz val="11"/>
        <color theme="1"/>
        <rFont val="Calibri"/>
        <family val="2"/>
        <scheme val="minor"/>
      </rPr>
      <t xml:space="preserve">Rhodovulum sulfidophilum </t>
    </r>
    <r>
      <rPr>
        <sz val="11"/>
        <color theme="1"/>
        <rFont val="Calibri"/>
        <family val="2"/>
        <scheme val="minor"/>
      </rPr>
      <t>DSM 1374</t>
    </r>
  </si>
  <si>
    <t>Rhodovulum sulfidophilum DSM 1374</t>
  </si>
  <si>
    <t>UMTAT08</t>
  </si>
  <si>
    <t>Mameliella alba</t>
  </si>
  <si>
    <t>Mameliella</t>
  </si>
  <si>
    <r>
      <rPr>
        <i/>
        <sz val="11"/>
        <color theme="1"/>
        <rFont val="Calibri"/>
        <family val="2"/>
        <scheme val="minor"/>
      </rPr>
      <t xml:space="preserve">Mameliella alba </t>
    </r>
    <r>
      <rPr>
        <sz val="11"/>
        <color theme="1"/>
        <rFont val="Calibri"/>
        <family val="2"/>
        <scheme val="minor"/>
      </rPr>
      <t>UMTAT08</t>
    </r>
  </si>
  <si>
    <t>Ponticoccus sp. UMTAT08 Genome sequencing</t>
  </si>
  <si>
    <t>DSM 29590</t>
  </si>
  <si>
    <t>Roseovarius nanhaiticus</t>
  </si>
  <si>
    <r>
      <rPr>
        <i/>
        <sz val="11"/>
        <color theme="1"/>
        <rFont val="Calibri"/>
        <family val="2"/>
        <scheme val="minor"/>
      </rPr>
      <t>Roseovarius nanhaiticus</t>
    </r>
    <r>
      <rPr>
        <sz val="11"/>
        <color theme="1"/>
        <rFont val="Calibri"/>
        <family val="2"/>
        <scheme val="minor"/>
      </rPr>
      <t xml:space="preserve"> DSM 29590</t>
    </r>
  </si>
  <si>
    <t>5RATIMAR09</t>
  </si>
  <si>
    <r>
      <rPr>
        <i/>
        <sz val="11"/>
        <color theme="1"/>
        <rFont val="Calibri"/>
        <family val="2"/>
        <scheme val="minor"/>
      </rPr>
      <t>Loktanella</t>
    </r>
    <r>
      <rPr>
        <sz val="11"/>
        <color theme="1"/>
        <rFont val="Calibri"/>
        <family val="2"/>
        <scheme val="minor"/>
      </rPr>
      <t xml:space="preserve"> sp. 5RATIMAR09</t>
    </r>
  </si>
  <si>
    <r>
      <rPr>
        <i/>
        <sz val="11"/>
        <color theme="1"/>
        <rFont val="Calibri"/>
        <family val="2"/>
        <scheme val="minor"/>
      </rPr>
      <t xml:space="preserve">Rhodobacter capsulatus </t>
    </r>
    <r>
      <rPr>
        <sz val="11"/>
        <color theme="1"/>
        <rFont val="Calibri"/>
        <family val="2"/>
        <scheme val="minor"/>
      </rPr>
      <t>DE442</t>
    </r>
  </si>
  <si>
    <t>DSM 16309</t>
  </si>
  <si>
    <t>Nereida ignava</t>
  </si>
  <si>
    <t>Nereida</t>
  </si>
  <si>
    <r>
      <rPr>
        <i/>
        <sz val="11"/>
        <color theme="1"/>
        <rFont val="Calibri"/>
        <family val="2"/>
        <scheme val="minor"/>
      </rPr>
      <t xml:space="preserve">Nereida ignava </t>
    </r>
    <r>
      <rPr>
        <sz val="11"/>
        <color theme="1"/>
        <rFont val="Calibri"/>
        <family val="2"/>
        <scheme val="minor"/>
      </rPr>
      <t>DSM 16309</t>
    </r>
  </si>
  <si>
    <t>SH6-1</t>
  </si>
  <si>
    <t>Planktotalea frisia</t>
  </si>
  <si>
    <t>Planktotalea</t>
  </si>
  <si>
    <r>
      <rPr>
        <i/>
        <sz val="11"/>
        <color theme="1"/>
        <rFont val="Calibri"/>
        <family val="2"/>
        <scheme val="minor"/>
      </rPr>
      <t>Planktotalea frisia</t>
    </r>
    <r>
      <rPr>
        <sz val="11"/>
        <color theme="1"/>
        <rFont val="Calibri"/>
        <family val="2"/>
        <scheme val="minor"/>
      </rPr>
      <t xml:space="preserve"> SH6-1 (PFRI)</t>
    </r>
  </si>
  <si>
    <t>German Roseobacter CRC (TRR51) sequencing survey - Goettingen Genomics Laboratory</t>
  </si>
  <si>
    <t>DSM 26384</t>
  </si>
  <si>
    <r>
      <rPr>
        <i/>
        <sz val="11"/>
        <color theme="1"/>
        <rFont val="Calibri"/>
        <family val="2"/>
        <scheme val="minor"/>
      </rPr>
      <t xml:space="preserve">Mameliella alba </t>
    </r>
    <r>
      <rPr>
        <sz val="11"/>
        <color theme="1"/>
        <rFont val="Calibri"/>
        <family val="2"/>
        <scheme val="minor"/>
      </rPr>
      <t>DSM 26384</t>
    </r>
  </si>
  <si>
    <t>GSW-M26</t>
  </si>
  <si>
    <r>
      <rPr>
        <i/>
        <sz val="11"/>
        <color theme="1"/>
        <rFont val="Calibri"/>
        <family val="2"/>
        <scheme val="minor"/>
      </rPr>
      <t>Jannaschia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aquimarina</t>
    </r>
    <r>
      <rPr>
        <sz val="11"/>
        <color theme="1"/>
        <rFont val="Calibri"/>
        <family val="2"/>
        <scheme val="minor"/>
      </rPr>
      <t xml:space="preserve"> GSW-M26 (jaqu)</t>
    </r>
  </si>
  <si>
    <t>HL-35</t>
  </si>
  <si>
    <r>
      <rPr>
        <i/>
        <sz val="11"/>
        <color theme="1"/>
        <rFont val="Calibri"/>
        <family val="2"/>
        <scheme val="minor"/>
      </rPr>
      <t>Oceanicola</t>
    </r>
    <r>
      <rPr>
        <sz val="11"/>
        <color theme="1"/>
        <rFont val="Calibri"/>
        <family val="2"/>
        <scheme val="minor"/>
      </rPr>
      <t xml:space="preserve"> sp. HL-35</t>
    </r>
  </si>
  <si>
    <t>Oceanicola</t>
  </si>
  <si>
    <r>
      <rPr>
        <i/>
        <sz val="11"/>
        <color theme="1"/>
        <rFont val="Calibri"/>
        <family val="2"/>
        <scheme val="minor"/>
      </rPr>
      <t>Rhodobacter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capsulatus</t>
    </r>
    <r>
      <rPr>
        <sz val="11"/>
        <color theme="1"/>
        <rFont val="Calibri"/>
        <family val="2"/>
        <scheme val="minor"/>
      </rPr>
      <t xml:space="preserve"> B6</t>
    </r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</si>
  <si>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bin18</t>
    </r>
  </si>
  <si>
    <t>DSM 28249</t>
  </si>
  <si>
    <t>Roseovarius litoreus</t>
  </si>
  <si>
    <r>
      <rPr>
        <i/>
        <sz val="11"/>
        <color theme="1"/>
        <rFont val="Calibri"/>
        <family val="2"/>
        <scheme val="minor"/>
      </rPr>
      <t>Roseovarius litoreus</t>
    </r>
    <r>
      <rPr>
        <sz val="11"/>
        <color theme="1"/>
        <rFont val="Calibri"/>
        <family val="2"/>
        <scheme val="minor"/>
      </rPr>
      <t xml:space="preserve"> DSM 28249</t>
    </r>
  </si>
  <si>
    <t>SCGC AG-485_K07</t>
  </si>
  <si>
    <t>Phaeobacter</t>
  </si>
  <si>
    <r>
      <rPr>
        <i/>
        <sz val="11"/>
        <color theme="1"/>
        <rFont val="Calibri"/>
        <family val="2"/>
        <scheme val="minor"/>
      </rPr>
      <t xml:space="preserve">Phaeobacter bacterium </t>
    </r>
    <r>
      <rPr>
        <sz val="11"/>
        <color theme="1"/>
        <rFont val="Calibri"/>
        <family val="2"/>
        <scheme val="minor"/>
      </rPr>
      <t>SCGC AG-485_K07 (contamination screened)</t>
    </r>
  </si>
  <si>
    <t>Microbial and viral regulation of community carbon cycling across diverse low-oxygen zones</t>
  </si>
  <si>
    <t>DSM 18714</t>
  </si>
  <si>
    <t>Rhodobacter vinaykumarii</t>
  </si>
  <si>
    <r>
      <rPr>
        <i/>
        <sz val="11"/>
        <color theme="1"/>
        <rFont val="Calibri"/>
        <family val="2"/>
        <scheme val="minor"/>
      </rPr>
      <t xml:space="preserve">Rhodobacter vinaykumarii </t>
    </r>
    <r>
      <rPr>
        <sz val="11"/>
        <color theme="1"/>
        <rFont val="Calibri"/>
        <family val="2"/>
        <scheme val="minor"/>
      </rPr>
      <t>DSM 18714</t>
    </r>
  </si>
  <si>
    <t>Och 149</t>
  </si>
  <si>
    <t>Roseobacter litoralis</t>
  </si>
  <si>
    <r>
      <rPr>
        <i/>
        <sz val="11"/>
        <color theme="1"/>
        <rFont val="Calibri"/>
        <family val="2"/>
        <scheme val="minor"/>
      </rPr>
      <t xml:space="preserve">Roseobacter litoralis </t>
    </r>
    <r>
      <rPr>
        <sz val="11"/>
        <color theme="1"/>
        <rFont val="Calibri"/>
        <family val="2"/>
        <scheme val="minor"/>
      </rPr>
      <t>Och 149</t>
    </r>
  </si>
  <si>
    <t>Roseobacter litoralis Och 149</t>
  </si>
  <si>
    <t>DSM 19073</t>
  </si>
  <si>
    <t>Jannaschia pohangensis</t>
  </si>
  <si>
    <r>
      <rPr>
        <i/>
        <sz val="11"/>
        <color theme="1"/>
        <rFont val="Calibri"/>
        <family val="2"/>
        <scheme val="minor"/>
      </rPr>
      <t>Jannaschia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pohangensis</t>
    </r>
    <r>
      <rPr>
        <sz val="11"/>
        <color theme="1"/>
        <rFont val="Calibri"/>
        <family val="2"/>
        <scheme val="minor"/>
      </rPr>
      <t xml:space="preserve"> DSM 19073</t>
    </r>
  </si>
  <si>
    <t>A52</t>
  </si>
  <si>
    <t>Istanbul Technical University, Institute of Science</t>
  </si>
  <si>
    <r>
      <rPr>
        <i/>
        <sz val="11"/>
        <color theme="1"/>
        <rFont val="Calibri"/>
        <family val="2"/>
        <scheme val="minor"/>
      </rPr>
      <t>Rhodobacter capsulatus</t>
    </r>
    <r>
      <rPr>
        <sz val="11"/>
        <color theme="1"/>
        <rFont val="Calibri"/>
        <family val="2"/>
        <scheme val="minor"/>
      </rPr>
      <t xml:space="preserve"> A52</t>
    </r>
  </si>
  <si>
    <t>Rhodobacter capsulatus A52</t>
  </si>
  <si>
    <t>SE62</t>
  </si>
  <si>
    <r>
      <rPr>
        <i/>
        <sz val="11"/>
        <color theme="1"/>
        <rFont val="Calibri"/>
        <family val="2"/>
        <scheme val="minor"/>
      </rPr>
      <t>Loktanella</t>
    </r>
    <r>
      <rPr>
        <sz val="11"/>
        <color theme="1"/>
        <rFont val="Calibri"/>
        <family val="2"/>
        <scheme val="minor"/>
      </rPr>
      <t xml:space="preserve"> sp. SE62</t>
    </r>
  </si>
  <si>
    <t>Loktanella sp. SE62</t>
  </si>
  <si>
    <t>NB-77</t>
  </si>
  <si>
    <t>Sulfitobacter noctilucicola</t>
  </si>
  <si>
    <r>
      <rPr>
        <i/>
        <sz val="11"/>
        <color theme="1"/>
        <rFont val="Calibri"/>
        <family val="2"/>
        <scheme val="minor"/>
      </rPr>
      <t xml:space="preserve">Sulfitobacter noctilucicola </t>
    </r>
    <r>
      <rPr>
        <sz val="11"/>
        <color theme="1"/>
        <rFont val="Calibri"/>
        <family val="2"/>
        <scheme val="minor"/>
      </rPr>
      <t>NB-77</t>
    </r>
  </si>
  <si>
    <t>Sulfitobacter noctilucicola NB-77</t>
  </si>
  <si>
    <r>
      <rPr>
        <i/>
        <sz val="11"/>
        <color theme="1"/>
        <rFont val="Calibri"/>
        <family val="2"/>
        <scheme val="minor"/>
      </rPr>
      <t>Oceanicola</t>
    </r>
    <r>
      <rPr>
        <sz val="11"/>
        <color theme="1"/>
        <rFont val="Calibri"/>
        <family val="2"/>
        <scheme val="minor"/>
      </rPr>
      <t xml:space="preserve"> sp.</t>
    </r>
  </si>
  <si>
    <t>SJ5A-1</t>
  </si>
  <si>
    <r>
      <rPr>
        <i/>
        <sz val="11"/>
        <color theme="1"/>
        <rFont val="Calibri"/>
        <family val="2"/>
        <scheme val="minor"/>
      </rPr>
      <t>Ponticoccus</t>
    </r>
    <r>
      <rPr>
        <sz val="11"/>
        <color theme="1"/>
        <rFont val="Calibri"/>
        <family val="2"/>
        <scheme val="minor"/>
      </rPr>
      <t xml:space="preserve"> sp. SJ5A-1</t>
    </r>
  </si>
  <si>
    <t>Ponticoccus</t>
  </si>
  <si>
    <t>King Abdulah University of Science and Technology, Red Sea Research Center, Saudi Arabia</t>
  </si>
  <si>
    <t>Ponticoccus sp. SJ5A-1 Genome sequencing</t>
  </si>
  <si>
    <r>
      <rPr>
        <i/>
        <sz val="11"/>
        <color theme="1"/>
        <rFont val="Calibri"/>
        <family val="2"/>
        <scheme val="minor"/>
      </rPr>
      <t>Rhodovulum sulfidophilum</t>
    </r>
    <r>
      <rPr>
        <sz val="11"/>
        <color theme="1"/>
        <rFont val="Calibri"/>
        <family val="2"/>
        <scheme val="minor"/>
      </rPr>
      <t xml:space="preserve"> DSM 1374</t>
    </r>
  </si>
  <si>
    <t>DSM 13087</t>
  </si>
  <si>
    <t>Roseinatronobacter thiooxidans</t>
  </si>
  <si>
    <t>Roseinatronobacter</t>
  </si>
  <si>
    <r>
      <rPr>
        <i/>
        <sz val="11"/>
        <color theme="1"/>
        <rFont val="Calibri"/>
        <family val="2"/>
        <scheme val="minor"/>
      </rPr>
      <t>Roseinatronobacter thiooxidans</t>
    </r>
    <r>
      <rPr>
        <sz val="11"/>
        <color theme="1"/>
        <rFont val="Calibri"/>
        <family val="2"/>
        <scheme val="minor"/>
      </rPr>
      <t xml:space="preserve"> DSM 13087</t>
    </r>
  </si>
  <si>
    <t>DSM 16310</t>
  </si>
  <si>
    <r>
      <rPr>
        <i/>
        <sz val="11"/>
        <color theme="1"/>
        <rFont val="Calibri"/>
        <family val="2"/>
        <scheme val="minor"/>
      </rPr>
      <t xml:space="preserve">Thalassobacter stenotrophicus </t>
    </r>
    <r>
      <rPr>
        <sz val="11"/>
        <color theme="1"/>
        <rFont val="Calibri"/>
        <family val="2"/>
        <scheme val="minor"/>
      </rPr>
      <t>DSM 16310</t>
    </r>
  </si>
  <si>
    <t>DSM 11458</t>
  </si>
  <si>
    <r>
      <rPr>
        <i/>
        <sz val="11"/>
        <color theme="1"/>
        <rFont val="Calibri"/>
        <family val="2"/>
        <scheme val="minor"/>
      </rPr>
      <t>Sulfitobacter guttiformis</t>
    </r>
    <r>
      <rPr>
        <sz val="11"/>
        <color theme="1"/>
        <rFont val="Calibri"/>
        <family val="2"/>
        <scheme val="minor"/>
      </rPr>
      <t xml:space="preserve"> DSM 11458</t>
    </r>
  </si>
  <si>
    <t>DSM 28010</t>
  </si>
  <si>
    <t>Lutimaribacter saemankumensis</t>
  </si>
  <si>
    <t>Lutimaribacter</t>
  </si>
  <si>
    <r>
      <rPr>
        <i/>
        <sz val="11"/>
        <color theme="1"/>
        <rFont val="Calibri"/>
        <family val="2"/>
        <scheme val="minor"/>
      </rPr>
      <t>Lutimaribacter saemankumensis</t>
    </r>
    <r>
      <rPr>
        <sz val="11"/>
        <color theme="1"/>
        <rFont val="Calibri"/>
        <family val="2"/>
        <scheme val="minor"/>
      </rPr>
      <t xml:space="preserve"> DSM 28010</t>
    </r>
  </si>
  <si>
    <t>CGMCC 1.11030</t>
  </si>
  <si>
    <t>Albimonas pacifica</t>
  </si>
  <si>
    <t>Albimonas</t>
  </si>
  <si>
    <r>
      <rPr>
        <i/>
        <sz val="11"/>
        <color theme="1"/>
        <rFont val="Calibri"/>
        <family val="2"/>
        <scheme val="minor"/>
      </rPr>
      <t>Albimonas pacifica</t>
    </r>
    <r>
      <rPr>
        <sz val="11"/>
        <color theme="1"/>
        <rFont val="Calibri"/>
        <family val="2"/>
        <scheme val="minor"/>
      </rPr>
      <t xml:space="preserve"> CGMCC 1.11030</t>
    </r>
  </si>
  <si>
    <t>SAG-O19 SCGC AAA015-L03</t>
  </si>
  <si>
    <r>
      <rPr>
        <i/>
        <sz val="11"/>
        <color theme="1"/>
        <rFont val="Calibri"/>
        <family val="2"/>
        <scheme val="minor"/>
      </rPr>
      <t>Roseobacter</t>
    </r>
    <r>
      <rPr>
        <sz val="11"/>
        <color theme="1"/>
        <rFont val="Calibri"/>
        <family val="2"/>
        <scheme val="minor"/>
      </rPr>
      <t xml:space="preserve"> sp. SAG-O19 SCGC AAA015-L03 (contamination screened)</t>
    </r>
  </si>
  <si>
    <t>TM1035</t>
  </si>
  <si>
    <r>
      <rPr>
        <i/>
        <sz val="11"/>
        <color theme="1"/>
        <rFont val="Calibri"/>
        <family val="2"/>
        <scheme val="minor"/>
      </rPr>
      <t>Roseovarius</t>
    </r>
    <r>
      <rPr>
        <sz val="11"/>
        <color theme="1"/>
        <rFont val="Calibri"/>
        <family val="2"/>
        <scheme val="minor"/>
      </rPr>
      <t xml:space="preserve"> sp. TM1035</t>
    </r>
  </si>
  <si>
    <t>Roseovarius sp. TM1035</t>
  </si>
  <si>
    <t>AKP1</t>
  </si>
  <si>
    <r>
      <rPr>
        <i/>
        <sz val="11"/>
        <color theme="1"/>
        <rFont val="Calibri"/>
        <family val="2"/>
        <scheme val="minor"/>
      </rPr>
      <t>Rhodobacter</t>
    </r>
    <r>
      <rPr>
        <sz val="11"/>
        <color theme="1"/>
        <rFont val="Calibri"/>
        <family val="2"/>
        <scheme val="minor"/>
      </rPr>
      <t xml:space="preserve"> sp. AKP1</t>
    </r>
  </si>
  <si>
    <t>Rhodobacter sp. AKP1</t>
  </si>
  <si>
    <t>DSM 26892</t>
  </si>
  <si>
    <t>Maribius salinus</t>
  </si>
  <si>
    <r>
      <rPr>
        <i/>
        <sz val="11"/>
        <color theme="1"/>
        <rFont val="Calibri"/>
        <family val="2"/>
        <scheme val="minor"/>
      </rPr>
      <t xml:space="preserve">Maribius salinus </t>
    </r>
    <r>
      <rPr>
        <sz val="11"/>
        <color theme="1"/>
        <rFont val="Calibri"/>
        <family val="2"/>
        <scheme val="minor"/>
      </rPr>
      <t>DSM 26892</t>
    </r>
  </si>
  <si>
    <t>HIMB11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</si>
  <si>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HIMB11</t>
    </r>
  </si>
  <si>
    <t>Pennsylvania State University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</si>
  <si>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sp. HIMB11</t>
    </r>
  </si>
  <si>
    <t>Rhodobacteraceae sp. HIMB11</t>
  </si>
  <si>
    <r>
      <rPr>
        <i/>
        <sz val="11"/>
        <color theme="1"/>
        <rFont val="Calibri"/>
        <family val="2"/>
        <scheme val="minor"/>
      </rPr>
      <t>Roseovarius</t>
    </r>
    <r>
      <rPr>
        <sz val="11"/>
        <color theme="1"/>
        <rFont val="Calibri"/>
        <family val="2"/>
        <scheme val="minor"/>
      </rPr>
      <t xml:space="preserve"> sp. 217</t>
    </r>
  </si>
  <si>
    <t>Roseovarius sp. 217</t>
  </si>
  <si>
    <t>DSM 26893</t>
  </si>
  <si>
    <t>Maribius pelagius</t>
  </si>
  <si>
    <r>
      <rPr>
        <i/>
        <sz val="11"/>
        <color theme="1"/>
        <rFont val="Calibri"/>
        <family val="2"/>
        <scheme val="minor"/>
      </rPr>
      <t xml:space="preserve">Maribius pelagius </t>
    </r>
    <r>
      <rPr>
        <sz val="11"/>
        <color theme="1"/>
        <rFont val="Calibri"/>
        <family val="2"/>
        <scheme val="minor"/>
      </rPr>
      <t>DSM 26893</t>
    </r>
  </si>
  <si>
    <r>
      <rPr>
        <i/>
        <sz val="11"/>
        <color theme="1"/>
        <rFont val="Calibri"/>
        <family val="2"/>
        <scheme val="minor"/>
      </rPr>
      <t>Rhodobacter capsulatus</t>
    </r>
    <r>
      <rPr>
        <sz val="11"/>
        <color theme="1"/>
        <rFont val="Calibri"/>
        <family val="2"/>
        <scheme val="minor"/>
      </rPr>
      <t xml:space="preserve"> Y262</t>
    </r>
  </si>
  <si>
    <t>B41</t>
  </si>
  <si>
    <r>
      <rPr>
        <i/>
        <sz val="11"/>
        <color theme="1"/>
        <rFont val="Calibri"/>
        <family val="2"/>
        <scheme val="minor"/>
      </rPr>
      <t xml:space="preserve">Rhodobacter capsulatus </t>
    </r>
    <r>
      <rPr>
        <sz val="11"/>
        <color theme="1"/>
        <rFont val="Calibri"/>
        <family val="2"/>
        <scheme val="minor"/>
      </rPr>
      <t>B41</t>
    </r>
  </si>
  <si>
    <t>Rhodobacter capsulatus B41</t>
  </si>
  <si>
    <r>
      <rPr>
        <i/>
        <sz val="11"/>
        <color theme="1"/>
        <rFont val="Calibri"/>
        <family val="2"/>
        <scheme val="minor"/>
      </rPr>
      <t>Rhodobacter capsulatus</t>
    </r>
    <r>
      <rPr>
        <sz val="11"/>
        <color theme="1"/>
        <rFont val="Calibri"/>
        <family val="2"/>
        <scheme val="minor"/>
      </rPr>
      <t xml:space="preserve"> YW1</t>
    </r>
  </si>
  <si>
    <r>
      <rPr>
        <i/>
        <sz val="11"/>
        <color theme="1"/>
        <rFont val="Calibri"/>
        <family val="2"/>
        <scheme val="minor"/>
      </rPr>
      <t>Rhodobaca</t>
    </r>
    <r>
      <rPr>
        <sz val="11"/>
        <color theme="1"/>
        <rFont val="Calibri"/>
        <family val="2"/>
        <scheme val="minor"/>
      </rPr>
      <t xml:space="preserve"> sp.</t>
    </r>
  </si>
  <si>
    <t>DSM 29955</t>
  </si>
  <si>
    <t>Loktanella sediminilitoris</t>
  </si>
  <si>
    <r>
      <rPr>
        <i/>
        <sz val="11"/>
        <color theme="1"/>
        <rFont val="Calibri"/>
        <family val="2"/>
        <scheme val="minor"/>
      </rPr>
      <t>Loktanella sediminilitoris</t>
    </r>
    <r>
      <rPr>
        <sz val="11"/>
        <color theme="1"/>
        <rFont val="Calibri"/>
        <family val="2"/>
        <scheme val="minor"/>
      </rPr>
      <t xml:space="preserve"> DSM 29955</t>
    </r>
  </si>
  <si>
    <t>DSM 29431</t>
  </si>
  <si>
    <t>Marivita hallyeonensis</t>
  </si>
  <si>
    <r>
      <rPr>
        <i/>
        <sz val="11"/>
        <color theme="1"/>
        <rFont val="Calibri"/>
        <family val="2"/>
        <scheme val="minor"/>
      </rPr>
      <t xml:space="preserve">Marivita hallyeonensis </t>
    </r>
    <r>
      <rPr>
        <sz val="11"/>
        <color theme="1"/>
        <rFont val="Calibri"/>
        <family val="2"/>
        <scheme val="minor"/>
      </rPr>
      <t>DSM 29431</t>
    </r>
  </si>
  <si>
    <t>DSM 19547</t>
  </si>
  <si>
    <t>Tranquillimonas alkanivorans</t>
  </si>
  <si>
    <t>Tranquillimonas</t>
  </si>
  <si>
    <r>
      <rPr>
        <i/>
        <sz val="11"/>
        <color theme="1"/>
        <rFont val="Calibri"/>
        <family val="2"/>
        <scheme val="minor"/>
      </rPr>
      <t xml:space="preserve">Tranquillimonas alkanivorans </t>
    </r>
    <r>
      <rPr>
        <sz val="11"/>
        <color theme="1"/>
        <rFont val="Calibri"/>
        <family val="2"/>
        <scheme val="minor"/>
      </rPr>
      <t>DSM 19547</t>
    </r>
  </si>
  <si>
    <t>DSM 16213</t>
  </si>
  <si>
    <t>Loktanella fryxellensis</t>
  </si>
  <si>
    <r>
      <rPr>
        <i/>
        <sz val="11"/>
        <color theme="1"/>
        <rFont val="Calibri"/>
        <family val="2"/>
        <scheme val="minor"/>
      </rPr>
      <t>Loktanella fryxellensis</t>
    </r>
    <r>
      <rPr>
        <sz val="11"/>
        <color theme="1"/>
        <rFont val="Calibri"/>
        <family val="2"/>
        <scheme val="minor"/>
      </rPr>
      <t xml:space="preserve"> DSM 16213</t>
    </r>
  </si>
  <si>
    <t>DSM 16212</t>
  </si>
  <si>
    <t>Loktanella vestfoldensis</t>
  </si>
  <si>
    <r>
      <rPr>
        <i/>
        <sz val="11"/>
        <color theme="1"/>
        <rFont val="Calibri"/>
        <family val="2"/>
        <scheme val="minor"/>
      </rPr>
      <t>Loktanella vestfoldensis</t>
    </r>
    <r>
      <rPr>
        <sz val="11"/>
        <color theme="1"/>
        <rFont val="Calibri"/>
        <family val="2"/>
        <scheme val="minor"/>
      </rPr>
      <t xml:space="preserve"> DSM 16212</t>
    </r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</si>
  <si>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bin08</t>
    </r>
  </si>
  <si>
    <t>LE17</t>
  </si>
  <si>
    <r>
      <rPr>
        <i/>
        <sz val="11"/>
        <color theme="1"/>
        <rFont val="Calibri"/>
        <family val="2"/>
        <scheme val="minor"/>
      </rPr>
      <t>Roseobacter</t>
    </r>
    <r>
      <rPr>
        <sz val="11"/>
        <color theme="1"/>
        <rFont val="Calibri"/>
        <family val="2"/>
        <scheme val="minor"/>
      </rPr>
      <t xml:space="preserve"> sp. LE17</t>
    </r>
  </si>
  <si>
    <r>
      <rPr>
        <i/>
        <sz val="11"/>
        <color theme="1"/>
        <rFont val="Calibri"/>
        <family val="2"/>
        <scheme val="minor"/>
      </rPr>
      <t>Roseobacter</t>
    </r>
    <r>
      <rPr>
        <sz val="11"/>
        <color theme="1"/>
        <rFont val="Calibri"/>
        <family val="2"/>
        <scheme val="minor"/>
      </rPr>
      <t xml:space="preserve"> sp. LE17 (first submission)</t>
    </r>
  </si>
  <si>
    <t>Roseobacter sp. LE17</t>
  </si>
  <si>
    <t>DSM 7001</t>
  </si>
  <si>
    <r>
      <rPr>
        <i/>
        <sz val="11"/>
        <color theme="1"/>
        <rFont val="Calibri"/>
        <family val="2"/>
        <scheme val="minor"/>
      </rPr>
      <t>Roseobacter denitrificans</t>
    </r>
    <r>
      <rPr>
        <sz val="11"/>
        <color theme="1"/>
        <rFont val="Calibri"/>
        <family val="2"/>
        <scheme val="minor"/>
      </rPr>
      <t xml:space="preserve"> DSM 7001</t>
    </r>
  </si>
  <si>
    <t>ATCC 17025</t>
  </si>
  <si>
    <r>
      <rPr>
        <i/>
        <sz val="11"/>
        <color theme="1"/>
        <rFont val="Calibri"/>
        <family val="2"/>
        <scheme val="minor"/>
      </rPr>
      <t xml:space="preserve">Rhodobacter sphaeroides </t>
    </r>
    <r>
      <rPr>
        <sz val="11"/>
        <color theme="1"/>
        <rFont val="Calibri"/>
        <family val="2"/>
        <scheme val="minor"/>
      </rPr>
      <t>ATCC 17025</t>
    </r>
  </si>
  <si>
    <t>RCA23</t>
  </si>
  <si>
    <t>Planktomarina temperata</t>
  </si>
  <si>
    <t>Planktomarina</t>
  </si>
  <si>
    <r>
      <rPr>
        <i/>
        <sz val="11"/>
        <color theme="1"/>
        <rFont val="Calibri"/>
        <family val="2"/>
        <scheme val="minor"/>
      </rPr>
      <t>Planktomarina temperata</t>
    </r>
    <r>
      <rPr>
        <sz val="11"/>
        <color theme="1"/>
        <rFont val="Calibri"/>
        <family val="2"/>
        <scheme val="minor"/>
      </rPr>
      <t xml:space="preserve"> RCA23, DSM 22400 (RCA23)</t>
    </r>
  </si>
  <si>
    <t>CECT 5292</t>
  </si>
  <si>
    <r>
      <rPr>
        <i/>
        <sz val="11"/>
        <color theme="1"/>
        <rFont val="Calibri"/>
        <family val="2"/>
        <scheme val="minor"/>
      </rPr>
      <t xml:space="preserve">Nereida ignava </t>
    </r>
    <r>
      <rPr>
        <sz val="11"/>
        <color theme="1"/>
        <rFont val="Calibri"/>
        <family val="2"/>
        <scheme val="minor"/>
      </rPr>
      <t>CECT 5292</t>
    </r>
  </si>
  <si>
    <t>Whole genome sequencing of Nereida ignava CECT 5292, type strain</t>
  </si>
  <si>
    <t>DSM 23709</t>
  </si>
  <si>
    <r>
      <rPr>
        <i/>
        <sz val="11"/>
        <color theme="1"/>
        <rFont val="Calibri"/>
        <family val="2"/>
        <scheme val="minor"/>
      </rPr>
      <t>Planktotalea frisia</t>
    </r>
    <r>
      <rPr>
        <sz val="11"/>
        <color theme="1"/>
        <rFont val="Calibri"/>
        <family val="2"/>
        <scheme val="minor"/>
      </rPr>
      <t xml:space="preserve"> DSM 23709</t>
    </r>
  </si>
  <si>
    <t>CGMCC 1.7290</t>
  </si>
  <si>
    <r>
      <rPr>
        <i/>
        <sz val="11"/>
        <color theme="1"/>
        <rFont val="Calibri"/>
        <family val="2"/>
        <scheme val="minor"/>
      </rPr>
      <t>Mameliella</t>
    </r>
    <r>
      <rPr>
        <sz val="11"/>
        <color theme="1"/>
        <rFont val="Calibri"/>
        <family val="2"/>
        <scheme val="minor"/>
      </rPr>
      <t xml:space="preserve"> alba CGMCC 1.7290</t>
    </r>
  </si>
  <si>
    <t>22II-S11-z3</t>
  </si>
  <si>
    <t>Aestuariivita atlantica</t>
  </si>
  <si>
    <r>
      <rPr>
        <i/>
        <sz val="11"/>
        <color theme="1"/>
        <rFont val="Calibri"/>
        <family val="2"/>
        <scheme val="minor"/>
      </rPr>
      <t>Aestuariivita atlantica</t>
    </r>
    <r>
      <rPr>
        <sz val="11"/>
        <color theme="1"/>
        <rFont val="Calibri"/>
        <family val="2"/>
        <scheme val="minor"/>
      </rPr>
      <t xml:space="preserve"> 22II-S11-z3</t>
    </r>
  </si>
  <si>
    <t>Aestuariivita atlantica 22II-S11-z3 Genome sequencing</t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</si>
  <si>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EBPR_Bin_228</t>
    </r>
  </si>
  <si>
    <t>Enhanced biological phosphorus removal bioreactor microbial communities from the University of Queensland, Australia</t>
  </si>
  <si>
    <t>ATCC BAA-252</t>
  </si>
  <si>
    <t>Roseibium hamelinense</t>
  </si>
  <si>
    <t>Roseibium</t>
  </si>
  <si>
    <r>
      <rPr>
        <i/>
        <sz val="11"/>
        <color theme="1"/>
        <rFont val="Calibri"/>
        <family val="2"/>
        <scheme val="minor"/>
      </rPr>
      <t>Roseibium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hamelinense</t>
    </r>
    <r>
      <rPr>
        <sz val="11"/>
        <color theme="1"/>
        <rFont val="Calibri"/>
        <family val="2"/>
        <scheme val="minor"/>
      </rPr>
      <t xml:space="preserve"> ATCC BAA-252</t>
    </r>
  </si>
  <si>
    <t>LMG 25204</t>
  </si>
  <si>
    <t>Roseivivax isoporae</t>
  </si>
  <si>
    <r>
      <rPr>
        <i/>
        <sz val="11"/>
        <color theme="1"/>
        <rFont val="Calibri"/>
        <family val="2"/>
        <scheme val="minor"/>
      </rPr>
      <t>Roseivivax isoporae</t>
    </r>
    <r>
      <rPr>
        <sz val="11"/>
        <color theme="1"/>
        <rFont val="Calibri"/>
        <family val="2"/>
        <scheme val="minor"/>
      </rPr>
      <t xml:space="preserve"> LMG 25204</t>
    </r>
  </si>
  <si>
    <t>Roseivivax isoporae LMG 25204</t>
  </si>
  <si>
    <t>CHAB-I-5 SCGC AAA076-I17</t>
  </si>
  <si>
    <r>
      <rPr>
        <i/>
        <sz val="11"/>
        <color theme="1"/>
        <rFont val="Calibri"/>
        <family val="2"/>
        <scheme val="minor"/>
      </rPr>
      <t>Roseobacter</t>
    </r>
    <r>
      <rPr>
        <sz val="11"/>
        <color theme="1"/>
        <rFont val="Calibri"/>
        <family val="2"/>
        <scheme val="minor"/>
      </rPr>
      <t xml:space="preserve"> sp. CHAB-I-5 SCGC AAA076-I17 (contamination screened)</t>
    </r>
  </si>
  <si>
    <t>DSM 100977</t>
  </si>
  <si>
    <t>Litoreibacter ponti</t>
  </si>
  <si>
    <t>Litoreibacter</t>
  </si>
  <si>
    <r>
      <rPr>
        <i/>
        <sz val="11"/>
        <color theme="1"/>
        <rFont val="Calibri"/>
        <family val="2"/>
        <scheme val="minor"/>
      </rPr>
      <t>Litoreibacter ponti</t>
    </r>
    <r>
      <rPr>
        <sz val="11"/>
        <color theme="1"/>
        <rFont val="Calibri"/>
        <family val="2"/>
        <scheme val="minor"/>
      </rPr>
      <t xml:space="preserve"> DSM 100977</t>
    </r>
  </si>
  <si>
    <t>SW2</t>
  </si>
  <si>
    <r>
      <rPr>
        <i/>
        <sz val="11"/>
        <color theme="1"/>
        <rFont val="Calibri"/>
        <family val="2"/>
        <scheme val="minor"/>
      </rPr>
      <t>Rhodobacter</t>
    </r>
    <r>
      <rPr>
        <sz val="11"/>
        <color theme="1"/>
        <rFont val="Calibri"/>
        <family val="2"/>
        <scheme val="minor"/>
      </rPr>
      <t xml:space="preserve"> sp. SW2</t>
    </r>
  </si>
  <si>
    <t>CSP_777079</t>
  </si>
  <si>
    <t>JCM 10271</t>
  </si>
  <si>
    <t>Roseivivax halotolerans</t>
  </si>
  <si>
    <r>
      <rPr>
        <i/>
        <sz val="11"/>
        <color theme="1"/>
        <rFont val="Calibri"/>
        <family val="2"/>
        <scheme val="minor"/>
      </rPr>
      <t>Roseivivax halotolerans</t>
    </r>
    <r>
      <rPr>
        <sz val="11"/>
        <color theme="1"/>
        <rFont val="Calibri"/>
        <family val="2"/>
        <scheme val="minor"/>
      </rPr>
      <t xml:space="preserve"> DSM 15490</t>
    </r>
  </si>
  <si>
    <t>DSM 5886</t>
  </si>
  <si>
    <t>Stappia stellulata</t>
  </si>
  <si>
    <r>
      <rPr>
        <i/>
        <sz val="11"/>
        <color theme="1"/>
        <rFont val="Calibri"/>
        <family val="2"/>
        <scheme val="minor"/>
      </rPr>
      <t>Stappia stellulata</t>
    </r>
    <r>
      <rPr>
        <sz val="11"/>
        <color theme="1"/>
        <rFont val="Calibri"/>
        <family val="2"/>
        <scheme val="minor"/>
      </rPr>
      <t xml:space="preserve"> DSM 5886</t>
    </r>
  </si>
  <si>
    <t>DSM 11457</t>
  </si>
  <si>
    <r>
      <rPr>
        <i/>
        <sz val="11"/>
        <color theme="1"/>
        <rFont val="Calibri"/>
        <family val="2"/>
        <scheme val="minor"/>
      </rPr>
      <t xml:space="preserve">Roseovarius tolerans </t>
    </r>
    <r>
      <rPr>
        <sz val="11"/>
        <color theme="1"/>
        <rFont val="Calibri"/>
        <family val="2"/>
        <scheme val="minor"/>
      </rPr>
      <t>DSM 11457</t>
    </r>
  </si>
  <si>
    <t>CECT 7802</t>
  </si>
  <si>
    <t>Jannaschia donghaensis</t>
  </si>
  <si>
    <r>
      <rPr>
        <i/>
        <sz val="11"/>
        <color theme="1"/>
        <rFont val="Calibri"/>
        <family val="2"/>
        <scheme val="minor"/>
      </rPr>
      <t>Jannaschia donghaensis</t>
    </r>
    <r>
      <rPr>
        <sz val="11"/>
        <color theme="1"/>
        <rFont val="Calibri"/>
        <family val="2"/>
        <scheme val="minor"/>
      </rPr>
      <t xml:space="preserve"> CECT 7802</t>
    </r>
  </si>
  <si>
    <t>Whole genome sequencing of Jannaschia donghaensis CECT 7802, type strain</t>
  </si>
  <si>
    <t>CGMCC 1.10961</t>
  </si>
  <si>
    <r>
      <rPr>
        <i/>
        <sz val="11"/>
        <color theme="1"/>
        <rFont val="Calibri"/>
        <family val="2"/>
        <scheme val="minor"/>
      </rPr>
      <t>Roseovarius nanhaiticus</t>
    </r>
    <r>
      <rPr>
        <sz val="11"/>
        <color theme="1"/>
        <rFont val="Calibri"/>
        <family val="2"/>
        <scheme val="minor"/>
      </rPr>
      <t xml:space="preserve"> CGMCC 1.10961</t>
    </r>
  </si>
  <si>
    <t>DSM 15949</t>
  </si>
  <si>
    <t>Roseibium denhamense</t>
  </si>
  <si>
    <r>
      <rPr>
        <i/>
        <sz val="11"/>
        <color theme="1"/>
        <rFont val="Calibri"/>
        <family val="2"/>
        <scheme val="minor"/>
      </rPr>
      <t>Roseibium denhamense</t>
    </r>
    <r>
      <rPr>
        <sz val="11"/>
        <color theme="1"/>
        <rFont val="Calibri"/>
        <family val="2"/>
        <scheme val="minor"/>
      </rPr>
      <t xml:space="preserve"> DSM 15949</t>
    </r>
  </si>
  <si>
    <t>DSM 15345</t>
  </si>
  <si>
    <t>Rubrimonas cliftonensis</t>
  </si>
  <si>
    <t>Rubrimonas</t>
  </si>
  <si>
    <r>
      <rPr>
        <i/>
        <sz val="11"/>
        <color theme="1"/>
        <rFont val="Calibri"/>
        <family val="2"/>
        <scheme val="minor"/>
      </rPr>
      <t>Rubrimonas cliftonensis</t>
    </r>
    <r>
      <rPr>
        <sz val="11"/>
        <color theme="1"/>
        <rFont val="Calibri"/>
        <family val="2"/>
        <scheme val="minor"/>
      </rPr>
      <t xml:space="preserve"> DSM 15345</t>
    </r>
  </si>
  <si>
    <t>SKA53</t>
  </si>
  <si>
    <r>
      <rPr>
        <i/>
        <sz val="11"/>
        <color theme="1"/>
        <rFont val="Calibri"/>
        <family val="2"/>
        <scheme val="minor"/>
      </rPr>
      <t>Loktanella vestfoldensis</t>
    </r>
    <r>
      <rPr>
        <sz val="11"/>
        <color theme="1"/>
        <rFont val="Calibri"/>
        <family val="2"/>
        <scheme val="minor"/>
      </rPr>
      <t xml:space="preserve"> SKA53</t>
    </r>
  </si>
  <si>
    <t>Loktanella vestfoldensis SKA53</t>
  </si>
  <si>
    <t>CCS2</t>
  </si>
  <si>
    <r>
      <rPr>
        <i/>
        <sz val="11"/>
        <color theme="1"/>
        <rFont val="Calibri"/>
        <family val="2"/>
        <scheme val="minor"/>
      </rPr>
      <t>Roseobacter</t>
    </r>
    <r>
      <rPr>
        <sz val="11"/>
        <color theme="1"/>
        <rFont val="Calibri"/>
        <family val="2"/>
        <scheme val="minor"/>
      </rPr>
      <t xml:space="preserve"> sp. CCS2</t>
    </r>
  </si>
  <si>
    <t>Loktanella sp. CCS2</t>
  </si>
  <si>
    <t>DFL 12</t>
  </si>
  <si>
    <t>Dinoroseobacter shibae</t>
  </si>
  <si>
    <t>Dinoroseobacter</t>
  </si>
  <si>
    <r>
      <rPr>
        <i/>
        <sz val="11"/>
        <color theme="1"/>
        <rFont val="Calibri"/>
        <family val="2"/>
        <scheme val="minor"/>
      </rPr>
      <t>Dinoroseobacter shibae</t>
    </r>
    <r>
      <rPr>
        <sz val="11"/>
        <color theme="1"/>
        <rFont val="Calibri"/>
        <family val="2"/>
        <scheme val="minor"/>
      </rPr>
      <t xml:space="preserve"> DFL-12, DSM 16493</t>
    </r>
  </si>
  <si>
    <r>
      <rPr>
        <i/>
        <sz val="11"/>
        <color theme="1"/>
        <rFont val="Calibri"/>
        <family val="2"/>
        <scheme val="minor"/>
      </rPr>
      <t>Rhodobacteraceae</t>
    </r>
    <r>
      <rPr>
        <sz val="11"/>
        <color theme="1"/>
        <rFont val="Calibri"/>
        <family val="2"/>
        <scheme val="minor"/>
      </rPr>
      <t xml:space="preserve"> bacterium REDSEA-S29_B10</t>
    </r>
  </si>
  <si>
    <t>Rhizobiales</t>
  </si>
  <si>
    <r>
      <rPr>
        <i/>
        <sz val="11"/>
        <color theme="1"/>
        <rFont val="Calibri"/>
        <family val="2"/>
        <scheme val="minor"/>
      </rPr>
      <t>Rhizobiales</t>
    </r>
    <r>
      <rPr>
        <sz val="11"/>
        <color theme="1"/>
        <rFont val="Calibri"/>
        <family val="2"/>
        <scheme val="minor"/>
      </rPr>
      <t xml:space="preserve"> sp. genome_bin_47</t>
    </r>
  </si>
  <si>
    <r>
      <rPr>
        <i/>
        <sz val="11"/>
        <color theme="1"/>
        <rFont val="Calibri"/>
        <family val="2"/>
        <scheme val="minor"/>
      </rPr>
      <t>Rhizobiales</t>
    </r>
    <r>
      <rPr>
        <sz val="11"/>
        <color theme="1"/>
        <rFont val="Calibri"/>
        <family val="2"/>
        <scheme val="minor"/>
      </rPr>
      <t xml:space="preserve"> sp. genome_bin_48</t>
    </r>
  </si>
  <si>
    <r>
      <rPr>
        <i/>
        <sz val="11"/>
        <color theme="1"/>
        <rFont val="Calibri"/>
        <family val="2"/>
        <scheme val="minor"/>
      </rPr>
      <t>Rhizobiales</t>
    </r>
    <r>
      <rPr>
        <sz val="11"/>
        <color theme="1"/>
        <rFont val="Calibri"/>
        <family val="2"/>
        <scheme val="minor"/>
      </rPr>
      <t xml:space="preserve"> sp. genome_bin_32</t>
    </r>
  </si>
  <si>
    <r>
      <rPr>
        <i/>
        <sz val="11"/>
        <color theme="1"/>
        <rFont val="Calibri"/>
        <family val="2"/>
        <scheme val="minor"/>
      </rPr>
      <t>Rhizobiales</t>
    </r>
    <r>
      <rPr>
        <sz val="11"/>
        <color theme="1"/>
        <rFont val="Calibri"/>
        <family val="2"/>
        <scheme val="minor"/>
      </rPr>
      <t xml:space="preserve"> sp. genome_bin_41</t>
    </r>
  </si>
  <si>
    <t>DSM 2698</t>
  </si>
  <si>
    <t>Afifella marina</t>
  </si>
  <si>
    <t>Afifella</t>
  </si>
  <si>
    <t>Rhodobiaceae</t>
  </si>
  <si>
    <r>
      <rPr>
        <i/>
        <sz val="11"/>
        <color theme="1"/>
        <rFont val="Calibri"/>
        <family val="2"/>
        <scheme val="minor"/>
      </rPr>
      <t>Afifella marina</t>
    </r>
    <r>
      <rPr>
        <sz val="11"/>
        <color theme="1"/>
        <rFont val="Calibri"/>
        <family val="2"/>
        <scheme val="minor"/>
      </rPr>
      <t xml:space="preserve"> DSM 2698</t>
    </r>
  </si>
  <si>
    <t>DSM 17143</t>
  </si>
  <si>
    <t>Afifella pfennigii</t>
  </si>
  <si>
    <r>
      <rPr>
        <i/>
        <sz val="11"/>
        <color theme="1"/>
        <rFont val="Calibri"/>
        <family val="2"/>
        <scheme val="minor"/>
      </rPr>
      <t xml:space="preserve">Afifella pfennigii </t>
    </r>
    <r>
      <rPr>
        <sz val="11"/>
        <color theme="1"/>
        <rFont val="Calibri"/>
        <family val="2"/>
        <scheme val="minor"/>
      </rPr>
      <t>DSM 17143</t>
    </r>
  </si>
  <si>
    <t>930I</t>
  </si>
  <si>
    <t>Roseospirillum parvum</t>
  </si>
  <si>
    <t>Roseospirillum</t>
  </si>
  <si>
    <r>
      <rPr>
        <i/>
        <sz val="11"/>
        <color theme="1"/>
        <rFont val="Calibri"/>
        <family val="2"/>
        <scheme val="minor"/>
      </rPr>
      <t>Roseospirillum parvum</t>
    </r>
    <r>
      <rPr>
        <sz val="11"/>
        <color theme="1"/>
        <rFont val="Calibri"/>
        <family val="2"/>
        <scheme val="minor"/>
      </rPr>
      <t xml:space="preserve"> 930I</t>
    </r>
  </si>
  <si>
    <t>AAP43</t>
  </si>
  <si>
    <r>
      <rPr>
        <i/>
        <sz val="11"/>
        <color theme="1"/>
        <rFont val="Calibri"/>
        <family val="2"/>
        <scheme val="minor"/>
      </rPr>
      <t>Rhizobium</t>
    </r>
    <r>
      <rPr>
        <sz val="11"/>
        <color theme="1"/>
        <rFont val="Calibri"/>
        <family val="2"/>
        <scheme val="minor"/>
      </rPr>
      <t xml:space="preserve"> sp. AAP43</t>
    </r>
  </si>
  <si>
    <t>Rhizobium</t>
  </si>
  <si>
    <t>Rhizobiaceae</t>
  </si>
  <si>
    <t>AOL15</t>
  </si>
  <si>
    <t>Agrobacterium albertimagni</t>
  </si>
  <si>
    <t>Agrobacterium</t>
  </si>
  <si>
    <t>University of Illinois</t>
  </si>
  <si>
    <r>
      <rPr>
        <i/>
        <sz val="11"/>
        <color theme="1"/>
        <rFont val="Calibri"/>
        <family val="2"/>
        <scheme val="minor"/>
      </rPr>
      <t>Agrobacterium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albertimagni</t>
    </r>
    <r>
      <rPr>
        <sz val="11"/>
        <color theme="1"/>
        <rFont val="Calibri"/>
        <family val="2"/>
        <scheme val="minor"/>
      </rPr>
      <t xml:space="preserve"> AOL15</t>
    </r>
  </si>
  <si>
    <t>Agrobacterium albertimagni AOL15</t>
  </si>
  <si>
    <t>AAP116</t>
  </si>
  <si>
    <r>
      <rPr>
        <i/>
        <sz val="11"/>
        <color theme="1"/>
        <rFont val="Calibri"/>
        <family val="2"/>
        <scheme val="minor"/>
      </rPr>
      <t>Rhizobium</t>
    </r>
    <r>
      <rPr>
        <sz val="11"/>
        <color theme="1"/>
        <rFont val="Calibri"/>
        <family val="2"/>
        <scheme val="minor"/>
      </rPr>
      <t xml:space="preserve"> sp. AAP116</t>
    </r>
  </si>
  <si>
    <t>DSM 1111</t>
  </si>
  <si>
    <t>Rhizobium aggregatum</t>
  </si>
  <si>
    <t>Major Bio</t>
  </si>
  <si>
    <r>
      <rPr>
        <i/>
        <sz val="11"/>
        <color theme="1"/>
        <rFont val="Calibri"/>
        <family val="2"/>
        <scheme val="minor"/>
      </rPr>
      <t>Rhizobium aggregatum</t>
    </r>
    <r>
      <rPr>
        <sz val="11"/>
        <color theme="1"/>
        <rFont val="Calibri"/>
        <family val="2"/>
        <scheme val="minor"/>
      </rPr>
      <t xml:space="preserve"> DSM 1111</t>
    </r>
  </si>
  <si>
    <t>The evolution of family Rhizobiaceae</t>
  </si>
  <si>
    <t>RAC06</t>
  </si>
  <si>
    <r>
      <rPr>
        <i/>
        <sz val="11"/>
        <color theme="1"/>
        <rFont val="Calibri"/>
        <family val="2"/>
        <scheme val="minor"/>
      </rPr>
      <t>Agrobacterium</t>
    </r>
    <r>
      <rPr>
        <sz val="11"/>
        <color theme="1"/>
        <rFont val="Calibri"/>
        <family val="2"/>
        <scheme val="minor"/>
      </rPr>
      <t xml:space="preserve"> sp. RAC06</t>
    </r>
  </si>
  <si>
    <t>Agrobacterium sp. RAC06 genome sequencing</t>
  </si>
  <si>
    <t>RU36D</t>
  </si>
  <si>
    <r>
      <rPr>
        <i/>
        <sz val="11"/>
        <color theme="1"/>
        <rFont val="Calibri"/>
        <family val="2"/>
        <scheme val="minor"/>
      </rPr>
      <t>Rhizobium</t>
    </r>
    <r>
      <rPr>
        <sz val="11"/>
        <color theme="1"/>
        <rFont val="Calibri"/>
        <family val="2"/>
        <scheme val="minor"/>
      </rPr>
      <t xml:space="preserve"> sp. RU36D</t>
    </r>
  </si>
  <si>
    <t>Root1240</t>
  </si>
  <si>
    <r>
      <rPr>
        <i/>
        <sz val="11"/>
        <color theme="1"/>
        <rFont val="Calibri"/>
        <family val="2"/>
        <scheme val="minor"/>
      </rPr>
      <t>Rhizobium</t>
    </r>
    <r>
      <rPr>
        <sz val="11"/>
        <color theme="1"/>
        <rFont val="Calibri"/>
        <family val="2"/>
        <scheme val="minor"/>
      </rPr>
      <t xml:space="preserve"> sp. Root1240</t>
    </r>
  </si>
  <si>
    <t>RU33A</t>
  </si>
  <si>
    <r>
      <rPr>
        <i/>
        <sz val="11"/>
        <color theme="1"/>
        <rFont val="Calibri"/>
        <family val="2"/>
        <scheme val="minor"/>
      </rPr>
      <t>Rhizobium</t>
    </r>
    <r>
      <rPr>
        <sz val="11"/>
        <color theme="1"/>
        <rFont val="Calibri"/>
        <family val="2"/>
        <scheme val="minor"/>
      </rPr>
      <t xml:space="preserve"> sp. RU33A</t>
    </r>
  </si>
  <si>
    <t>DSM 26376T</t>
  </si>
  <si>
    <t>Rhizobium rosettiformans</t>
  </si>
  <si>
    <r>
      <rPr>
        <i/>
        <sz val="11"/>
        <color theme="1"/>
        <rFont val="Calibri"/>
        <family val="2"/>
        <scheme val="minor"/>
      </rPr>
      <t>Rhizobium rosettiformans</t>
    </r>
    <r>
      <rPr>
        <sz val="11"/>
        <color theme="1"/>
        <rFont val="Calibri"/>
        <family val="2"/>
        <scheme val="minor"/>
      </rPr>
      <t xml:space="preserve"> DSM 26376</t>
    </r>
  </si>
  <si>
    <t>Root274</t>
  </si>
  <si>
    <r>
      <rPr>
        <i/>
        <sz val="11"/>
        <color theme="1"/>
        <rFont val="Calibri"/>
        <family val="2"/>
        <scheme val="minor"/>
      </rPr>
      <t>Rhizobium</t>
    </r>
    <r>
      <rPr>
        <sz val="11"/>
        <color theme="1"/>
        <rFont val="Calibri"/>
        <family val="2"/>
        <scheme val="minor"/>
      </rPr>
      <t xml:space="preserve"> sp. Root274</t>
    </r>
  </si>
  <si>
    <t>RU20A</t>
  </si>
  <si>
    <r>
      <rPr>
        <i/>
        <sz val="11"/>
        <color theme="1"/>
        <rFont val="Calibri"/>
        <family val="2"/>
        <scheme val="minor"/>
      </rPr>
      <t>Rhizobium</t>
    </r>
    <r>
      <rPr>
        <sz val="11"/>
        <color theme="1"/>
        <rFont val="Calibri"/>
        <family val="2"/>
        <scheme val="minor"/>
      </rPr>
      <t xml:space="preserve"> sp. RU20A</t>
    </r>
  </si>
  <si>
    <t>BAL378</t>
  </si>
  <si>
    <r>
      <rPr>
        <i/>
        <sz val="11"/>
        <color theme="1"/>
        <rFont val="Calibri"/>
        <family val="2"/>
        <scheme val="minor"/>
      </rPr>
      <t>Hoeflea</t>
    </r>
    <r>
      <rPr>
        <sz val="11"/>
        <color theme="1"/>
        <rFont val="Calibri"/>
        <family val="2"/>
        <scheme val="minor"/>
      </rPr>
      <t xml:space="preserve"> sp. BAL378</t>
    </r>
  </si>
  <si>
    <t>Hoeflea</t>
  </si>
  <si>
    <t>Phyllobacteriaceae</t>
  </si>
  <si>
    <t>Technical University of Denmark</t>
  </si>
  <si>
    <t>Hoeflea sp. BAL378 Genome sequencing</t>
  </si>
  <si>
    <t>DFL-43</t>
  </si>
  <si>
    <t>Hoeflea phototrophica</t>
  </si>
  <si>
    <r>
      <rPr>
        <i/>
        <sz val="11"/>
        <color theme="1"/>
        <rFont val="Calibri"/>
        <family val="2"/>
        <scheme val="minor"/>
      </rPr>
      <t>Hoeflea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phototrophica</t>
    </r>
    <r>
      <rPr>
        <sz val="11"/>
        <color theme="1"/>
        <rFont val="Calibri"/>
        <family val="2"/>
        <scheme val="minor"/>
      </rPr>
      <t xml:space="preserve"> DFL-43 null replaces 16444</t>
    </r>
  </si>
  <si>
    <t>Hoeflea phototrophica DFL-43</t>
  </si>
  <si>
    <r>
      <rPr>
        <i/>
        <sz val="11"/>
        <color theme="1"/>
        <rFont val="Calibri"/>
        <family val="2"/>
        <scheme val="minor"/>
      </rPr>
      <t>Hoeflea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phototrophica</t>
    </r>
    <r>
      <rPr>
        <sz val="11"/>
        <color theme="1"/>
        <rFont val="Calibri"/>
        <family val="2"/>
        <scheme val="minor"/>
      </rPr>
      <t xml:space="preserve"> DFL-43</t>
    </r>
  </si>
  <si>
    <r>
      <rPr>
        <i/>
        <sz val="11"/>
        <color theme="1"/>
        <rFont val="Calibri"/>
        <family val="2"/>
        <scheme val="minor"/>
      </rPr>
      <t>Methylocystis</t>
    </r>
    <r>
      <rPr>
        <sz val="11"/>
        <color theme="1"/>
        <rFont val="Calibri"/>
        <family val="2"/>
        <scheme val="minor"/>
      </rPr>
      <t xml:space="preserve"> sp. SB2</t>
    </r>
  </si>
  <si>
    <t>Methylocystis</t>
  </si>
  <si>
    <t>Methylocystaceae</t>
  </si>
  <si>
    <t>Annotation of genome of Methylocystis strain SB2</t>
  </si>
  <si>
    <t>SV97</t>
  </si>
  <si>
    <t>Methylocystis rosea</t>
  </si>
  <si>
    <r>
      <rPr>
        <i/>
        <sz val="11"/>
        <color theme="1"/>
        <rFont val="Calibri"/>
        <family val="2"/>
        <scheme val="minor"/>
      </rPr>
      <t>Methylocystis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rosea</t>
    </r>
    <r>
      <rPr>
        <sz val="11"/>
        <color theme="1"/>
        <rFont val="Calibri"/>
        <family val="2"/>
        <scheme val="minor"/>
      </rPr>
      <t xml:space="preserve"> SV97T</t>
    </r>
  </si>
  <si>
    <t>Revising methanotrophy: a comprehensive genomic probing of the unexpected genetic and metabolic diversity of aerobic methane consuming bacteria.</t>
  </si>
  <si>
    <t>174MFSha1.1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</si>
  <si>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</t>
    </r>
  </si>
  <si>
    <t>Methylobacterium</t>
  </si>
  <si>
    <t>Methylobacteriaceae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</si>
  <si>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174MFSha1.1</t>
    </r>
  </si>
  <si>
    <t>Plant associated metagenomes--Microbial community diversity and host control of community assembly across model and emerging plant ecological genomics systems.</t>
  </si>
  <si>
    <t>L2-4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</si>
  <si>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L2-4</t>
    </r>
  </si>
  <si>
    <t>Macrogen</t>
  </si>
  <si>
    <t>Methylobacterium sp. L2-4</t>
  </si>
  <si>
    <t>UNC378MF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</si>
  <si>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UNC378MF</t>
    </r>
  </si>
  <si>
    <t>Leaf466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</si>
  <si>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Leaf466</t>
    </r>
  </si>
  <si>
    <t>UNCCL125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</si>
  <si>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UNCCL125</t>
    </r>
  </si>
  <si>
    <t>Leaf99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</si>
  <si>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Leaf99</t>
    </r>
  </si>
  <si>
    <t>Leaf117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</si>
  <si>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Leaf117</t>
    </r>
  </si>
  <si>
    <t>285MFTsu5.1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</si>
  <si>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285MFTsu5.1</t>
    </r>
  </si>
  <si>
    <t>Leaf102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</si>
  <si>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Leaf102</t>
    </r>
  </si>
  <si>
    <t>AM1</t>
  </si>
  <si>
    <t>Methylobacterium extorquens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</si>
  <si>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extorquens</t>
    </r>
    <r>
      <rPr>
        <sz val="11"/>
        <color theme="1"/>
        <rFont val="Calibri"/>
        <family val="2"/>
        <scheme val="minor"/>
      </rPr>
      <t xml:space="preserve"> AM1</t>
    </r>
  </si>
  <si>
    <t>Methylobacterium extorquens AM1</t>
  </si>
  <si>
    <t>JCM 14648</t>
  </si>
  <si>
    <t>Methylobacterium platani</t>
  </si>
  <si>
    <r>
      <rPr>
        <i/>
        <sz val="11"/>
        <color theme="1"/>
        <rFont val="Calibri"/>
        <family val="2"/>
        <scheme val="minor"/>
      </rPr>
      <t xml:space="preserve">Methylobacterium platani </t>
    </r>
    <r>
      <rPr>
        <sz val="11"/>
        <color theme="1"/>
        <rFont val="Calibri"/>
        <family val="2"/>
        <scheme val="minor"/>
      </rPr>
      <t>JCM 14648</t>
    </r>
  </si>
  <si>
    <t>Comparative genome sequencing of Methylobacterium Type strains</t>
  </si>
  <si>
    <t>Leaf121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</si>
  <si>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Leaf121</t>
    </r>
  </si>
  <si>
    <t>Leaf399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</si>
  <si>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Leaf399</t>
    </r>
  </si>
  <si>
    <t>78c</t>
  </si>
  <si>
    <t>Methylobacterium radiotolerans</t>
  </si>
  <si>
    <t>Hasselt University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</si>
  <si>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radiotolerans</t>
    </r>
    <r>
      <rPr>
        <sz val="11"/>
        <color theme="1"/>
        <rFont val="Calibri"/>
        <family val="2"/>
        <scheme val="minor"/>
      </rPr>
      <t xml:space="preserve"> 78c (contamination screened)</t>
    </r>
  </si>
  <si>
    <t>Methylobacterium radiotolerans 78c Genome sequencing from DDE-exposed Cucurbita pepo root material</t>
  </si>
  <si>
    <t>EUR3 AL-11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</si>
  <si>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EUR3 AL-11</t>
    </r>
  </si>
  <si>
    <t>Genomic basis of thermal adaption and carbon metabolism in permafrost isolates</t>
  </si>
  <si>
    <t>Leaf456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</si>
  <si>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Leaf456</t>
    </r>
  </si>
  <si>
    <t>C1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</si>
  <si>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C1</t>
    </r>
  </si>
  <si>
    <t>Soochow University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</si>
  <si>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c1</t>
    </r>
  </si>
  <si>
    <t>Methylobacterium sp. c1 genome sequencing</t>
  </si>
  <si>
    <t>Leaf361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</si>
  <si>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Leaf361</t>
    </r>
  </si>
  <si>
    <t>BJ001</t>
  </si>
  <si>
    <t>Methylobacterium populi</t>
  </si>
  <si>
    <r>
      <rPr>
        <i/>
        <sz val="11"/>
        <color theme="1"/>
        <rFont val="Calibri"/>
        <family val="2"/>
        <scheme val="minor"/>
      </rPr>
      <t xml:space="preserve">Methylobacterium populi </t>
    </r>
    <r>
      <rPr>
        <sz val="11"/>
        <color theme="1"/>
        <rFont val="Calibri"/>
        <family val="2"/>
        <scheme val="minor"/>
      </rPr>
      <t>BJ001</t>
    </r>
  </si>
  <si>
    <t>LGT in Methylobacteria Proposal # 0165-051130</t>
  </si>
  <si>
    <t>SR1.6/6</t>
  </si>
  <si>
    <t>Methylobacterium mesophilicum</t>
  </si>
  <si>
    <t>Federal University of Para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</si>
  <si>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mesophilicum</t>
    </r>
    <r>
      <rPr>
        <sz val="11"/>
        <color theme="1"/>
        <rFont val="Calibri"/>
        <family val="2"/>
        <scheme val="minor"/>
      </rPr>
      <t xml:space="preserve"> SR1.6/6</t>
    </r>
  </si>
  <si>
    <t>Methylobacterium mesophilicum SR1.6/6</t>
  </si>
  <si>
    <t>111MFTsu3.1M4</t>
  </si>
  <si>
    <t>Methylobacterium brachiatum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</si>
  <si>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brachiatum</t>
    </r>
    <r>
      <rPr>
        <sz val="11"/>
        <color theme="1"/>
        <rFont val="Calibri"/>
        <family val="2"/>
        <scheme val="minor"/>
      </rPr>
      <t xml:space="preserve"> 111MFTsu3.1M4</t>
    </r>
  </si>
  <si>
    <t>GV094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</si>
  <si>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GV094</t>
    </r>
  </si>
  <si>
    <t>NS230</t>
  </si>
  <si>
    <t>Methylobacterium aquaticum</t>
  </si>
  <si>
    <t>Bacterial Genomics and Evolution Laboratory, CSIR-Institute of Microbial Technology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</si>
  <si>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aquaticum</t>
    </r>
    <r>
      <rPr>
        <sz val="11"/>
        <color theme="1"/>
        <rFont val="Calibri"/>
        <family val="2"/>
        <scheme val="minor"/>
      </rPr>
      <t xml:space="preserve"> NS230</t>
    </r>
  </si>
  <si>
    <t>To understand ecology and evolution of rice seed associated bacteria by whole genome sequencing</t>
  </si>
  <si>
    <t>CL129</t>
  </si>
  <si>
    <t>University of North Carolina, Chapel Hill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</si>
  <si>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CL129</t>
    </r>
  </si>
  <si>
    <t>SB3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</si>
  <si>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radiotolerans</t>
    </r>
    <r>
      <rPr>
        <sz val="11"/>
        <color theme="1"/>
        <rFont val="Calibri"/>
        <family val="2"/>
        <scheme val="minor"/>
      </rPr>
      <t xml:space="preserve"> SB3</t>
    </r>
  </si>
  <si>
    <t>13MFTsu3.1M2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</si>
  <si>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13MFTsu3.1M2</t>
    </r>
  </si>
  <si>
    <t>NS229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</si>
  <si>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aquaticum</t>
    </r>
    <r>
      <rPr>
        <sz val="11"/>
        <color theme="1"/>
        <rFont val="Calibri"/>
        <family val="2"/>
        <scheme val="minor"/>
      </rPr>
      <t xml:space="preserve"> NS229</t>
    </r>
  </si>
  <si>
    <t>SE2.11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</si>
  <si>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platani</t>
    </r>
    <r>
      <rPr>
        <sz val="11"/>
        <color theme="1"/>
        <rFont val="Calibri"/>
        <family val="2"/>
        <scheme val="minor"/>
      </rPr>
      <t xml:space="preserve"> SE2.11</t>
    </r>
  </si>
  <si>
    <t>Genome sequencing of Methylobacterium platani strains isolated from rice seed tissue</t>
  </si>
  <si>
    <t>Leaf93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</si>
  <si>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Leaf93</t>
    </r>
  </si>
  <si>
    <t>UNC300MFChir4.1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</si>
  <si>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UNC300MFChir4.1</t>
    </r>
  </si>
  <si>
    <t>YR668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</si>
  <si>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YR668</t>
    </r>
  </si>
  <si>
    <t>Leaf90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</si>
  <si>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Leaf90</t>
    </r>
  </si>
  <si>
    <t>Leaf106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</si>
  <si>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Leaf106</t>
    </r>
  </si>
  <si>
    <t>Leaf108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</si>
  <si>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Leaf108</t>
    </r>
  </si>
  <si>
    <t>JCM 2831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</si>
  <si>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radiotolerans</t>
    </r>
    <r>
      <rPr>
        <sz val="11"/>
        <color theme="1"/>
        <rFont val="Calibri"/>
        <family val="2"/>
        <scheme val="minor"/>
      </rPr>
      <t xml:space="preserve"> JCM 2831</t>
    </r>
  </si>
  <si>
    <t>University of Tokyo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</si>
  <si>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platani</t>
    </r>
    <r>
      <rPr>
        <sz val="11"/>
        <color theme="1"/>
        <rFont val="Calibri"/>
        <family val="2"/>
        <scheme val="minor"/>
      </rPr>
      <t xml:space="preserve"> JCM 14648</t>
    </r>
  </si>
  <si>
    <t>Methylobacterium project at The University of Tokyo</t>
  </si>
  <si>
    <t>DSM 16371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</si>
  <si>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aquaticum</t>
    </r>
    <r>
      <rPr>
        <sz val="11"/>
        <color theme="1"/>
        <rFont val="Calibri"/>
        <family val="2"/>
        <scheme val="minor"/>
      </rPr>
      <t xml:space="preserve"> DSM 16371</t>
    </r>
  </si>
  <si>
    <t>Leaf88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</si>
  <si>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Leaf88</t>
    </r>
  </si>
  <si>
    <t>ME121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</si>
  <si>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ME121</t>
    </r>
  </si>
  <si>
    <t>Toyo University</t>
  </si>
  <si>
    <t>Draft Genome sequence of Methylobacterium sp. 121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</si>
  <si>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77</t>
    </r>
  </si>
  <si>
    <t>Genomes of fifty methylotrophs isolated from Lake Washington</t>
  </si>
  <si>
    <t>ARG-1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</si>
  <si>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ARG-1</t>
    </r>
  </si>
  <si>
    <t>Stonehill College</t>
  </si>
  <si>
    <t>Methylobacterium sp. ARG-1 genome sequencing</t>
  </si>
  <si>
    <t>Leaf85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</si>
  <si>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Leaf85</t>
    </r>
  </si>
  <si>
    <t>Leaf100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</si>
  <si>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Leaf100</t>
    </r>
  </si>
  <si>
    <t>JCM 10893</t>
  </si>
  <si>
    <t>Methylobacterium thiocyanatum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</si>
  <si>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thiocyanatum</t>
    </r>
    <r>
      <rPr>
        <sz val="11"/>
        <color theme="1"/>
        <rFont val="Calibri"/>
        <family val="2"/>
        <scheme val="minor"/>
      </rPr>
      <t xml:space="preserve"> JCM 10893</t>
    </r>
  </si>
  <si>
    <t>Leaf111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</si>
  <si>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Leaf111</t>
    </r>
  </si>
  <si>
    <t>Gh-105</t>
  </si>
  <si>
    <t>Methylobacterium gossipiicola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</si>
  <si>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gossipiicola</t>
    </r>
    <r>
      <rPr>
        <sz val="11"/>
        <color theme="1"/>
        <rFont val="Calibri"/>
        <family val="2"/>
        <scheme val="minor"/>
      </rPr>
      <t xml:space="preserve"> Gh-105</t>
    </r>
  </si>
  <si>
    <t>CBMB27</t>
  </si>
  <si>
    <t>Methylobacterium phyllosphaerae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</si>
  <si>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phyllosphaerae</t>
    </r>
    <r>
      <rPr>
        <sz val="11"/>
        <color theme="1"/>
        <rFont val="Calibri"/>
        <family val="2"/>
        <scheme val="minor"/>
      </rPr>
      <t xml:space="preserve"> CBMB27</t>
    </r>
  </si>
  <si>
    <t>DSM 13060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</si>
  <si>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extorquens</t>
    </r>
    <r>
      <rPr>
        <sz val="11"/>
        <color theme="1"/>
        <rFont val="Calibri"/>
        <family val="2"/>
        <scheme val="minor"/>
      </rPr>
      <t xml:space="preserve"> DSM 13060</t>
    </r>
  </si>
  <si>
    <t>Methylobacterium extorquens DSM 13060, a plant growth-promoting conifer endophyte</t>
  </si>
  <si>
    <t>DSM 25844</t>
  </si>
  <si>
    <t>Methylobacterium tarhaniae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</si>
  <si>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tarhaniae</t>
    </r>
    <r>
      <rPr>
        <sz val="11"/>
        <color theme="1"/>
        <rFont val="Calibri"/>
        <family val="2"/>
        <scheme val="minor"/>
      </rPr>
      <t xml:space="preserve"> DSM 25844</t>
    </r>
  </si>
  <si>
    <t>DSM 19563</t>
  </si>
  <si>
    <t>Methylobacterium komagatae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</si>
  <si>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komagatae</t>
    </r>
    <r>
      <rPr>
        <sz val="11"/>
        <color theme="1"/>
        <rFont val="Calibri"/>
        <family val="2"/>
        <scheme val="minor"/>
      </rPr>
      <t xml:space="preserve"> DSM 19563</t>
    </r>
  </si>
  <si>
    <t>Leaf92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</si>
  <si>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Leaf92</t>
    </r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</si>
  <si>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B1</t>
    </r>
  </si>
  <si>
    <t>Kazusa DNA Research Institute</t>
  </si>
  <si>
    <t>Methylobacterium sp. B1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</si>
  <si>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10</t>
    </r>
  </si>
  <si>
    <t>DSM 16961</t>
  </si>
  <si>
    <t>Methylobacterium variabile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</si>
  <si>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variabile</t>
    </r>
    <r>
      <rPr>
        <sz val="11"/>
        <color theme="1"/>
        <rFont val="Calibri"/>
        <family val="2"/>
        <scheme val="minor"/>
      </rPr>
      <t xml:space="preserve"> DSM 16961</t>
    </r>
  </si>
  <si>
    <t>UNCCL143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</si>
  <si>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UNCCL143</t>
    </r>
  </si>
  <si>
    <t>JCM 2811</t>
  </si>
  <si>
    <t>Methylobacterium rhodinum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</si>
  <si>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rhodinum</t>
    </r>
    <r>
      <rPr>
        <sz val="11"/>
        <color theme="1"/>
        <rFont val="Calibri"/>
        <family val="2"/>
        <scheme val="minor"/>
      </rPr>
      <t xml:space="preserve"> JCM 2811</t>
    </r>
  </si>
  <si>
    <t>PA1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</si>
  <si>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extorquens</t>
    </r>
    <r>
      <rPr>
        <sz val="11"/>
        <color theme="1"/>
        <rFont val="Calibri"/>
        <family val="2"/>
        <scheme val="minor"/>
      </rPr>
      <t xml:space="preserve"> PA1</t>
    </r>
  </si>
  <si>
    <t>Leaf122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</si>
  <si>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Leaf122</t>
    </r>
  </si>
  <si>
    <t>CM4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</si>
  <si>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chloromethanicum</t>
    </r>
    <r>
      <rPr>
        <sz val="11"/>
        <color theme="1"/>
        <rFont val="Calibri"/>
        <family val="2"/>
        <scheme val="minor"/>
      </rPr>
      <t xml:space="preserve"> CM4</t>
    </r>
  </si>
  <si>
    <t>MB200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</si>
  <si>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MB200</t>
    </r>
  </si>
  <si>
    <t>Guangxi University</t>
  </si>
  <si>
    <t>Methylobacterium sp. MB200</t>
  </si>
  <si>
    <t>BL47</t>
  </si>
  <si>
    <t>Methylobacterium phyllostachyos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</si>
  <si>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phyllostachyos</t>
    </r>
    <r>
      <rPr>
        <sz val="11"/>
        <color theme="1"/>
        <rFont val="Calibri"/>
        <family val="2"/>
        <scheme val="minor"/>
      </rPr>
      <t xml:space="preserve"> BL47</t>
    </r>
  </si>
  <si>
    <t>UNCCL136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</si>
  <si>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UNCCL136</t>
    </r>
  </si>
  <si>
    <t>Leaf89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</si>
  <si>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Leaf89</t>
    </r>
  </si>
  <si>
    <t>Leaf119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</si>
  <si>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Leaf119</t>
    </r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</si>
  <si>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radiotolerans</t>
    </r>
    <r>
      <rPr>
        <sz val="11"/>
        <color theme="1"/>
        <rFont val="Calibri"/>
        <family val="2"/>
        <scheme val="minor"/>
      </rPr>
      <t xml:space="preserve"> SB2</t>
    </r>
  </si>
  <si>
    <t>JCM 16408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</si>
  <si>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phyllosphaerae</t>
    </r>
    <r>
      <rPr>
        <sz val="11"/>
        <color theme="1"/>
        <rFont val="Calibri"/>
        <family val="2"/>
        <scheme val="minor"/>
      </rPr>
      <t xml:space="preserve"> JCM 16408</t>
    </r>
  </si>
  <si>
    <t>BL36</t>
  </si>
  <si>
    <t>Methylobacterium pseudosasicola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</si>
  <si>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pseudosasicola</t>
    </r>
    <r>
      <rPr>
        <sz val="11"/>
        <color theme="1"/>
        <rFont val="Calibri"/>
        <family val="2"/>
        <scheme val="minor"/>
      </rPr>
      <t xml:space="preserve"> BL36</t>
    </r>
  </si>
  <si>
    <t>Chungbuk National University</t>
  </si>
  <si>
    <t>Methylobacterium phyllosphaerae CBMB27 genome sequencing</t>
  </si>
  <si>
    <t>UNCCL126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</si>
  <si>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UNCCL126</t>
    </r>
  </si>
  <si>
    <t>Leaf465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</si>
  <si>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Leaf465</t>
    </r>
  </si>
  <si>
    <t>Leaf113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</si>
  <si>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Leaf113</t>
    </r>
  </si>
  <si>
    <t>GXF4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</si>
  <si>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GXF4</t>
    </r>
  </si>
  <si>
    <t>Rochester Institute of Technology</t>
  </si>
  <si>
    <t>Methylobacterium sp. GXF4</t>
  </si>
  <si>
    <t>SE3.6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</si>
  <si>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platani</t>
    </r>
    <r>
      <rPr>
        <sz val="11"/>
        <color theme="1"/>
        <rFont val="Calibri"/>
        <family val="2"/>
        <scheme val="minor"/>
      </rPr>
      <t xml:space="preserve"> SE3.6</t>
    </r>
  </si>
  <si>
    <t>Leaf94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</si>
  <si>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Leaf94</t>
    </r>
  </si>
  <si>
    <t>GV104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</si>
  <si>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GV104</t>
    </r>
  </si>
  <si>
    <t>B4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</si>
  <si>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B4</t>
    </r>
  </si>
  <si>
    <t>DM4</t>
  </si>
  <si>
    <t>CEA Genoscope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</si>
  <si>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extorquens</t>
    </r>
    <r>
      <rPr>
        <sz val="11"/>
        <color theme="1"/>
        <rFont val="Calibri"/>
        <family val="2"/>
        <scheme val="minor"/>
      </rPr>
      <t xml:space="preserve"> DM4</t>
    </r>
  </si>
  <si>
    <t>Methylobacterium extorquens DM4</t>
  </si>
  <si>
    <t>YR596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</si>
  <si>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YR596</t>
    </r>
  </si>
  <si>
    <t>AMS5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</si>
  <si>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AMS5</t>
    </r>
  </si>
  <si>
    <t>Graduate school of life sciences, Tohoku University</t>
  </si>
  <si>
    <t>Complete Genomic sequencing of Methylobacterium sp. AMS5</t>
  </si>
  <si>
    <t>CBMB20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</si>
  <si>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oryzae</t>
    </r>
  </si>
  <si>
    <t>Korea Research Institute of Bioscience and Biotechnology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</si>
  <si>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oryzae</t>
    </r>
    <r>
      <rPr>
        <sz val="11"/>
        <color theme="1"/>
        <rFont val="Calibri"/>
        <family val="2"/>
        <scheme val="minor"/>
      </rPr>
      <t xml:space="preserve"> CBMB20</t>
    </r>
  </si>
  <si>
    <t>Methylobacterium oryzae CBMB20</t>
  </si>
  <si>
    <t>Leaf125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</si>
  <si>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Leaf125</t>
    </r>
  </si>
  <si>
    <t>AP11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</si>
  <si>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AP11</t>
    </r>
  </si>
  <si>
    <t>MA-22A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</si>
  <si>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MA-22A</t>
    </r>
  </si>
  <si>
    <t>Okayama University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</si>
  <si>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aquaticum</t>
    </r>
    <r>
      <rPr>
        <sz val="11"/>
        <color theme="1"/>
        <rFont val="Calibri"/>
        <family val="2"/>
        <scheme val="minor"/>
      </rPr>
      <t xml:space="preserve"> MA-22A</t>
    </r>
  </si>
  <si>
    <t>Methylobacterium aquaticum MA-22A transcriptome</t>
  </si>
  <si>
    <t>Leaf91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</si>
  <si>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Leaf91</t>
    </r>
  </si>
  <si>
    <t>WSM2598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</si>
  <si>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WSM2598</t>
    </r>
  </si>
  <si>
    <t>GEBA - Root Nodulating Bacteria</t>
  </si>
  <si>
    <t>CGMCC 1.6474</t>
  </si>
  <si>
    <t>Methylobacterium salsuginis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</si>
  <si>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salsuginis</t>
    </r>
    <r>
      <rPr>
        <sz val="11"/>
        <color theme="1"/>
        <rFont val="Calibri"/>
        <family val="2"/>
        <scheme val="minor"/>
      </rPr>
      <t xml:space="preserve"> CGMCC 1.6474</t>
    </r>
  </si>
  <si>
    <t>B34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</si>
  <si>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B34</t>
    </r>
  </si>
  <si>
    <t>Methylobacterium sp. B34</t>
  </si>
  <si>
    <t>275MFSha3.1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</si>
  <si>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275MFSha3.1</t>
    </r>
  </si>
  <si>
    <t>NS228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</si>
  <si>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aquaticum</t>
    </r>
    <r>
      <rPr>
        <sz val="11"/>
        <color theme="1"/>
        <rFont val="Calibri"/>
        <family val="2"/>
        <scheme val="minor"/>
      </rPr>
      <t xml:space="preserve"> NS228</t>
    </r>
  </si>
  <si>
    <t>88A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</si>
  <si>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88A</t>
    </r>
  </si>
  <si>
    <t>UNCCL110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</si>
  <si>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UNCCL110</t>
    </r>
  </si>
  <si>
    <t>Leaf469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</si>
  <si>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Leaf469</t>
    </r>
  </si>
  <si>
    <t>Leaf112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</si>
  <si>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Leaf112</t>
    </r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</si>
  <si>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4-46</t>
    </r>
  </si>
  <si>
    <t>Leaf86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</si>
  <si>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Leaf86</t>
    </r>
  </si>
  <si>
    <t>GXS13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</si>
  <si>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GXS13</t>
    </r>
  </si>
  <si>
    <t>Methylobacterium sp. GXS13 Genome sequencing and assembly</t>
  </si>
  <si>
    <t>190MF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</si>
  <si>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190MF</t>
    </r>
  </si>
  <si>
    <t>Leaf104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</si>
  <si>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Leaf104</t>
    </r>
  </si>
  <si>
    <t>Leaf123</t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</si>
  <si>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Leaf123</t>
    </r>
  </si>
  <si>
    <t>Leaf87</t>
  </si>
  <si>
    <r>
      <rPr>
        <i/>
        <sz val="11"/>
        <color theme="1"/>
        <rFont val="Calibri"/>
        <family val="2"/>
        <scheme val="minor"/>
      </rPr>
      <t xml:space="preserve">Methylobacterium </t>
    </r>
    <r>
      <rPr>
        <sz val="11"/>
        <color theme="1"/>
        <rFont val="Calibri"/>
        <family val="2"/>
        <scheme val="minor"/>
      </rPr>
      <t>sp. Leaf87</t>
    </r>
  </si>
  <si>
    <r>
      <rPr>
        <i/>
        <sz val="11"/>
        <color theme="1"/>
        <rFont val="Calibri"/>
        <family val="2"/>
        <scheme val="minor"/>
      </rPr>
      <t>Methylobacterium</t>
    </r>
    <r>
      <rPr>
        <sz val="11"/>
        <color theme="1"/>
        <rFont val="Calibri"/>
        <family val="2"/>
        <scheme val="minor"/>
      </rPr>
      <t xml:space="preserve"> sp. Leaf87</t>
    </r>
  </si>
  <si>
    <t>DSM 5002</t>
  </si>
  <si>
    <t>Dichotomicrobium thermohalophilum</t>
  </si>
  <si>
    <t>Dichotomicrobium</t>
  </si>
  <si>
    <t>Hyphomicrobiaceae</t>
  </si>
  <si>
    <r>
      <rPr>
        <i/>
        <sz val="11"/>
        <color theme="1"/>
        <rFont val="Calibri"/>
        <family val="2"/>
        <scheme val="minor"/>
      </rPr>
      <t>Dichotomicrobium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thermohalophilum</t>
    </r>
    <r>
      <rPr>
        <sz val="11"/>
        <color theme="1"/>
        <rFont val="Calibri"/>
        <family val="2"/>
        <scheme val="minor"/>
      </rPr>
      <t xml:space="preserve"> DSM 5002</t>
    </r>
  </si>
  <si>
    <t>JA643</t>
  </si>
  <si>
    <t>Rhodomicrobium udaipurense</t>
  </si>
  <si>
    <t>Rhodomicrobium</t>
  </si>
  <si>
    <t>University of Hyderabad</t>
  </si>
  <si>
    <r>
      <rPr>
        <i/>
        <sz val="11"/>
        <color theme="1"/>
        <rFont val="Calibri"/>
        <family val="2"/>
        <scheme val="minor"/>
      </rPr>
      <t>Rhodomicrobium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udaipurense</t>
    </r>
    <r>
      <rPr>
        <sz val="11"/>
        <color theme="1"/>
        <rFont val="Calibri"/>
        <family val="2"/>
        <scheme val="minor"/>
      </rPr>
      <t xml:space="preserve"> JA643</t>
    </r>
  </si>
  <si>
    <t>Rhodomicrobium udaipurense JA643</t>
  </si>
  <si>
    <t>ATCC 27832</t>
  </si>
  <si>
    <t>Prosthecomicrobium hirschii</t>
  </si>
  <si>
    <t>Prosthecomicrobium</t>
  </si>
  <si>
    <t>Indiana University</t>
  </si>
  <si>
    <r>
      <rPr>
        <i/>
        <sz val="11"/>
        <color theme="1"/>
        <rFont val="Calibri"/>
        <family val="2"/>
        <scheme val="minor"/>
      </rPr>
      <t>Prosthecomicrobium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hirschii</t>
    </r>
    <r>
      <rPr>
        <sz val="11"/>
        <color theme="1"/>
        <rFont val="Calibri"/>
        <family val="2"/>
        <scheme val="minor"/>
      </rPr>
      <t xml:space="preserve"> ATCC 27832</t>
    </r>
  </si>
  <si>
    <t>Prosthecomicrobium hirschii ATCC 27832</t>
  </si>
  <si>
    <t>Drews F, F</t>
  </si>
  <si>
    <t>Blastochloris viridis</t>
  </si>
  <si>
    <t>Blastochloris</t>
  </si>
  <si>
    <r>
      <rPr>
        <i/>
        <sz val="11"/>
        <color theme="1"/>
        <rFont val="Calibri"/>
        <family val="2"/>
        <scheme val="minor"/>
      </rPr>
      <t>Blastochloris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viridis</t>
    </r>
    <r>
      <rPr>
        <sz val="11"/>
        <color theme="1"/>
        <rFont val="Calibri"/>
        <family val="2"/>
        <scheme val="minor"/>
      </rPr>
      <t xml:space="preserve"> Drews F, DSM 133</t>
    </r>
  </si>
  <si>
    <t>B. viridis initial</t>
  </si>
  <si>
    <t>ZV-622</t>
  </si>
  <si>
    <t>Hyphomicrobium zavarzinii</t>
  </si>
  <si>
    <t>Hyphomicrobium</t>
  </si>
  <si>
    <r>
      <rPr>
        <i/>
        <sz val="11"/>
        <color theme="1"/>
        <rFont val="Calibri"/>
        <family val="2"/>
        <scheme val="minor"/>
      </rPr>
      <t>Hyphomicrobium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zavarzinii</t>
    </r>
    <r>
      <rPr>
        <sz val="11"/>
        <color theme="1"/>
        <rFont val="Calibri"/>
        <family val="2"/>
        <scheme val="minor"/>
      </rPr>
      <t xml:space="preserve"> ATCC 27496</t>
    </r>
  </si>
  <si>
    <t>ATCC 19567</t>
  </si>
  <si>
    <t>Institute for Basic Science</t>
  </si>
  <si>
    <r>
      <rPr>
        <i/>
        <sz val="11"/>
        <color theme="1"/>
        <rFont val="Calibri"/>
        <family val="2"/>
        <scheme val="minor"/>
      </rPr>
      <t>Blastochloris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viridis</t>
    </r>
    <r>
      <rPr>
        <sz val="11"/>
        <color theme="1"/>
        <rFont val="Calibri"/>
        <family val="2"/>
        <scheme val="minor"/>
      </rPr>
      <t xml:space="preserve"> ATCC 19567</t>
    </r>
  </si>
  <si>
    <t>Blastochloris viridis strain:ATCC 19567 Genome sequencing and assembly</t>
  </si>
  <si>
    <t>ATCC 17100</t>
  </si>
  <si>
    <t>Rhodomicrobium vannielii</t>
  </si>
  <si>
    <r>
      <rPr>
        <i/>
        <sz val="11"/>
        <color theme="1"/>
        <rFont val="Calibri"/>
        <family val="2"/>
        <scheme val="minor"/>
      </rPr>
      <t>Rhodomicrobium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vannielii</t>
    </r>
    <r>
      <rPr>
        <sz val="11"/>
        <color theme="1"/>
        <rFont val="Calibri"/>
        <family val="2"/>
        <scheme val="minor"/>
      </rPr>
      <t xml:space="preserve"> ATCC 17100</t>
    </r>
  </si>
  <si>
    <t>CSP_787681, Stalked bacteria</t>
  </si>
  <si>
    <t>DSM 133</t>
  </si>
  <si>
    <r>
      <rPr>
        <i/>
        <sz val="11"/>
        <color theme="1"/>
        <rFont val="Calibri"/>
        <family val="2"/>
        <scheme val="minor"/>
      </rPr>
      <t>Blastochloris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viridis</t>
    </r>
    <r>
      <rPr>
        <sz val="11"/>
        <color theme="1"/>
        <rFont val="Calibri"/>
        <family val="2"/>
        <scheme val="minor"/>
      </rPr>
      <t xml:space="preserve"> DSM 133</t>
    </r>
  </si>
  <si>
    <t>Complete genome sequence of Blastochloris viridis DSM-133</t>
  </si>
  <si>
    <t>University of Missouri</t>
  </si>
  <si>
    <r>
      <rPr>
        <i/>
        <sz val="11"/>
        <color theme="1"/>
        <rFont val="Calibri"/>
        <family val="2"/>
        <scheme val="minor"/>
      </rPr>
      <t>Prosthecomicrobium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hirschii</t>
    </r>
    <r>
      <rPr>
        <sz val="11"/>
        <color theme="1"/>
        <rFont val="Calibri"/>
        <family val="2"/>
        <scheme val="minor"/>
      </rPr>
      <t xml:space="preserve"> 16</t>
    </r>
  </si>
  <si>
    <t>Prosthecomicrobium hirschii 16</t>
  </si>
  <si>
    <t>Leaf344</t>
  </si>
  <si>
    <r>
      <rPr>
        <i/>
        <sz val="11"/>
        <color theme="1"/>
        <rFont val="Calibri"/>
        <family val="2"/>
        <scheme val="minor"/>
      </rPr>
      <t>Bosea</t>
    </r>
    <r>
      <rPr>
        <sz val="11"/>
        <color theme="1"/>
        <rFont val="Calibri"/>
        <family val="2"/>
        <scheme val="minor"/>
      </rPr>
      <t xml:space="preserve"> sp. Leaf344</t>
    </r>
  </si>
  <si>
    <t>Bosea</t>
  </si>
  <si>
    <t>Bradyrhizobiaceae</t>
  </si>
  <si>
    <t>420L</t>
  </si>
  <si>
    <t>Rhodopseudomonas palustris</t>
  </si>
  <si>
    <t>Rhodopseudomonas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</si>
  <si>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420L (HiSeq draft)</t>
    </r>
  </si>
  <si>
    <t>Rhodopseudomonas palustris sequencing - Univ of Washington</t>
  </si>
  <si>
    <t>RCH350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</si>
  <si>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RCH350 (HiSeq draft)</t>
    </r>
  </si>
  <si>
    <t>BisB18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</si>
  <si>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BisB18</t>
    </r>
  </si>
  <si>
    <t>Rhodopseudomonas palustris, 4 strains</t>
  </si>
  <si>
    <t>P4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</si>
  <si>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P4 (HiSeq draft)</t>
    </r>
  </si>
  <si>
    <t>BisB5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</si>
  <si>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BisB5</t>
    </r>
  </si>
  <si>
    <t>TIE-1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</si>
  <si>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TIE-1</t>
    </r>
  </si>
  <si>
    <t>RSP24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</si>
  <si>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RSP24 (HiSeq draft)</t>
    </r>
  </si>
  <si>
    <t>JSC-3b</t>
  </si>
  <si>
    <t>Hunan Agricultural University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</si>
  <si>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JSC-3b</t>
    </r>
  </si>
  <si>
    <t>Rhodopseudomonas palustris JSC-3b</t>
  </si>
  <si>
    <t>DX-1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</si>
  <si>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DX-1</t>
    </r>
  </si>
  <si>
    <t>CSP_300141_795920</t>
  </si>
  <si>
    <t>0001L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</si>
  <si>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0001L (HiSeq draft)</t>
    </r>
  </si>
  <si>
    <t>RAC05</t>
  </si>
  <si>
    <r>
      <rPr>
        <i/>
        <sz val="11"/>
        <color theme="1"/>
        <rFont val="Calibri"/>
        <family val="2"/>
        <scheme val="minor"/>
      </rPr>
      <t>Bosea</t>
    </r>
    <r>
      <rPr>
        <sz val="11"/>
        <color theme="1"/>
        <rFont val="Calibri"/>
        <family val="2"/>
        <scheme val="minor"/>
      </rPr>
      <t xml:space="preserve"> sp. RAC05</t>
    </r>
  </si>
  <si>
    <t>Bosea spp. RAC05 genome sequencing</t>
  </si>
  <si>
    <t>B29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</si>
  <si>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sp. B29</t>
    </r>
  </si>
  <si>
    <t>Rhodopseudomonas sp. B29</t>
  </si>
  <si>
    <t>DSM 123</t>
  </si>
  <si>
    <t>Rhodopseudomonas pseudopalustris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</si>
  <si>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pseudopalustris</t>
    </r>
    <r>
      <rPr>
        <sz val="11"/>
        <color theme="1"/>
        <rFont val="Calibri"/>
        <family val="2"/>
        <scheme val="minor"/>
      </rPr>
      <t xml:space="preserve"> DSM 123</t>
    </r>
  </si>
  <si>
    <t>BIS3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</si>
  <si>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BIS3 (HiSeq draft)</t>
    </r>
  </si>
  <si>
    <t>No7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</si>
  <si>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No7 (HiSeq draft)</t>
    </r>
  </si>
  <si>
    <t>42OL</t>
  </si>
  <si>
    <t>University of Florence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</si>
  <si>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42OL</t>
    </r>
  </si>
  <si>
    <t>Rhodopseudomonas palustris strain:42OL Genome sequencing</t>
  </si>
  <si>
    <t>1a1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</si>
  <si>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1a1 (HiSeq draft)</t>
    </r>
  </si>
  <si>
    <t>ATH 2.1.6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</si>
  <si>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ATH 2.1.6, ATCC 17001 (HiSeq draft)</t>
    </r>
  </si>
  <si>
    <t>DCP3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</si>
  <si>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DCP3 (HiSeq draft)</t>
    </r>
  </si>
  <si>
    <t>KD1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</si>
  <si>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KD1 (HiSeq draft)</t>
    </r>
  </si>
  <si>
    <t>BAL398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</si>
  <si>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BAL398</t>
    </r>
  </si>
  <si>
    <t>Proteobacteria Genome sequencing</t>
  </si>
  <si>
    <t>WS17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</si>
  <si>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WS17 (HiSeq draft)</t>
    </r>
  </si>
  <si>
    <t>R1, DSM 8283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</si>
  <si>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R1, DSM 8283 (HiSeq draft)</t>
    </r>
  </si>
  <si>
    <t>CEA001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</si>
  <si>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CEA001 (HiSeq draft)</t>
    </r>
  </si>
  <si>
    <t>BisA53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</si>
  <si>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BisA53</t>
    </r>
  </si>
  <si>
    <t>7850, DSM 127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</si>
  <si>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7850, DSM 127 (HiSeq draft)</t>
    </r>
  </si>
  <si>
    <t>RCH500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</si>
  <si>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RCH500 (HiSeq draft)</t>
    </r>
  </si>
  <si>
    <t>AAP35</t>
  </si>
  <si>
    <r>
      <rPr>
        <i/>
        <sz val="11"/>
        <color theme="1"/>
        <rFont val="Calibri"/>
        <family val="2"/>
        <scheme val="minor"/>
      </rPr>
      <t>Bosea</t>
    </r>
    <r>
      <rPr>
        <sz val="11"/>
        <color theme="1"/>
        <rFont val="Calibri"/>
        <family val="2"/>
        <scheme val="minor"/>
      </rPr>
      <t xml:space="preserve"> sp. AAP35</t>
    </r>
  </si>
  <si>
    <t>O.U.11, DSM 7375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</si>
  <si>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O.U.11, DSM 7375 (HiSeq draft)</t>
    </r>
  </si>
  <si>
    <t>Pfennig 1850, DSM 126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</si>
  <si>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Pfennig 1850, DSM 126 (HiSeq draft)</t>
    </r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</si>
  <si>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palustris</t>
    </r>
    <r>
      <rPr>
        <sz val="11"/>
        <color theme="1"/>
        <rFont val="Calibri"/>
        <family val="2"/>
        <scheme val="minor"/>
      </rPr>
      <t xml:space="preserve"> ATH 2.1.6, NCIB 8288 (HiSeq draft)</t>
    </r>
  </si>
  <si>
    <t>AAP120</t>
  </si>
  <si>
    <r>
      <rPr>
        <i/>
        <sz val="11"/>
        <color theme="1"/>
        <rFont val="Calibri"/>
        <family val="2"/>
        <scheme val="minor"/>
      </rPr>
      <t>Rhodopseudomonas</t>
    </r>
    <r>
      <rPr>
        <sz val="11"/>
        <color theme="1"/>
        <rFont val="Calibri"/>
        <family val="2"/>
        <scheme val="minor"/>
      </rPr>
      <t xml:space="preserve"> sp. AAP120</t>
    </r>
  </si>
  <si>
    <t>HaA2</t>
  </si>
  <si>
    <r>
      <rPr>
        <i/>
        <sz val="11"/>
        <color theme="1"/>
        <rFont val="Calibri"/>
        <family val="2"/>
        <scheme val="minor"/>
      </rPr>
      <t xml:space="preserve">Rhodopseudomonas palustris </t>
    </r>
    <r>
      <rPr>
        <sz val="11"/>
        <color theme="1"/>
        <rFont val="Calibri"/>
        <family val="2"/>
        <scheme val="minor"/>
      </rPr>
      <t>HaA2</t>
    </r>
  </si>
  <si>
    <t>S55</t>
  </si>
  <si>
    <r>
      <rPr>
        <i/>
        <sz val="11"/>
        <color theme="1"/>
        <rFont val="Calibri"/>
        <family val="2"/>
        <scheme val="minor"/>
      </rPr>
      <t>Rhodopseudomonas palustris</t>
    </r>
    <r>
      <rPr>
        <sz val="11"/>
        <color theme="1"/>
        <rFont val="Calibri"/>
        <family val="2"/>
        <scheme val="minor"/>
      </rPr>
      <t xml:space="preserve"> S55 (HiSeq draft)</t>
    </r>
  </si>
  <si>
    <t>CGA009</t>
  </si>
  <si>
    <t>Institute of Molecular Genetics of the ASCR, v. v. i., DOE Joint Genome Institute (JGI)</t>
  </si>
  <si>
    <r>
      <rPr>
        <i/>
        <sz val="11"/>
        <color theme="1"/>
        <rFont val="Calibri"/>
        <family val="2"/>
        <scheme val="minor"/>
      </rPr>
      <t>Rhodopseudomonas palustris</t>
    </r>
    <r>
      <rPr>
        <sz val="11"/>
        <color theme="1"/>
        <rFont val="Calibri"/>
        <family val="2"/>
        <scheme val="minor"/>
      </rPr>
      <t xml:space="preserve"> CGA009</t>
    </r>
  </si>
  <si>
    <t>Rhodopseudomonas palustris CGA009</t>
  </si>
  <si>
    <t>ATCC 17007</t>
  </si>
  <si>
    <r>
      <rPr>
        <i/>
        <sz val="11"/>
        <color theme="1"/>
        <rFont val="Calibri"/>
        <family val="2"/>
        <scheme val="minor"/>
      </rPr>
      <t xml:space="preserve">Rhodopseudomonas palustris </t>
    </r>
    <r>
      <rPr>
        <sz val="11"/>
        <color theme="1"/>
        <rFont val="Calibri"/>
        <family val="2"/>
        <scheme val="minor"/>
      </rPr>
      <t>ATH 2.1.37, ATCC 17007 (HiSeq draft)</t>
    </r>
  </si>
  <si>
    <t>DSM 137</t>
  </si>
  <si>
    <t>Rhodoblastus acidophilus</t>
  </si>
  <si>
    <t>Rhodoblastus</t>
  </si>
  <si>
    <r>
      <rPr>
        <i/>
        <sz val="11"/>
        <color theme="1"/>
        <rFont val="Calibri"/>
        <family val="2"/>
        <scheme val="minor"/>
      </rPr>
      <t xml:space="preserve">Rhodoblastus acidophilus </t>
    </r>
    <r>
      <rPr>
        <sz val="11"/>
        <color theme="1"/>
        <rFont val="Calibri"/>
        <family val="2"/>
        <scheme val="minor"/>
      </rPr>
      <t>DSM 137</t>
    </r>
  </si>
  <si>
    <t>S-1, DSM 131</t>
  </si>
  <si>
    <r>
      <rPr>
        <i/>
        <sz val="11"/>
        <color theme="1"/>
        <rFont val="Calibri"/>
        <family val="2"/>
        <scheme val="minor"/>
      </rPr>
      <t xml:space="preserve">Rhodopseudomonas palustris </t>
    </r>
    <r>
      <rPr>
        <sz val="11"/>
        <color theme="1"/>
        <rFont val="Calibri"/>
        <family val="2"/>
        <scheme val="minor"/>
      </rPr>
      <t>S-1, DSM 131 (HiSeq draft)</t>
    </r>
  </si>
  <si>
    <t>JA1, ATCC BAA-37</t>
  </si>
  <si>
    <r>
      <rPr>
        <i/>
        <sz val="11"/>
        <color theme="1"/>
        <rFont val="Calibri"/>
        <family val="2"/>
        <scheme val="minor"/>
      </rPr>
      <t>Rhodopseudomonas palustris</t>
    </r>
    <r>
      <rPr>
        <sz val="11"/>
        <color theme="1"/>
        <rFont val="Calibri"/>
        <family val="2"/>
        <scheme val="minor"/>
      </rPr>
      <t xml:space="preserve"> JA1, ATCC BAA-37 (HiSeq draft)</t>
    </r>
  </si>
  <si>
    <t>AP1</t>
  </si>
  <si>
    <r>
      <rPr>
        <i/>
        <sz val="11"/>
        <color theme="1"/>
        <rFont val="Calibri"/>
        <family val="2"/>
        <scheme val="minor"/>
      </rPr>
      <t>Rhodopseudomonas palustris</t>
    </r>
    <r>
      <rPr>
        <sz val="11"/>
        <color theme="1"/>
        <rFont val="Calibri"/>
        <family val="2"/>
        <scheme val="minor"/>
      </rPr>
      <t xml:space="preserve"> AP1 (HiSeq draft)</t>
    </r>
  </si>
  <si>
    <t>ORS 375</t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</si>
  <si>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ORS 375</t>
    </r>
  </si>
  <si>
    <t>Bradyrhizobium</t>
  </si>
  <si>
    <t>Bradyrhizobium sp. ORS 375</t>
  </si>
  <si>
    <t>S58</t>
  </si>
  <si>
    <t>Bradyrhizobium oligotrophicum</t>
  </si>
  <si>
    <t>Tohoku University</t>
  </si>
  <si>
    <r>
      <rPr>
        <i/>
        <sz val="11"/>
        <color theme="1"/>
        <rFont val="Calibri"/>
        <family val="2"/>
        <scheme val="minor"/>
      </rPr>
      <t>Bradyrhizobium oligotrophicum</t>
    </r>
    <r>
      <rPr>
        <sz val="11"/>
        <color theme="1"/>
        <rFont val="Calibri"/>
        <family val="2"/>
        <scheme val="minor"/>
      </rPr>
      <t xml:space="preserve"> S58</t>
    </r>
  </si>
  <si>
    <t>Bradyrhizobium oligotrophicum S58</t>
  </si>
  <si>
    <t>ORS278</t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</si>
  <si>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ORS 278</t>
    </r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</si>
  <si>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ORS278</t>
    </r>
  </si>
  <si>
    <t>Bradyrhizobium sp. ORS278</t>
  </si>
  <si>
    <t>BTAi1</t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</si>
  <si>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BTAi1</t>
    </r>
  </si>
  <si>
    <t>Bradyrhizobium sp. strain</t>
  </si>
  <si>
    <t>ORS285</t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</si>
  <si>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ORS 285</t>
    </r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</si>
  <si>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ORS285</t>
    </r>
  </si>
  <si>
    <t>Bradyrhizobium sp. ORS285</t>
  </si>
  <si>
    <t>STM 3809</t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</si>
  <si>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STM 3809</t>
    </r>
  </si>
  <si>
    <t>Bradyrhizobium sp. STM 3809</t>
  </si>
  <si>
    <t>S23321</t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</si>
  <si>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S23321</t>
    </r>
  </si>
  <si>
    <t>Bradyrhizobium sp. S23321</t>
  </si>
  <si>
    <t>JCM 18382</t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</si>
  <si>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17-4</t>
    </r>
  </si>
  <si>
    <r>
      <rPr>
        <i/>
        <sz val="11"/>
        <color theme="1"/>
        <rFont val="Calibri"/>
        <family val="2"/>
        <scheme val="minor"/>
      </rPr>
      <t>Bradyrhizobium</t>
    </r>
    <r>
      <rPr>
        <sz val="11"/>
        <color theme="1"/>
        <rFont val="Calibri"/>
        <family val="2"/>
        <scheme val="minor"/>
      </rPr>
      <t xml:space="preserve"> sp. JCM 18382</t>
    </r>
  </si>
  <si>
    <t>Genome sequencing of Bradyrhizobium sp. JCM 18382</t>
  </si>
  <si>
    <t>BL2</t>
  </si>
  <si>
    <t>Methylocella silvestris</t>
  </si>
  <si>
    <t>Methylocella</t>
  </si>
  <si>
    <t>Beijerinckiaceae</t>
  </si>
  <si>
    <r>
      <rPr>
        <i/>
        <sz val="11"/>
        <color theme="1"/>
        <rFont val="Calibri"/>
        <family val="2"/>
        <scheme val="minor"/>
      </rPr>
      <t>Methylocella silvestris</t>
    </r>
    <r>
      <rPr>
        <sz val="11"/>
        <color theme="1"/>
        <rFont val="Calibri"/>
        <family val="2"/>
        <scheme val="minor"/>
      </rPr>
      <t xml:space="preserve"> BL2, DSM 15510</t>
    </r>
  </si>
  <si>
    <t>Obligate methanotrophy CSP_777358</t>
  </si>
  <si>
    <t>NE2</t>
  </si>
  <si>
    <t>Methylocapsa palsarum</t>
  </si>
  <si>
    <t>Methylocapsa</t>
  </si>
  <si>
    <r>
      <rPr>
        <i/>
        <sz val="11"/>
        <color theme="1"/>
        <rFont val="Calibri"/>
        <family val="2"/>
        <scheme val="minor"/>
      </rPr>
      <t>Methylocapsa palsarum</t>
    </r>
    <r>
      <rPr>
        <sz val="11"/>
        <color theme="1"/>
        <rFont val="Calibri"/>
        <family val="2"/>
        <scheme val="minor"/>
      </rPr>
      <t xml:space="preserve"> NE2</t>
    </r>
  </si>
  <si>
    <t>LM2</t>
  </si>
  <si>
    <t>Brevundimonas</t>
  </si>
  <si>
    <t>Caulobacteraceae</t>
  </si>
  <si>
    <t>Caulobacterales</t>
  </si>
  <si>
    <t>University of Wisconsin</t>
  </si>
  <si>
    <r>
      <rPr>
        <i/>
        <sz val="11"/>
        <color theme="1"/>
        <rFont val="Calibri"/>
        <family val="2"/>
        <scheme val="minor"/>
      </rPr>
      <t>Brevundimonas</t>
    </r>
    <r>
      <rPr>
        <sz val="11"/>
        <color theme="1"/>
        <rFont val="Calibri"/>
        <family val="2"/>
        <scheme val="minor"/>
      </rPr>
      <t xml:space="preserve"> sp. LM2</t>
    </r>
  </si>
  <si>
    <t>Lake Michigan Isolates</t>
  </si>
  <si>
    <t>AAP58</t>
  </si>
  <si>
    <r>
      <rPr>
        <i/>
        <sz val="11"/>
        <color theme="1"/>
        <rFont val="Calibri"/>
        <family val="2"/>
        <scheme val="minor"/>
      </rPr>
      <t>Brevundimonas</t>
    </r>
    <r>
      <rPr>
        <sz val="11"/>
        <color theme="1"/>
        <rFont val="Calibri"/>
        <family val="2"/>
        <scheme val="minor"/>
      </rPr>
      <t xml:space="preserve"> sp. AAP58</t>
    </r>
  </si>
  <si>
    <t>ATCC 15264</t>
  </si>
  <si>
    <t>Brevundimonas subvibrioides</t>
  </si>
  <si>
    <r>
      <rPr>
        <i/>
        <sz val="11"/>
        <color theme="1"/>
        <rFont val="Calibri"/>
        <family val="2"/>
        <scheme val="minor"/>
      </rPr>
      <t>Brevundimonas subvibrioides</t>
    </r>
    <r>
      <rPr>
        <sz val="11"/>
        <color theme="1"/>
        <rFont val="Calibri"/>
        <family val="2"/>
        <scheme val="minor"/>
      </rPr>
      <t xml:space="preserve"> ATCC 15264</t>
    </r>
  </si>
  <si>
    <t>DSM 4726</t>
  </si>
  <si>
    <t>Brevundimonas bacteroides</t>
  </si>
  <si>
    <r>
      <rPr>
        <i/>
        <sz val="11"/>
        <color theme="1"/>
        <rFont val="Calibri"/>
        <family val="2"/>
        <scheme val="minor"/>
      </rPr>
      <t>Brevundimonas bacteroides</t>
    </r>
    <r>
      <rPr>
        <sz val="11"/>
        <color theme="1"/>
        <rFont val="Calibri"/>
        <family val="2"/>
        <scheme val="minor"/>
      </rPr>
      <t xml:space="preserve"> DSM 4726</t>
    </r>
  </si>
  <si>
    <t>Cultured</t>
  </si>
  <si>
    <t>strain</t>
  </si>
  <si>
    <t>Leaf274</t>
  </si>
  <si>
    <t>Pseudorhodoferax sp. Leaf274</t>
  </si>
  <si>
    <t>Pseudorhodoferax</t>
  </si>
  <si>
    <t>Comamonadaceae</t>
  </si>
  <si>
    <t>Burkholderiales</t>
  </si>
  <si>
    <t>Betaproteobacteria</t>
  </si>
  <si>
    <r>
      <rPr>
        <i/>
        <sz val="11"/>
        <color theme="1"/>
        <rFont val="Calibri"/>
        <family val="2"/>
        <scheme val="minor"/>
      </rPr>
      <t>Pseudorhodoferax</t>
    </r>
    <r>
      <rPr>
        <sz val="11"/>
        <color theme="1"/>
        <rFont val="Calibri"/>
        <family val="2"/>
        <scheme val="minor"/>
      </rPr>
      <t xml:space="preserve"> sp. Leaf274</t>
    </r>
  </si>
  <si>
    <t>Leaf267</t>
  </si>
  <si>
    <t>Pseudorhodoferax sp. Leaf267</t>
  </si>
  <si>
    <r>
      <rPr>
        <i/>
        <sz val="11"/>
        <color theme="1"/>
        <rFont val="Calibri"/>
        <family val="2"/>
        <scheme val="minor"/>
      </rPr>
      <t>Pseudorhodoferax</t>
    </r>
    <r>
      <rPr>
        <sz val="11"/>
        <color theme="1"/>
        <rFont val="Calibri"/>
        <family val="2"/>
        <scheme val="minor"/>
      </rPr>
      <t xml:space="preserve"> sp. Leaf267</t>
    </r>
  </si>
  <si>
    <t>Ameet Pinto</t>
  </si>
  <si>
    <r>
      <rPr>
        <i/>
        <sz val="11"/>
        <color theme="1"/>
        <rFont val="Calibri"/>
        <family val="2"/>
        <scheme val="minor"/>
      </rPr>
      <t>Burkholderiales</t>
    </r>
    <r>
      <rPr>
        <sz val="11"/>
        <color theme="1"/>
        <rFont val="Calibri"/>
        <family val="2"/>
        <scheme val="minor"/>
      </rPr>
      <t xml:space="preserve"> sp. genome_bin_39</t>
    </r>
  </si>
  <si>
    <r>
      <rPr>
        <i/>
        <sz val="11"/>
        <color theme="1"/>
        <rFont val="Calibri"/>
        <family val="2"/>
        <scheme val="minor"/>
      </rPr>
      <t>Burkholderiales</t>
    </r>
    <r>
      <rPr>
        <sz val="11"/>
        <color theme="1"/>
        <rFont val="Calibri"/>
        <family val="2"/>
        <scheme val="minor"/>
      </rPr>
      <t xml:space="preserve"> sp. genome_bin_34</t>
    </r>
  </si>
  <si>
    <t>CBS</t>
  </si>
  <si>
    <t>Rubrivivax gelatinosus</t>
  </si>
  <si>
    <t>Rubrivivax</t>
  </si>
  <si>
    <r>
      <rPr>
        <i/>
        <sz val="11"/>
        <color theme="1"/>
        <rFont val="Calibri"/>
        <family val="2"/>
        <scheme val="minor"/>
      </rPr>
      <t xml:space="preserve">Rubrivivax gelatinosus </t>
    </r>
    <r>
      <rPr>
        <sz val="11"/>
        <color theme="1"/>
        <rFont val="Calibri"/>
        <family val="2"/>
        <scheme val="minor"/>
      </rPr>
      <t>CBS</t>
    </r>
  </si>
  <si>
    <r>
      <rPr>
        <i/>
        <sz val="11"/>
        <color theme="1"/>
        <rFont val="Calibri"/>
        <family val="2"/>
        <scheme val="minor"/>
      </rPr>
      <t>Rubrivivax gelatinosus</t>
    </r>
    <r>
      <rPr>
        <sz val="11"/>
        <color theme="1"/>
        <rFont val="Calibri"/>
        <family val="2"/>
        <scheme val="minor"/>
      </rPr>
      <t xml:space="preserve"> CBS</t>
    </r>
  </si>
  <si>
    <t>Fujita N</t>
  </si>
  <si>
    <t>IL144</t>
  </si>
  <si>
    <r>
      <rPr>
        <i/>
        <sz val="11"/>
        <color theme="1"/>
        <rFont val="Calibri"/>
        <family val="2"/>
        <scheme val="minor"/>
      </rPr>
      <t>Rubrivivax gelatinosus</t>
    </r>
    <r>
      <rPr>
        <sz val="11"/>
        <color theme="1"/>
        <rFont val="Calibri"/>
        <family val="2"/>
        <scheme val="minor"/>
      </rPr>
      <t xml:space="preserve"> IL144</t>
    </r>
  </si>
  <si>
    <t>Nikos Kyrpides</t>
  </si>
  <si>
    <t>JA2</t>
  </si>
  <si>
    <t>Rubrivivax benzoatilyticus</t>
  </si>
  <si>
    <r>
      <rPr>
        <i/>
        <sz val="11"/>
        <color theme="1"/>
        <rFont val="Calibri"/>
        <family val="2"/>
        <scheme val="minor"/>
      </rPr>
      <t>Rubrivivax benzoatilyticus</t>
    </r>
    <r>
      <rPr>
        <sz val="11"/>
        <color theme="1"/>
        <rFont val="Calibri"/>
        <family val="2"/>
        <scheme val="minor"/>
      </rPr>
      <t xml:space="preserve"> ATCC BAA-35</t>
    </r>
  </si>
  <si>
    <r>
      <rPr>
        <i/>
        <sz val="11"/>
        <color theme="1"/>
        <rFont val="Calibri"/>
        <family val="2"/>
        <scheme val="minor"/>
      </rPr>
      <t>Rubrivivax benzoatilyticus</t>
    </r>
    <r>
      <rPr>
        <sz val="11"/>
        <color theme="1"/>
        <rFont val="Calibri"/>
        <family val="2"/>
        <scheme val="minor"/>
      </rPr>
      <t xml:space="preserve"> JA2</t>
    </r>
  </si>
  <si>
    <t>KCTC 42856</t>
  </si>
  <si>
    <t>Roseateles depolymerans</t>
  </si>
  <si>
    <t>Roseateles</t>
  </si>
  <si>
    <t>Korea Research Institute of Bioscience and Biotechnology, KCTC (Korean Collection for Type Cultures)</t>
  </si>
  <si>
    <r>
      <rPr>
        <i/>
        <sz val="11"/>
        <color theme="1"/>
        <rFont val="Calibri"/>
        <family val="2"/>
        <scheme val="minor"/>
      </rPr>
      <t>Roseateles depolymerans</t>
    </r>
    <r>
      <rPr>
        <sz val="11"/>
        <color theme="1"/>
        <rFont val="Calibri"/>
        <family val="2"/>
        <scheme val="minor"/>
      </rPr>
      <t xml:space="preserve"> KCTC 42856</t>
    </r>
  </si>
  <si>
    <r>
      <rPr>
        <i/>
        <sz val="11"/>
        <color theme="1"/>
        <rFont val="Calibri"/>
        <family val="2"/>
        <scheme val="minor"/>
      </rPr>
      <t>Roseateles depolymerans</t>
    </r>
    <r>
      <rPr>
        <sz val="11"/>
        <color theme="1"/>
        <rFont val="Calibri"/>
        <family val="2"/>
        <scheme val="minor"/>
      </rPr>
      <t xml:space="preserve"> KCTC 42856 genome sequencing</t>
    </r>
  </si>
  <si>
    <t>Daniel Marcus</t>
  </si>
  <si>
    <t>Rhodoferax ferrireducens</t>
  </si>
  <si>
    <t>Rhodoferax</t>
  </si>
  <si>
    <t>Alpena fountain Bin 7</t>
  </si>
  <si>
    <t>Fountain water microbial communities from Alpena County Library, Michigan, USA</t>
  </si>
  <si>
    <t>Jill Banfield</t>
  </si>
  <si>
    <t>Burkholderiales bacterium RIFCSPHIGHO2_12_FULL_69_20</t>
  </si>
  <si>
    <r>
      <rPr>
        <i/>
        <sz val="11"/>
        <color theme="1"/>
        <rFont val="Calibri"/>
        <family val="2"/>
        <scheme val="minor"/>
      </rPr>
      <t>Burkholderiales</t>
    </r>
    <r>
      <rPr>
        <sz val="11"/>
        <color theme="1"/>
        <rFont val="Calibri"/>
        <family val="2"/>
        <scheme val="minor"/>
      </rPr>
      <t xml:space="preserve"> bacterium RIFCSPHIGHO2_12_FULL_69_20</t>
    </r>
  </si>
  <si>
    <t xml:space="preserve">R. Amann </t>
  </si>
  <si>
    <t>NOR5-1B</t>
  </si>
  <si>
    <t>Luminiphilus syltensis</t>
  </si>
  <si>
    <t>Luminiphilus</t>
  </si>
  <si>
    <t>Halieaceae</t>
  </si>
  <si>
    <t>Cellvibrionales</t>
  </si>
  <si>
    <t>Gamma proteobacterium sp. NOR51-B</t>
  </si>
  <si>
    <t>Stefan Spring</t>
  </si>
  <si>
    <t>CM41_15a</t>
  </si>
  <si>
    <t>Pseudohaliea rubra</t>
  </si>
  <si>
    <t>Pseudohaliea</t>
  </si>
  <si>
    <t>Leibniz Institute</t>
  </si>
  <si>
    <t>HTCC2080</t>
  </si>
  <si>
    <t>marine gamma proteobacterium HTCC2080</t>
  </si>
  <si>
    <t>Marine gamma proteobacterium sp. HTCC2080</t>
  </si>
  <si>
    <t>Michael Rappe</t>
  </si>
  <si>
    <t>HIMB55</t>
  </si>
  <si>
    <t>gamma proteobacterium HIMB55</t>
  </si>
  <si>
    <t>Gammaproteobacteria sp. OM60 HIMB55</t>
  </si>
  <si>
    <t>KT71</t>
  </si>
  <si>
    <t>Congregibacter litoralis</t>
  </si>
  <si>
    <t>Congregibacter</t>
  </si>
  <si>
    <t>J. Craig Venter Institute (JCVI), Max Planck Institute</t>
  </si>
  <si>
    <t>Wouter Hoff</t>
  </si>
  <si>
    <t>Christiane Dahl</t>
  </si>
  <si>
    <t>Resease Date</t>
  </si>
  <si>
    <t>Chlorobiales</t>
  </si>
  <si>
    <t>Chlorobia</t>
  </si>
  <si>
    <t>Chlorobi</t>
  </si>
  <si>
    <t>Jorg Overmann</t>
  </si>
  <si>
    <t>yes</t>
  </si>
  <si>
    <t>CIB2401</t>
  </si>
  <si>
    <r>
      <rPr>
        <i/>
        <sz val="11"/>
        <color theme="1"/>
        <rFont val="Calibri"/>
        <family val="2"/>
        <scheme val="minor"/>
      </rPr>
      <t>Prosthecochlori</t>
    </r>
    <r>
      <rPr>
        <sz val="11"/>
        <color theme="1"/>
        <rFont val="Calibri"/>
        <family val="2"/>
        <scheme val="minor"/>
      </rPr>
      <t>s sp. CIB 2401</t>
    </r>
  </si>
  <si>
    <t>Prosthecochloris</t>
  </si>
  <si>
    <t>Chlorobiaceae</t>
  </si>
  <si>
    <t xml:space="preserve">Leibniz Institute DSMZ </t>
  </si>
  <si>
    <r>
      <rPr>
        <i/>
        <sz val="11"/>
        <color theme="1"/>
        <rFont val="Calibri"/>
        <family val="2"/>
        <scheme val="minor"/>
      </rPr>
      <t>Prosthecochloris</t>
    </r>
    <r>
      <rPr>
        <sz val="11"/>
        <color theme="1"/>
        <rFont val="Calibri"/>
        <family val="2"/>
        <scheme val="minor"/>
      </rPr>
      <t xml:space="preserve"> sp. CIB 2401</t>
    </r>
  </si>
  <si>
    <r>
      <rPr>
        <i/>
        <sz val="11"/>
        <color theme="1"/>
        <rFont val="Calibri"/>
        <family val="2"/>
        <scheme val="minor"/>
      </rPr>
      <t>Prosthecochloris</t>
    </r>
    <r>
      <rPr>
        <sz val="11"/>
        <color theme="1"/>
        <rFont val="Calibri"/>
        <family val="2"/>
        <scheme val="minor"/>
      </rPr>
      <t xml:space="preserve"> sp. CIB 2401 Genome sequencing</t>
    </r>
  </si>
  <si>
    <t>SK413, DSM 271</t>
  </si>
  <si>
    <t>Prosthecochloris aestuarii</t>
  </si>
  <si>
    <t>US DOE Joint Genome Institute (JGI)</t>
  </si>
  <si>
    <r>
      <rPr>
        <i/>
        <sz val="11"/>
        <color theme="1"/>
        <rFont val="Calibri"/>
        <family val="2"/>
        <scheme val="minor"/>
      </rPr>
      <t xml:space="preserve">Prosthecochloris aestuarii </t>
    </r>
    <r>
      <rPr>
        <sz val="11"/>
        <color theme="1"/>
        <rFont val="Calibri"/>
        <family val="2"/>
        <scheme val="minor"/>
      </rPr>
      <t>SK413, DSM 271</t>
    </r>
  </si>
  <si>
    <r>
      <rPr>
        <i/>
        <sz val="11"/>
        <color theme="1"/>
        <rFont val="Calibri"/>
        <family val="2"/>
        <scheme val="minor"/>
      </rPr>
      <t>Chlorobia,</t>
    </r>
    <r>
      <rPr>
        <sz val="11"/>
        <color theme="1"/>
        <rFont val="Calibri"/>
        <family val="2"/>
        <scheme val="minor"/>
      </rPr>
      <t xml:space="preserve"> 8 species</t>
    </r>
  </si>
  <si>
    <t>BU-1</t>
  </si>
  <si>
    <t>Pelodictyon phaeoclathratiforme</t>
  </si>
  <si>
    <t>Pelodictyon</t>
  </si>
  <si>
    <r>
      <rPr>
        <i/>
        <sz val="11"/>
        <color theme="1"/>
        <rFont val="Calibri"/>
        <family val="2"/>
        <scheme val="minor"/>
      </rPr>
      <t>Pelodictyon phaeoclathratiforme</t>
    </r>
    <r>
      <rPr>
        <sz val="11"/>
        <color theme="1"/>
        <rFont val="Calibri"/>
        <family val="2"/>
        <scheme val="minor"/>
      </rPr>
      <t xml:space="preserve"> BU-1</t>
    </r>
  </si>
  <si>
    <t>DSM 273</t>
  </si>
  <si>
    <t>Pelodictyon luteolum</t>
  </si>
  <si>
    <r>
      <rPr>
        <i/>
        <sz val="11"/>
        <color theme="1"/>
        <rFont val="Calibri"/>
        <family val="2"/>
        <scheme val="minor"/>
      </rPr>
      <t>Pelodictyon luteolum</t>
    </r>
    <r>
      <rPr>
        <sz val="11"/>
        <color theme="1"/>
        <rFont val="Calibri"/>
        <family val="2"/>
        <scheme val="minor"/>
      </rPr>
      <t xml:space="preserve"> DSM 273</t>
    </r>
  </si>
  <si>
    <t>Katherine McMahon</t>
  </si>
  <si>
    <t>Composite genome from Trout Bog Hypolimnion pan-assembly TBhypo.metabat.3520.v2</t>
  </si>
  <si>
    <t>Freshwater microbial communities from Lake Mendota and Trout Bog Lake, Wisconsin, USA</t>
  </si>
  <si>
    <t>Composite genome from Trout Bog Hypolimnion pan-assembly TBhypo.metabat.111</t>
  </si>
  <si>
    <t>Composite genome from Trout Bog Epilimnion pan-assembly TBepi.metabat.2493</t>
  </si>
  <si>
    <t>Composite genome from Trout Bog Epilimnion pan-assembly TBepi.metabat.211</t>
  </si>
  <si>
    <t>GB 78, ATCC 35110</t>
  </si>
  <si>
    <t>Chloroherpeton thalassium</t>
  </si>
  <si>
    <t>Chloroherpeton</t>
  </si>
  <si>
    <t>The Pennsylvania State University, DOE Joint Genome Institute (JGI)</t>
  </si>
  <si>
    <r>
      <rPr>
        <i/>
        <sz val="11"/>
        <color theme="1"/>
        <rFont val="Calibri"/>
        <family val="2"/>
        <scheme val="minor"/>
      </rPr>
      <t>Chloroherpeton thalassium</t>
    </r>
    <r>
      <rPr>
        <sz val="11"/>
        <color theme="1"/>
        <rFont val="Calibri"/>
        <family val="2"/>
        <scheme val="minor"/>
      </rPr>
      <t xml:space="preserve"> ATCC 35110</t>
    </r>
  </si>
  <si>
    <t>TLS</t>
  </si>
  <si>
    <t>Chlorobaculum tepidum</t>
  </si>
  <si>
    <t>Chlorobaculum</t>
  </si>
  <si>
    <r>
      <rPr>
        <i/>
        <sz val="11"/>
        <color theme="1"/>
        <rFont val="Calibri"/>
        <family val="2"/>
        <scheme val="minor"/>
      </rPr>
      <t>Chlorobium tepidum</t>
    </r>
    <r>
      <rPr>
        <sz val="11"/>
        <color theme="1"/>
        <rFont val="Calibri"/>
        <family val="2"/>
        <scheme val="minor"/>
      </rPr>
      <t xml:space="preserve"> TLS</t>
    </r>
  </si>
  <si>
    <t>DSM 265</t>
  </si>
  <si>
    <t>Chlorobium phaeovibrioides</t>
  </si>
  <si>
    <t>Chlorobium</t>
  </si>
  <si>
    <r>
      <rPr>
        <i/>
        <sz val="11"/>
        <color theme="1"/>
        <rFont val="Calibri"/>
        <family val="2"/>
        <scheme val="minor"/>
      </rPr>
      <t>Chlorobium phaeovibrioides</t>
    </r>
    <r>
      <rPr>
        <sz val="11"/>
        <color theme="1"/>
        <rFont val="Calibri"/>
        <family val="2"/>
        <scheme val="minor"/>
      </rPr>
      <t xml:space="preserve"> DSM 265</t>
    </r>
  </si>
  <si>
    <t>DSM 266</t>
  </si>
  <si>
    <t>Chlorobium phaeobacteroides</t>
  </si>
  <si>
    <r>
      <rPr>
        <i/>
        <sz val="11"/>
        <color theme="1"/>
        <rFont val="Calibri"/>
        <family val="2"/>
        <scheme val="minor"/>
      </rPr>
      <t>Chlorobium phaeobacteroides</t>
    </r>
    <r>
      <rPr>
        <sz val="11"/>
        <color theme="1"/>
        <rFont val="Calibri"/>
        <family val="2"/>
        <scheme val="minor"/>
      </rPr>
      <t xml:space="preserve"> DSM 266</t>
    </r>
  </si>
  <si>
    <t>BS1</t>
  </si>
  <si>
    <r>
      <rPr>
        <i/>
        <sz val="11"/>
        <color theme="1"/>
        <rFont val="Calibri"/>
        <family val="2"/>
        <scheme val="minor"/>
      </rPr>
      <t>Chlorobium phaeobacteroides</t>
    </r>
    <r>
      <rPr>
        <sz val="11"/>
        <color theme="1"/>
        <rFont val="Calibri"/>
        <family val="2"/>
        <scheme val="minor"/>
      </rPr>
      <t xml:space="preserve"> BS1</t>
    </r>
  </si>
  <si>
    <t>Jennifer Macalady</t>
  </si>
  <si>
    <t>Frasassi</t>
  </si>
  <si>
    <t>Chlorobium limicola</t>
  </si>
  <si>
    <r>
      <rPr>
        <i/>
        <sz val="11"/>
        <color theme="1"/>
        <rFont val="Calibri"/>
        <family val="2"/>
        <scheme val="minor"/>
      </rPr>
      <t>Chlorobium limicola</t>
    </r>
    <r>
      <rPr>
        <sz val="11"/>
        <color theme="1"/>
        <rFont val="Calibri"/>
        <family val="2"/>
        <scheme val="minor"/>
      </rPr>
      <t xml:space="preserve"> Frasassi</t>
    </r>
  </si>
  <si>
    <r>
      <rPr>
        <i/>
        <sz val="11"/>
        <color theme="1"/>
        <rFont val="Calibri"/>
        <family val="2"/>
        <scheme val="minor"/>
      </rPr>
      <t>Chlorobium limicola</t>
    </r>
    <r>
      <rPr>
        <sz val="11"/>
        <color theme="1"/>
        <rFont val="Calibri"/>
        <family val="2"/>
        <scheme val="minor"/>
      </rPr>
      <t xml:space="preserve"> Frasassi Genome sequencing</t>
    </r>
  </si>
  <si>
    <t>DSM 245</t>
  </si>
  <si>
    <r>
      <rPr>
        <i/>
        <sz val="11"/>
        <color theme="1"/>
        <rFont val="Calibri"/>
        <family val="2"/>
        <scheme val="minor"/>
      </rPr>
      <t xml:space="preserve">Chlorobium limicola </t>
    </r>
    <r>
      <rPr>
        <sz val="11"/>
        <color theme="1"/>
        <rFont val="Calibri"/>
        <family val="2"/>
        <scheme val="minor"/>
      </rPr>
      <t>DSM 245</t>
    </r>
  </si>
  <si>
    <t>DSM 13031</t>
  </si>
  <si>
    <t>Chlorobium ferrooxidans</t>
  </si>
  <si>
    <r>
      <rPr>
        <i/>
        <sz val="11"/>
        <color theme="1"/>
        <rFont val="Calibri"/>
        <family val="2"/>
        <scheme val="minor"/>
      </rPr>
      <t>Chlorobium ferrooxidans</t>
    </r>
    <r>
      <rPr>
        <sz val="11"/>
        <color theme="1"/>
        <rFont val="Calibri"/>
        <family val="2"/>
        <scheme val="minor"/>
      </rPr>
      <t xml:space="preserve"> DSM 13031</t>
    </r>
  </si>
  <si>
    <t>CaD3</t>
  </si>
  <si>
    <t>Chlorobium chlorochromatii</t>
  </si>
  <si>
    <r>
      <rPr>
        <i/>
        <sz val="11"/>
        <color theme="1"/>
        <rFont val="Calibri"/>
        <family val="2"/>
        <scheme val="minor"/>
      </rPr>
      <t>Chlorobium chlorochromatii</t>
    </r>
    <r>
      <rPr>
        <sz val="11"/>
        <color theme="1"/>
        <rFont val="Calibri"/>
        <family val="2"/>
        <scheme val="minor"/>
      </rPr>
      <t xml:space="preserve"> CaD3</t>
    </r>
  </si>
  <si>
    <r>
      <rPr>
        <i/>
        <sz val="11"/>
        <color theme="1"/>
        <rFont val="Calibri"/>
        <family val="2"/>
        <scheme val="minor"/>
      </rPr>
      <t xml:space="preserve">Chlorobium chlorochromatii </t>
    </r>
    <r>
      <rPr>
        <sz val="11"/>
        <color theme="1"/>
        <rFont val="Calibri"/>
        <family val="2"/>
        <scheme val="minor"/>
      </rPr>
      <t>CaD3</t>
    </r>
  </si>
  <si>
    <t>DSM 263</t>
  </si>
  <si>
    <t>Chlorobaculum parvum</t>
  </si>
  <si>
    <r>
      <rPr>
        <i/>
        <sz val="11"/>
        <color theme="1"/>
        <rFont val="Calibri"/>
        <family val="2"/>
        <scheme val="minor"/>
      </rPr>
      <t>Chlorobaculum parvum</t>
    </r>
    <r>
      <rPr>
        <sz val="11"/>
        <color theme="1"/>
        <rFont val="Calibri"/>
        <family val="2"/>
        <scheme val="minor"/>
      </rPr>
      <t xml:space="preserve"> DSM 263</t>
    </r>
  </si>
  <si>
    <t>Jiri Harada</t>
  </si>
  <si>
    <t>RK-j-1</t>
  </si>
  <si>
    <t>Chlorobaculum limnaeum</t>
  </si>
  <si>
    <r>
      <rPr>
        <i/>
        <sz val="11"/>
        <color theme="1"/>
        <rFont val="Calibri"/>
        <family val="2"/>
        <scheme val="minor"/>
      </rPr>
      <t xml:space="preserve">Chlorobaculum limnaeum </t>
    </r>
    <r>
      <rPr>
        <sz val="11"/>
        <color theme="1"/>
        <rFont val="Calibri"/>
        <family val="2"/>
        <scheme val="minor"/>
      </rPr>
      <t>RK-j-1</t>
    </r>
  </si>
  <si>
    <r>
      <rPr>
        <i/>
        <sz val="11"/>
        <color theme="1"/>
        <rFont val="Calibri"/>
        <family val="2"/>
        <scheme val="minor"/>
      </rPr>
      <t>Cba. limnaeum</t>
    </r>
    <r>
      <rPr>
        <sz val="11"/>
        <color theme="1"/>
        <rFont val="Calibri"/>
        <family val="2"/>
        <scheme val="minor"/>
      </rPr>
      <t xml:space="preserve"> RK-j-1</t>
    </r>
  </si>
  <si>
    <t>Kajetan Vogl</t>
  </si>
  <si>
    <t>DSM 1677</t>
  </si>
  <si>
    <r>
      <rPr>
        <i/>
        <sz val="11"/>
        <color theme="1"/>
        <rFont val="Calibri"/>
        <family val="2"/>
        <scheme val="minor"/>
      </rPr>
      <t>Chlorobaculum limnaeum</t>
    </r>
    <r>
      <rPr>
        <sz val="11"/>
        <color theme="1"/>
        <rFont val="Calibri"/>
        <family val="2"/>
        <scheme val="minor"/>
      </rPr>
      <t xml:space="preserve"> DSM 1677</t>
    </r>
  </si>
  <si>
    <r>
      <rPr>
        <i/>
        <sz val="11"/>
        <color theme="1"/>
        <rFont val="Calibri"/>
        <family val="2"/>
        <scheme val="minor"/>
      </rPr>
      <t>Cba. limnaeum</t>
    </r>
    <r>
      <rPr>
        <sz val="11"/>
        <color theme="1"/>
        <rFont val="Calibri"/>
        <family val="2"/>
        <scheme val="minor"/>
      </rPr>
      <t xml:space="preserve"> DSM 1677</t>
    </r>
  </si>
  <si>
    <t>in Genbank</t>
  </si>
  <si>
    <t>Patrick  Hallenbeck</t>
  </si>
  <si>
    <t>OC1</t>
  </si>
  <si>
    <t>Chloracidobacterium thermophilum</t>
  </si>
  <si>
    <t>Chloracidobacterium</t>
  </si>
  <si>
    <t>Blastocatellia</t>
  </si>
  <si>
    <t>Acidobacteria</t>
  </si>
  <si>
    <t>USAFA</t>
  </si>
  <si>
    <t>3695372  (2683362 +1012010)</t>
  </si>
  <si>
    <t>B</t>
  </si>
  <si>
    <t>M. Koblížek</t>
  </si>
  <si>
    <t>AP64</t>
  </si>
  <si>
    <t>Gemmatimonas phototrophica</t>
  </si>
  <si>
    <t>Gemmatimonas</t>
  </si>
  <si>
    <t>Gemmatimonadaceae</t>
  </si>
  <si>
    <t>Gemmatimonadales</t>
  </si>
  <si>
    <t>Gemmatimonadetes</t>
  </si>
  <si>
    <t>Institute of Microbiology of the ASCR</t>
  </si>
  <si>
    <t>Robert E. Blankenship</t>
  </si>
  <si>
    <t>Ice1</t>
  </si>
  <si>
    <t>Heliobacterium modesticaldum</t>
  </si>
  <si>
    <t>Heliobacterium</t>
  </si>
  <si>
    <t>Heliobacteriaceae</t>
  </si>
  <si>
    <t>Clostridiales</t>
  </si>
  <si>
    <t>Clostridia</t>
  </si>
  <si>
    <t>Firmicutes</t>
  </si>
  <si>
    <t>TGen, Arizona State University</t>
  </si>
  <si>
    <r>
      <rPr>
        <i/>
        <sz val="11"/>
        <color theme="1"/>
        <rFont val="Calibri"/>
        <family val="2"/>
        <scheme val="minor"/>
      </rPr>
      <t>Allochromatium vinosum</t>
    </r>
    <r>
      <rPr>
        <sz val="11"/>
        <color theme="1"/>
        <rFont val="Calibri"/>
        <family val="2"/>
        <scheme val="minor"/>
      </rPr>
      <t xml:space="preserve"> DSM 180</t>
    </r>
  </si>
  <si>
    <r>
      <rPr>
        <i/>
        <sz val="11"/>
        <color theme="1"/>
        <rFont val="Calibri"/>
        <family val="2"/>
        <scheme val="minor"/>
      </rPr>
      <t>Allochromatium warmingii</t>
    </r>
    <r>
      <rPr>
        <sz val="11"/>
        <color theme="1"/>
        <rFont val="Calibri"/>
        <family val="2"/>
        <scheme val="minor"/>
      </rPr>
      <t xml:space="preserve"> DSM 173</t>
    </r>
  </si>
  <si>
    <r>
      <rPr>
        <i/>
        <sz val="11"/>
        <color theme="1"/>
        <rFont val="Calibri"/>
        <family val="2"/>
        <scheme val="minor"/>
      </rPr>
      <t>Ectothiorhodosinus mongolicus</t>
    </r>
    <r>
      <rPr>
        <sz val="11"/>
        <color theme="1"/>
        <rFont val="Calibri"/>
        <family val="2"/>
        <scheme val="minor"/>
      </rPr>
      <t xml:space="preserve"> M9</t>
    </r>
  </si>
  <si>
    <r>
      <rPr>
        <i/>
        <sz val="11"/>
        <color theme="1"/>
        <rFont val="Calibri"/>
        <family val="2"/>
        <scheme val="minor"/>
      </rPr>
      <t>Ectothiorhodospira haloalkaliphila</t>
    </r>
    <r>
      <rPr>
        <sz val="11"/>
        <color theme="1"/>
        <rFont val="Calibri"/>
        <family val="2"/>
        <scheme val="minor"/>
      </rPr>
      <t xml:space="preserve"> Imhoff 51/7, ATCC 51935</t>
    </r>
  </si>
  <si>
    <r>
      <rPr>
        <i/>
        <sz val="11"/>
        <color theme="1"/>
        <rFont val="Calibri"/>
        <family val="2"/>
        <scheme val="minor"/>
      </rPr>
      <t>Ectothiorhodospira magna</t>
    </r>
    <r>
      <rPr>
        <sz val="11"/>
        <color theme="1"/>
        <rFont val="Calibri"/>
        <family val="2"/>
        <scheme val="minor"/>
      </rPr>
      <t xml:space="preserve"> B7-7</t>
    </r>
  </si>
  <si>
    <r>
      <rPr>
        <i/>
        <sz val="11"/>
        <color theme="1"/>
        <rFont val="Calibri"/>
        <family val="2"/>
        <scheme val="minor"/>
      </rPr>
      <t>Ectothiorhodospira marina</t>
    </r>
    <r>
      <rPr>
        <sz val="11"/>
        <color theme="1"/>
        <rFont val="Calibri"/>
        <family val="2"/>
        <scheme val="minor"/>
      </rPr>
      <t xml:space="preserve"> DSM 241</t>
    </r>
  </si>
  <si>
    <r>
      <rPr>
        <i/>
        <sz val="11"/>
        <color theme="1"/>
        <rFont val="Calibri"/>
        <family val="2"/>
        <scheme val="minor"/>
      </rPr>
      <t xml:space="preserve">Ectothiorhodospira marismortui </t>
    </r>
    <r>
      <rPr>
        <sz val="11"/>
        <color theme="1"/>
        <rFont val="Calibri"/>
        <family val="2"/>
        <scheme val="minor"/>
      </rPr>
      <t>DSM 4180</t>
    </r>
  </si>
  <si>
    <r>
      <rPr>
        <i/>
        <sz val="11"/>
        <color theme="1"/>
        <rFont val="Calibri"/>
        <family val="2"/>
        <scheme val="minor"/>
      </rPr>
      <t>Ectothiorhodospira</t>
    </r>
    <r>
      <rPr>
        <sz val="11"/>
        <color theme="1"/>
        <rFont val="Calibri"/>
        <family val="2"/>
        <scheme val="minor"/>
      </rPr>
      <t xml:space="preserve"> sp. BSL-9</t>
    </r>
  </si>
  <si>
    <r>
      <rPr>
        <i/>
        <sz val="11"/>
        <color theme="1"/>
        <rFont val="Calibri"/>
        <family val="2"/>
        <scheme val="minor"/>
      </rPr>
      <t>Ectothiorhodospira</t>
    </r>
    <r>
      <rPr>
        <sz val="11"/>
        <color theme="1"/>
        <rFont val="Calibri"/>
        <family val="2"/>
        <scheme val="minor"/>
      </rPr>
      <t xml:space="preserve"> sp. PHS-1</t>
    </r>
  </si>
  <si>
    <r>
      <rPr>
        <i/>
        <sz val="11"/>
        <color theme="1"/>
        <rFont val="Calibri"/>
        <family val="2"/>
        <scheme val="minor"/>
      </rPr>
      <t>Halorhodospira halochloris</t>
    </r>
    <r>
      <rPr>
        <sz val="11"/>
        <color theme="1"/>
        <rFont val="Calibri"/>
        <family val="2"/>
        <scheme val="minor"/>
      </rPr>
      <t xml:space="preserve"> A</t>
    </r>
  </si>
  <si>
    <r>
      <rPr>
        <i/>
        <sz val="11"/>
        <color theme="1"/>
        <rFont val="Calibri"/>
        <family val="2"/>
        <scheme val="minor"/>
      </rPr>
      <t>Halorhodospira halophila</t>
    </r>
    <r>
      <rPr>
        <sz val="11"/>
        <color theme="1"/>
        <rFont val="Calibri"/>
        <family val="2"/>
        <scheme val="minor"/>
      </rPr>
      <t xml:space="preserve"> SL1</t>
    </r>
  </si>
  <si>
    <r>
      <rPr>
        <i/>
        <sz val="11"/>
        <color theme="1"/>
        <rFont val="Calibri"/>
        <family val="2"/>
        <scheme val="minor"/>
      </rPr>
      <t>Thiorhodococcus</t>
    </r>
    <r>
      <rPr>
        <sz val="11"/>
        <color theme="1"/>
        <rFont val="Calibri"/>
        <family val="2"/>
        <scheme val="minor"/>
      </rPr>
      <t xml:space="preserve"> sp. AK35</t>
    </r>
  </si>
  <si>
    <r>
      <rPr>
        <i/>
        <sz val="11"/>
        <color theme="1"/>
        <rFont val="Calibri"/>
        <family val="2"/>
        <scheme val="minor"/>
      </rPr>
      <t>Lamprocystis purpurea</t>
    </r>
    <r>
      <rPr>
        <sz val="11"/>
        <color theme="1"/>
        <rFont val="Calibri"/>
        <family val="2"/>
        <scheme val="minor"/>
      </rPr>
      <t xml:space="preserve"> DSM 4197</t>
    </r>
  </si>
  <si>
    <r>
      <rPr>
        <i/>
        <sz val="11"/>
        <color theme="1"/>
        <rFont val="Calibri"/>
        <family val="2"/>
        <scheme val="minor"/>
      </rPr>
      <t>Marichromatium gracile</t>
    </r>
    <r>
      <rPr>
        <sz val="11"/>
        <color theme="1"/>
        <rFont val="Calibri"/>
        <family val="2"/>
        <scheme val="minor"/>
      </rPr>
      <t xml:space="preserve"> strain:YL28 Genome sequencing</t>
    </r>
  </si>
  <si>
    <r>
      <rPr>
        <i/>
        <sz val="11"/>
        <color theme="1"/>
        <rFont val="Calibri"/>
        <family val="2"/>
        <scheme val="minor"/>
      </rPr>
      <t xml:space="preserve">Marichromatium gracile </t>
    </r>
    <r>
      <rPr>
        <sz val="11"/>
        <color theme="1"/>
        <rFont val="Calibri"/>
        <family val="2"/>
        <scheme val="minor"/>
      </rPr>
      <t>YL28</t>
    </r>
  </si>
  <si>
    <r>
      <rPr>
        <i/>
        <sz val="11"/>
        <color theme="1"/>
        <rFont val="Calibri"/>
        <family val="2"/>
        <scheme val="minor"/>
      </rPr>
      <t>Marichromatium purpuratum</t>
    </r>
    <r>
      <rPr>
        <sz val="11"/>
        <color theme="1"/>
        <rFont val="Calibri"/>
        <family val="2"/>
        <scheme val="minor"/>
      </rPr>
      <t xml:space="preserve"> 984</t>
    </r>
  </si>
  <si>
    <r>
      <rPr>
        <i/>
        <sz val="11"/>
        <color theme="1"/>
        <rFont val="Calibri"/>
        <family val="2"/>
        <scheme val="minor"/>
      </rPr>
      <t>Thiocapsa marina</t>
    </r>
    <r>
      <rPr>
        <sz val="11"/>
        <color theme="1"/>
        <rFont val="Calibri"/>
        <family val="2"/>
        <scheme val="minor"/>
      </rPr>
      <t xml:space="preserve"> 5811, DSM 5653</t>
    </r>
  </si>
  <si>
    <r>
      <rPr>
        <i/>
        <sz val="11"/>
        <color theme="1"/>
        <rFont val="Calibri"/>
        <family val="2"/>
        <scheme val="minor"/>
      </rPr>
      <t>Thiocapsa roseopersicina</t>
    </r>
    <r>
      <rPr>
        <sz val="11"/>
        <color theme="1"/>
        <rFont val="Calibri"/>
        <family val="2"/>
        <scheme val="minor"/>
      </rPr>
      <t xml:space="preserve"> DSM 217</t>
    </r>
  </si>
  <si>
    <r>
      <rPr>
        <i/>
        <sz val="11"/>
        <color theme="1"/>
        <rFont val="Calibri"/>
        <family val="2"/>
        <scheme val="minor"/>
      </rPr>
      <t>Thiocystis violascen</t>
    </r>
    <r>
      <rPr>
        <sz val="11"/>
        <color theme="1"/>
        <rFont val="Calibri"/>
        <family val="2"/>
        <scheme val="minor"/>
      </rPr>
      <t>s 611, DSM 198</t>
    </r>
  </si>
  <si>
    <r>
      <rPr>
        <i/>
        <sz val="11"/>
        <color theme="1"/>
        <rFont val="Calibri"/>
        <family val="2"/>
        <scheme val="minor"/>
      </rPr>
      <t>Thioflavicoccus mobilis</t>
    </r>
    <r>
      <rPr>
        <sz val="11"/>
        <color theme="1"/>
        <rFont val="Calibri"/>
        <family val="2"/>
        <scheme val="minor"/>
      </rPr>
      <t xml:space="preserve"> 8321</t>
    </r>
  </si>
  <si>
    <r>
      <rPr>
        <i/>
        <sz val="11"/>
        <color theme="1"/>
        <rFont val="Calibri"/>
        <family val="2"/>
        <scheme val="minor"/>
      </rPr>
      <t>Thiorhodococcus drewsii</t>
    </r>
    <r>
      <rPr>
        <sz val="11"/>
        <color theme="1"/>
        <rFont val="Calibri"/>
        <family val="2"/>
        <scheme val="minor"/>
      </rPr>
      <t xml:space="preserve"> AZ1</t>
    </r>
  </si>
  <si>
    <r>
      <rPr>
        <i/>
        <sz val="11"/>
        <color theme="1"/>
        <rFont val="Calibri"/>
        <family val="2"/>
        <scheme val="minor"/>
      </rPr>
      <t>Thiorhodospira sibirica</t>
    </r>
    <r>
      <rPr>
        <sz val="11"/>
        <color theme="1"/>
        <rFont val="Calibri"/>
        <family val="2"/>
        <scheme val="minor"/>
      </rPr>
      <t xml:space="preserve"> ATCC 700588</t>
    </r>
  </si>
  <si>
    <r>
      <rPr>
        <i/>
        <sz val="11"/>
        <color theme="1"/>
        <rFont val="Calibri"/>
        <family val="2"/>
        <scheme val="minor"/>
      </rPr>
      <t xml:space="preserve">Thiorhodospira sibirica </t>
    </r>
    <r>
      <rPr>
        <sz val="11"/>
        <color theme="1"/>
        <rFont val="Calibri"/>
        <family val="2"/>
        <scheme val="minor"/>
      </rPr>
      <t>A12, ATCC 700588</t>
    </r>
  </si>
  <si>
    <r>
      <rPr>
        <i/>
        <sz val="11"/>
        <color theme="1"/>
        <rFont val="Calibri"/>
        <family val="2"/>
        <scheme val="minor"/>
      </rPr>
      <t>Thiorhodovibrio</t>
    </r>
    <r>
      <rPr>
        <sz val="11"/>
        <color theme="1"/>
        <rFont val="Calibri"/>
        <family val="2"/>
        <scheme val="minor"/>
      </rPr>
      <t xml:space="preserve"> sp. 970</t>
    </r>
  </si>
  <si>
    <r>
      <rPr>
        <i/>
        <sz val="11"/>
        <color theme="1"/>
        <rFont val="Calibri"/>
        <family val="2"/>
        <scheme val="minor"/>
      </rPr>
      <t>Congregibacter litoralis</t>
    </r>
    <r>
      <rPr>
        <sz val="11"/>
        <color theme="1"/>
        <rFont val="Calibri"/>
        <family val="2"/>
        <scheme val="minor"/>
      </rPr>
      <t xml:space="preserve"> KT71</t>
    </r>
  </si>
  <si>
    <r>
      <rPr>
        <i/>
        <sz val="11"/>
        <color theme="1"/>
        <rFont val="Calibri"/>
        <family val="2"/>
        <scheme val="minor"/>
      </rPr>
      <t>Pseudohaliea rubra</t>
    </r>
    <r>
      <rPr>
        <sz val="11"/>
        <color theme="1"/>
        <rFont val="Calibri"/>
        <family val="2"/>
        <scheme val="minor"/>
      </rPr>
      <t xml:space="preserve"> DSM 19751</t>
    </r>
  </si>
  <si>
    <r>
      <rPr>
        <i/>
        <sz val="11"/>
        <color theme="1"/>
        <rFont val="Calibri"/>
        <family val="2"/>
        <scheme val="minor"/>
      </rPr>
      <t>Heliobacterium modesticaldum</t>
    </r>
    <r>
      <rPr>
        <sz val="11"/>
        <color theme="1"/>
        <rFont val="Calibri"/>
        <family val="2"/>
        <scheme val="minor"/>
      </rPr>
      <t xml:space="preserve"> Ice1</t>
    </r>
  </si>
  <si>
    <r>
      <rPr>
        <i/>
        <sz val="11"/>
        <color theme="1"/>
        <rFont val="Calibri"/>
        <family val="2"/>
        <scheme val="minor"/>
      </rPr>
      <t xml:space="preserve">Gemmatimonas phototrophica </t>
    </r>
    <r>
      <rPr>
        <sz val="11"/>
        <color theme="1"/>
        <rFont val="Calibri"/>
        <family val="2"/>
        <scheme val="minor"/>
      </rPr>
      <t>AP64 Genome Sequencing</t>
    </r>
  </si>
  <si>
    <r>
      <rPr>
        <i/>
        <sz val="11"/>
        <color theme="1"/>
        <rFont val="Calibri"/>
        <family val="2"/>
        <scheme val="minor"/>
      </rPr>
      <t>Gemmatimonas phototrophica</t>
    </r>
    <r>
      <rPr>
        <sz val="11"/>
        <color theme="1"/>
        <rFont val="Calibri"/>
        <family val="2"/>
        <scheme val="minor"/>
      </rPr>
      <t xml:space="preserve"> AP64</t>
    </r>
  </si>
  <si>
    <r>
      <rPr>
        <i/>
        <sz val="11"/>
        <color theme="1"/>
        <rFont val="Calibri"/>
        <family val="2"/>
        <scheme val="minor"/>
      </rPr>
      <t>Chloracidobacterium thermophilum</t>
    </r>
    <r>
      <rPr>
        <sz val="11"/>
        <color theme="1"/>
        <rFont val="Calibri"/>
        <family val="2"/>
        <scheme val="minor"/>
      </rPr>
      <t xml:space="preserve"> B</t>
    </r>
  </si>
  <si>
    <r>
      <rPr>
        <i/>
        <sz val="11"/>
        <color theme="1"/>
        <rFont val="Calibri"/>
        <family val="2"/>
        <scheme val="minor"/>
      </rPr>
      <t>Chloracidobacterium thermophilum</t>
    </r>
    <r>
      <rPr>
        <sz val="11"/>
        <color theme="1"/>
        <rFont val="Calibri"/>
        <family val="2"/>
        <scheme val="minor"/>
      </rPr>
      <t xml:space="preserve"> strain:OC1 Genome sequencing</t>
    </r>
  </si>
  <si>
    <r>
      <rPr>
        <i/>
        <sz val="11"/>
        <color theme="1"/>
        <rFont val="Calibri"/>
        <family val="2"/>
        <scheme val="minor"/>
      </rPr>
      <t>Chloracidobacterium thermophilum</t>
    </r>
    <r>
      <rPr>
        <sz val="11"/>
        <color theme="1"/>
        <rFont val="Calibri"/>
        <family val="2"/>
        <scheme val="minor"/>
      </rPr>
      <t xml:space="preserve"> OC1</t>
    </r>
  </si>
  <si>
    <t>Prochlorococcus marinus strains isolated from Pacific and Indian Oceans</t>
  </si>
  <si>
    <t>Prochlorococcus marinus bv. HNLC2</t>
  </si>
  <si>
    <t>Cyanobacteria</t>
  </si>
  <si>
    <t>Synechococcales</t>
  </si>
  <si>
    <t>Prochloraceae</t>
  </si>
  <si>
    <t>Prochlorococcus</t>
  </si>
  <si>
    <t>Prochlorococcus marinus</t>
  </si>
  <si>
    <t>Venter JC</t>
  </si>
  <si>
    <t>Microcystis aeruginosa project - Genoscope CEA</t>
  </si>
  <si>
    <t>Microcystis aeruginosa PCC 9806</t>
  </si>
  <si>
    <t>Chroococcales</t>
  </si>
  <si>
    <t>Microcystaceae</t>
  </si>
  <si>
    <t>Microcystis</t>
  </si>
  <si>
    <t>Microcystis aeruginosa</t>
  </si>
  <si>
    <t>PCC 9806</t>
  </si>
  <si>
    <t>Prochlorococcus sp. W2-W12 Sequencing</t>
  </si>
  <si>
    <t>Prochlorococcus sp. W2</t>
  </si>
  <si>
    <t>Massachusetts Institute of Technology</t>
  </si>
  <si>
    <t>W2</t>
  </si>
  <si>
    <t>Planktothrix rubescens NIVA-CYA 98</t>
  </si>
  <si>
    <t>Planktothrix prolifica NIVA-CYA 98</t>
  </si>
  <si>
    <t>Norwegian Sequencing Centre (NSC), University of Oslo</t>
  </si>
  <si>
    <t>Oscillatoriales</t>
  </si>
  <si>
    <t>Microcoleaceae</t>
  </si>
  <si>
    <t>Planktothrix</t>
  </si>
  <si>
    <t>Planktothrix prolifica</t>
  </si>
  <si>
    <t>NIVA-CYA 98</t>
  </si>
  <si>
    <t>Ave Tooming-Klunderud</t>
  </si>
  <si>
    <t>Prochlorococcus sp. W9</t>
  </si>
  <si>
    <t>W9</t>
  </si>
  <si>
    <t>Synechocystis sp. PCC 6803 Genome sequencing and assembly</t>
  </si>
  <si>
    <t>Synechocystis sp. PCC 6803 PCC6803</t>
  </si>
  <si>
    <t>South China University of Technology</t>
  </si>
  <si>
    <t>Merismopediaceae</t>
  </si>
  <si>
    <t>Synechocystis</t>
  </si>
  <si>
    <t>Synechocystis sp. PCC 6803</t>
  </si>
  <si>
    <t>PCC6803</t>
  </si>
  <si>
    <t>Planktothrix prolifica NIVA-CYA 406</t>
  </si>
  <si>
    <t>NIVA-CYA406</t>
  </si>
  <si>
    <t>Arthrospira platensis Paraca</t>
  </si>
  <si>
    <t>ANRT</t>
  </si>
  <si>
    <t>Arthrospira</t>
  </si>
  <si>
    <t>Arthrospira platensis</t>
  </si>
  <si>
    <t>Paraca</t>
  </si>
  <si>
    <t>Genomes of diverse isolates of the marine cyanobacterium Prochlorococcus</t>
  </si>
  <si>
    <t>Prochlorococcus marinus GP2</t>
  </si>
  <si>
    <t>GP2</t>
  </si>
  <si>
    <t>Chlorogloeopsis sp. PCC 9212</t>
  </si>
  <si>
    <t>Chlorogloeopsis fritschii PCC 9212</t>
  </si>
  <si>
    <t>Heinrich Heine University of Dusseldorf</t>
  </si>
  <si>
    <t>Nostocales</t>
  </si>
  <si>
    <t>Chlorogloeopsidaceae</t>
  </si>
  <si>
    <t>Chlorogloeopsis</t>
  </si>
  <si>
    <t>Chlorogloeopsis fritschii</t>
  </si>
  <si>
    <t>PCC 9212</t>
  </si>
  <si>
    <t>Nostoc punctiforme ATCC 29133</t>
  </si>
  <si>
    <t>Nostoc punctiforme PCC 73102</t>
  </si>
  <si>
    <t>Nostocaceae</t>
  </si>
  <si>
    <t>Nostoc</t>
  </si>
  <si>
    <t>Nostoc punctiforme</t>
  </si>
  <si>
    <t>ATCC 29133</t>
  </si>
  <si>
    <t>Robert Blankenship</t>
  </si>
  <si>
    <t>Boreal forest microbial communities to study Moss-cyanobacteria interactions - Pleurozium schreberi-Nostoc punctiforme</t>
  </si>
  <si>
    <t>Nostoc sp. Moss3</t>
  </si>
  <si>
    <t>Philip D. Weyman</t>
  </si>
  <si>
    <t>Prochlorococcus marinus MIT9314</t>
  </si>
  <si>
    <t>MIT 9314</t>
  </si>
  <si>
    <t>Synechococcus sp. PCC 7335</t>
  </si>
  <si>
    <t>Institut Pasteur, J. Craig Venter Institute (JCVI)</t>
  </si>
  <si>
    <t>Synechococcaceae</t>
  </si>
  <si>
    <t>Synechococcus</t>
  </si>
  <si>
    <t>PCC 7335</t>
  </si>
  <si>
    <t>Nodularia spumigena CCY9414 Genome sequencing</t>
  </si>
  <si>
    <t>Nodularia spumigena CCY9414</t>
  </si>
  <si>
    <t>University of Freiburg</t>
  </si>
  <si>
    <t>Aphanizomenonaceae</t>
  </si>
  <si>
    <t>Nodularia</t>
  </si>
  <si>
    <t>Nodularia spumigena</t>
  </si>
  <si>
    <t>CCY9414</t>
  </si>
  <si>
    <t>GEBA-PCC</t>
  </si>
  <si>
    <t>Oscillatoria sp. PCC 10802</t>
  </si>
  <si>
    <t>Oscillatoriaceae</t>
  </si>
  <si>
    <t>Oscillatoria</t>
  </si>
  <si>
    <t>PCC 10802</t>
  </si>
  <si>
    <t>Cheryl Kerfeld</t>
  </si>
  <si>
    <t>Prochlorococcus sp. REDSEA-S23_B1</t>
  </si>
  <si>
    <t>Fauzi Haroon</t>
  </si>
  <si>
    <t>Anabaena sp. WA102 genome sequencing</t>
  </si>
  <si>
    <t>Anabaena sp. WA102</t>
  </si>
  <si>
    <t>Oregon State University</t>
  </si>
  <si>
    <t>Anabaena</t>
  </si>
  <si>
    <t>WA102</t>
  </si>
  <si>
    <t>Microcystis aeruginosa DIANCHI905</t>
  </si>
  <si>
    <t>Chinese Academy of Sciences, Institute of Hydrobiology</t>
  </si>
  <si>
    <t>DIANCHI905</t>
  </si>
  <si>
    <t>Melainabacteria</t>
  </si>
  <si>
    <t>Gastranaerophilaceae Zag_111 (Zagget_111_MP)</t>
  </si>
  <si>
    <t>U.S. Department of Energy (DOE)</t>
  </si>
  <si>
    <t>Gastranaerophilales</t>
  </si>
  <si>
    <t>Gastranaerophilaceae</t>
  </si>
  <si>
    <t>Zag_111</t>
  </si>
  <si>
    <t>Supratim Mukherjee</t>
  </si>
  <si>
    <t>Planktothricoides sp. SR001</t>
  </si>
  <si>
    <t>Planktothricoides sp. SR001 (Planktothricoides sp. SR001 non-axenic culture)</t>
  </si>
  <si>
    <t>The Singapore Centre on Environmental Life Sciences Engineering</t>
  </si>
  <si>
    <t>Planktothricoides</t>
  </si>
  <si>
    <t>SR001</t>
  </si>
  <si>
    <t>BOONFEI TAN</t>
  </si>
  <si>
    <t>Crocosphaera watsonii WH 0003</t>
  </si>
  <si>
    <t>Aphanothecaceae</t>
  </si>
  <si>
    <t>Crocosphaera</t>
  </si>
  <si>
    <t>Crocosphaera watsonii</t>
  </si>
  <si>
    <t>WH0003</t>
  </si>
  <si>
    <t>Planktothrix NIVA-CYA 56/3</t>
  </si>
  <si>
    <t>Planktothrix agardhii NIVA-CYA 56/3</t>
  </si>
  <si>
    <t>Norwegian Sequencing Centre (NSC)</t>
  </si>
  <si>
    <t>Planktothrix agardhii</t>
  </si>
  <si>
    <t>NIVA-CYA 56/3</t>
  </si>
  <si>
    <t>Geitlerinema sp PCC 9228</t>
  </si>
  <si>
    <t>Oscillatoria limnetica bin re-assembly (V2)</t>
  </si>
  <si>
    <t>Coleofasciculaceae</t>
  </si>
  <si>
    <t>Geitlerinema</t>
  </si>
  <si>
    <t>Geitlerinema sp. PCC 9228</t>
  </si>
  <si>
    <t>Obscuribacter phosphatis EBPR_351 (Mle1_12)</t>
  </si>
  <si>
    <t>Obscuribacterales</t>
  </si>
  <si>
    <t>Obscuribacteriaceae</t>
  </si>
  <si>
    <t>Obscuribacter</t>
  </si>
  <si>
    <t>phosphatis</t>
  </si>
  <si>
    <t>Prochlorococcus marinus MIT9123</t>
  </si>
  <si>
    <t>MIT9123</t>
  </si>
  <si>
    <t>Sequencing of marine cyanobacteria Prochlorococcus single-cell genomes from the Bermuda Atlantic Time Series (BATS) station site</t>
  </si>
  <si>
    <t>Prochlorococcus sp. scB245a_518A17 (unscreened)</t>
  </si>
  <si>
    <t>Prochlorococcus sp. scB245a_518A17</t>
  </si>
  <si>
    <t>B245a_518A17</t>
  </si>
  <si>
    <t>Sallie Chisholm</t>
  </si>
  <si>
    <t>Composite genome from Lake Mendota Epilimnion pan-assembly MEint.metabat.2353</t>
  </si>
  <si>
    <t>Fischerella muscicola SAG 1427-1 = PCC 7103</t>
  </si>
  <si>
    <t>Fischerella muscicola SAG 1427-1</t>
  </si>
  <si>
    <t>Hapalosiphonaceae</t>
  </si>
  <si>
    <t>Fischerella</t>
  </si>
  <si>
    <t>Fischerella muscicola</t>
  </si>
  <si>
    <t>SAG 1427-1</t>
  </si>
  <si>
    <t>Cyanothece Sequencing CSP_777088</t>
  </si>
  <si>
    <t>Cyanothece sp. PCC 8801</t>
  </si>
  <si>
    <t>Cyanothecaceae</t>
  </si>
  <si>
    <t>Cyanothece</t>
  </si>
  <si>
    <t>PCC 8801</t>
  </si>
  <si>
    <t>Louis Sherman</t>
  </si>
  <si>
    <t>unclassified Synechococcus Bin 28-1</t>
  </si>
  <si>
    <t>Cameron Thrash</t>
  </si>
  <si>
    <t>Prochlorothrix hollandica PCC 9006</t>
  </si>
  <si>
    <t>St. Petersburg State University</t>
  </si>
  <si>
    <t>Pseudanabaenaceae</t>
  </si>
  <si>
    <t>Prochlorothrix</t>
  </si>
  <si>
    <t>Prochlorothrix hollandica</t>
  </si>
  <si>
    <t>PCC 9006</t>
  </si>
  <si>
    <t>Prochlorococcus sp. MIT0604</t>
  </si>
  <si>
    <t>Prochlorococcus sp. MIT 0604</t>
  </si>
  <si>
    <t>MIT 0604</t>
  </si>
  <si>
    <t>Chlorogloeopsis fritschii PCC 6912</t>
  </si>
  <si>
    <t>Chlorogloeopsis fritschii PCC 6912 (243_Cg)</t>
  </si>
  <si>
    <t>University of Edinburgh</t>
  </si>
  <si>
    <t>PCC 6912</t>
  </si>
  <si>
    <t>Garry Farnham</t>
  </si>
  <si>
    <t>Prochlorococcus sp. scB245a_521K15 (unscreened)</t>
  </si>
  <si>
    <t>Prochlorococcus sp. scB245a_521K15</t>
  </si>
  <si>
    <t>B245a_521K15</t>
  </si>
  <si>
    <t>Complete genome of the marine Synechococcus sp. WH8103 strain sequenced using Illumina technology</t>
  </si>
  <si>
    <t>Synechococcus sp. WH 8103 WH8103</t>
  </si>
  <si>
    <t>STATION BIOLOGIQUE DE ROSCOFF (CNRS - UPMC) - UMR7144 - MAPP TEAM</t>
  </si>
  <si>
    <t>Synechococcus sp. WH 8103</t>
  </si>
  <si>
    <t>WH8103</t>
  </si>
  <si>
    <t>Prochlorococcus sp. W7</t>
  </si>
  <si>
    <t>W7</t>
  </si>
  <si>
    <t>Nodosilinea nodulosa PCC 7104</t>
  </si>
  <si>
    <t>Leptolyngbyaceae</t>
  </si>
  <si>
    <t>Nodosilinea</t>
  </si>
  <si>
    <t>Nodosilinea nodulosa</t>
  </si>
  <si>
    <t>PCC 7104</t>
  </si>
  <si>
    <t>Phormidium sp. OSCR GFM (version 2)</t>
  </si>
  <si>
    <t>Phormidium</t>
  </si>
  <si>
    <t>Jim Fredrickson</t>
  </si>
  <si>
    <t>Planktothrix prolifica NIVA-CYA 406 Genome sequencing</t>
  </si>
  <si>
    <t>University of Oslo, Norwegian Sequencing Centre (NSC)</t>
  </si>
  <si>
    <t>NIVA-CYA 406</t>
  </si>
  <si>
    <t>Synechococcus bacterium JGI 01_L7 (contamination screened)</t>
  </si>
  <si>
    <t>Synechococcus sp. JGI 01_L7</t>
  </si>
  <si>
    <t>JGI 01_L7</t>
  </si>
  <si>
    <t>Edward DeLong</t>
  </si>
  <si>
    <t>Prochlorococcus sp. scB245a_518O7 (unscreened)</t>
  </si>
  <si>
    <t>Prochlorococcus sp. scB245a_518O7</t>
  </si>
  <si>
    <t>B245a_518O7</t>
  </si>
  <si>
    <t>Complete genome sequence of Nostoc sp. NIES-3756</t>
  </si>
  <si>
    <t>Nostoc sp. NIES-3756</t>
  </si>
  <si>
    <t>NIES-3756</t>
  </si>
  <si>
    <t>Composite genome from Lake Mendota Epilimnion pan-assembly MEint.metabat.112</t>
  </si>
  <si>
    <t>Prochloron didemni P2-P4</t>
  </si>
  <si>
    <t>Prochloron didemni P2-Fiji</t>
  </si>
  <si>
    <t>University of Maryland School of Medicine</t>
  </si>
  <si>
    <t>Prochloron</t>
  </si>
  <si>
    <t>Prochloron didemni</t>
  </si>
  <si>
    <t>P2-Fiji</t>
  </si>
  <si>
    <t>Cnidaria microbial communities from the Caribbean, with Black Band disease</t>
  </si>
  <si>
    <t>Roseofilum sp. BLZ4_bin2</t>
  </si>
  <si>
    <t>Roseofilum</t>
  </si>
  <si>
    <t>Sphaerospermopsis aphanizomenoides Genome sequencing and assembly</t>
  </si>
  <si>
    <t>Sphaerospermopsis aphanizomenoides BCCUSP55</t>
  </si>
  <si>
    <t>University of Sao Paulo</t>
  </si>
  <si>
    <t>Sphaerospermopsis</t>
  </si>
  <si>
    <t>Sphaerospermopsis aphanizomenoides</t>
  </si>
  <si>
    <t>BCCUSP55</t>
  </si>
  <si>
    <t>Dolichospermum circinale AWQC310F</t>
  </si>
  <si>
    <t>Dolichospermum circinale AWQC310F (Submitted file with automatic translation by Kostas)</t>
  </si>
  <si>
    <t>Beijing Genomics Institute (BGI)</t>
  </si>
  <si>
    <t>Dolichospermum</t>
  </si>
  <si>
    <t>Dolichospermum circinale</t>
  </si>
  <si>
    <t>AWQC310F</t>
  </si>
  <si>
    <t>Paul M. D'Agostino</t>
  </si>
  <si>
    <t>Prochlorococcus sp. WH 7803</t>
  </si>
  <si>
    <t>Synechococcus sp. WH7803</t>
  </si>
  <si>
    <t>CEA Genoscope, Institut Pasteur, Roscoff Center for Oceanography</t>
  </si>
  <si>
    <t>Synechococcus sp. WH 7803</t>
  </si>
  <si>
    <t>WH 7803</t>
  </si>
  <si>
    <t>Wincker P</t>
  </si>
  <si>
    <t>Arthrospira sp. TJSD091 genome sequencing</t>
  </si>
  <si>
    <t>Arthrospira sp. TJSD091</t>
  </si>
  <si>
    <t>Tianjin University of Commerce</t>
  </si>
  <si>
    <t>TJSD091</t>
  </si>
  <si>
    <t>Prochlorococcus marinus sequencing - JCVI</t>
  </si>
  <si>
    <t>Prochlorococcus marinus MIT9303</t>
  </si>
  <si>
    <t>MIT9303</t>
  </si>
  <si>
    <t>Understanding the evolution and ecology of Prochlorococcus in the ocean through single-cell genomics</t>
  </si>
  <si>
    <t>Prochlorococcus sp. scB243_498N8 (unscreened)</t>
  </si>
  <si>
    <t>Prochlorococcus sp. scB243_498N8</t>
  </si>
  <si>
    <t>scB243_498N8</t>
  </si>
  <si>
    <t>Uncultured Prochlorococcus sp. single-cell Genome sequencing on B241 Sample collection</t>
  </si>
  <si>
    <t>Prochlorococcus sp. scB241_526B19 BATS 243 60M</t>
  </si>
  <si>
    <t>Prochlorococcus sp. scB241_526B19</t>
  </si>
  <si>
    <t>BATS 243 60M</t>
  </si>
  <si>
    <t>Planktothrix agardhii NIVA-CYA 15 Genome sequencing</t>
  </si>
  <si>
    <t>Planktothrix agardhii NIVA-CYA 15</t>
  </si>
  <si>
    <t>NIVA-CYA 15</t>
  </si>
  <si>
    <t>Synechococcus bacterium JGI 01_L8 (contamination screened)</t>
  </si>
  <si>
    <t>Synechococcus sp. JGI 01_L8</t>
  </si>
  <si>
    <t>JGI 01_L8</t>
  </si>
  <si>
    <t>Composite genome from Lake Mendota Epilimnion pan-assembly MEint.metabat.4498</t>
  </si>
  <si>
    <t>Prochlorococcus sp. MIT0703</t>
  </si>
  <si>
    <t>Prochlorococcus sp. MIT 0703</t>
  </si>
  <si>
    <t>MIT0703</t>
  </si>
  <si>
    <t>Microcystis panniformis FACHB-1757</t>
  </si>
  <si>
    <t>Pacific Biosciences</t>
  </si>
  <si>
    <t>Microcystis panniformis</t>
  </si>
  <si>
    <t>FACHB-1757</t>
  </si>
  <si>
    <t>Guan Rui</t>
  </si>
  <si>
    <t>Synechococcus sp. CC9605</t>
  </si>
  <si>
    <t>sp.</t>
  </si>
  <si>
    <t>CC9605</t>
  </si>
  <si>
    <t>Brian Palenik</t>
  </si>
  <si>
    <t>Prochlorococcus bacterium JGI 02_M7 (contamination screened)</t>
  </si>
  <si>
    <t>JGI 02_M7</t>
  </si>
  <si>
    <t>Composite genome from Lake Mendota Epilimnion pan-assembly MEint.metabat.1300</t>
  </si>
  <si>
    <t>Complete genome sequence of Leptolyngbya sp. NIES-3755</t>
  </si>
  <si>
    <t>Leptolyngbya sp. NIES-3755</t>
  </si>
  <si>
    <t>Leptolyngbya</t>
  </si>
  <si>
    <t>NIES-3755</t>
  </si>
  <si>
    <t>Pseudanabaena sp. PCC 7367</t>
  </si>
  <si>
    <t>Pseudanabaena</t>
  </si>
  <si>
    <t>PCC 7367</t>
  </si>
  <si>
    <t>Prochlorococcus sp. scB245a_519E23 (unscreened)</t>
  </si>
  <si>
    <t>Prochlorococcus sp. scB245a_519E23</t>
  </si>
  <si>
    <t>B245a_519E23</t>
  </si>
  <si>
    <t>Genome sequencing of marine Synechococcus sp.</t>
  </si>
  <si>
    <t>Synechococcus sp. KORDI-100 (genome sequencing)</t>
  </si>
  <si>
    <t>Synechococcus sp. KORDI-100</t>
  </si>
  <si>
    <t>KORDI-100</t>
  </si>
  <si>
    <t>Choi, D.H.</t>
  </si>
  <si>
    <t>Acaryochloris sp CCMEE 5410</t>
  </si>
  <si>
    <t>Acaryochloridaceae</t>
  </si>
  <si>
    <t>Acaryochloris</t>
  </si>
  <si>
    <t>Acaryochloris sp. CCMEE 5410</t>
  </si>
  <si>
    <t>CCMEE 5410</t>
  </si>
  <si>
    <t>Identification of substrain-specific mutations by massively parallel whole-genome resequencing of Synechocystis sp. PCC 6803</t>
  </si>
  <si>
    <t>Synechocystis sp. PCC 6803 PCC-P</t>
  </si>
  <si>
    <t>PCC 6803, PCC-P</t>
  </si>
  <si>
    <t>Hirofumi Yoshikawa</t>
  </si>
  <si>
    <t>Leptolyngbya boryana PCC 6306</t>
  </si>
  <si>
    <t>Leptolyngbya boryana</t>
  </si>
  <si>
    <t>PCC 6306</t>
  </si>
  <si>
    <t>Prochlorococcus sp. scB245a_521N3 (unscreened)</t>
  </si>
  <si>
    <t>Prochlorococcus sp. scB245a_521N3</t>
  </si>
  <si>
    <t>B245a_521N3</t>
  </si>
  <si>
    <t>Prochlorococcus sp. scB245a_520B18 (unscreened)</t>
  </si>
  <si>
    <t>Prochlorococcus sp. scB245a_520B18</t>
  </si>
  <si>
    <t>B245a_520B18</t>
  </si>
  <si>
    <t>Filamentous cyanobacterium ESFC-1</t>
  </si>
  <si>
    <t>filamentous cyanobacterium ESFC-1</t>
  </si>
  <si>
    <t>ESFC-1</t>
  </si>
  <si>
    <t>Roseofilum sp. Cyano_bin5</t>
  </si>
  <si>
    <t>Phormidium sp. OSCR GFM</t>
  </si>
  <si>
    <t>Metagenome and single cell genome sequencing of cyanobacterial sponge symbionts</t>
  </si>
  <si>
    <t>Candidatus Synechococcus spongiarum LMB bulk15M (contamination screened)</t>
  </si>
  <si>
    <t>Candidatus Synechococcus spongiarum</t>
  </si>
  <si>
    <t>LMB bulk15M</t>
  </si>
  <si>
    <t>Ute Hentschel</t>
  </si>
  <si>
    <t>Fischerella thermalis PCC 7521</t>
  </si>
  <si>
    <t>Fischerella thermalis</t>
  </si>
  <si>
    <t>PCC 7521</t>
  </si>
  <si>
    <t>Trichodesmium thiebautii H9-4 isolate:H9-4 Genome sequencing</t>
  </si>
  <si>
    <t>Trichodesmium thiebautii H9-4</t>
  </si>
  <si>
    <t>University of Southern California</t>
  </si>
  <si>
    <t>Trichodesmium</t>
  </si>
  <si>
    <t>Trichodesmium thiebautii</t>
  </si>
  <si>
    <t>H9-4</t>
  </si>
  <si>
    <t>Genome sequence analysis of two strains of Cyanobacteria for biological remediation</t>
  </si>
  <si>
    <t>Oscillatoriales sp. JSC-12</t>
  </si>
  <si>
    <t>Oscillatoriales cyanobacterium JSC-12</t>
  </si>
  <si>
    <t>JSC-12</t>
  </si>
  <si>
    <t>Igor Brown</t>
  </si>
  <si>
    <t>Oscillatoria sp. PCC 6506</t>
  </si>
  <si>
    <t>Curie Institute</t>
  </si>
  <si>
    <t>Kamptonema</t>
  </si>
  <si>
    <t>[Oscillatoria] sp. PCC 6506</t>
  </si>
  <si>
    <t>PCC 6506</t>
  </si>
  <si>
    <t>Prochlorococcus sp. scB243_498P3 (unscreened)</t>
  </si>
  <si>
    <t>Prochlorococcus sp. scB243_498P3</t>
  </si>
  <si>
    <t>scB243_498P3</t>
  </si>
  <si>
    <t>Dolichospermum circinale AWQC131C</t>
  </si>
  <si>
    <t>Dolichospermum circinale AWQC131C (Submitted file with automatic translation by Kostas)</t>
  </si>
  <si>
    <t>AWQC131C</t>
  </si>
  <si>
    <t>Pseudanabaena sp. PCC 6802</t>
  </si>
  <si>
    <t>PCC 6802</t>
  </si>
  <si>
    <t>Chroococcidiopsis thermalis PCC 7203</t>
  </si>
  <si>
    <t>Chroococcidiopsidales</t>
  </si>
  <si>
    <t>Chroococcidiopsidaceae</t>
  </si>
  <si>
    <t>Chroococcidiopsis</t>
  </si>
  <si>
    <t>Chroococcidiopsis thermalis</t>
  </si>
  <si>
    <t>PCC 7203</t>
  </si>
  <si>
    <t>Chroococcales cyanobacterium CENA595 genome sequencing</t>
  </si>
  <si>
    <t>Chroococcales cyanobacterium CENA595</t>
  </si>
  <si>
    <t>UNESP-FCAV</t>
  </si>
  <si>
    <t>Aliterella</t>
  </si>
  <si>
    <t>Aliterella atlantica</t>
  </si>
  <si>
    <t>CENA595</t>
  </si>
  <si>
    <t>Cyanobacteria from the cryosphere</t>
  </si>
  <si>
    <t>Phormidesmis sp. BC1401</t>
  </si>
  <si>
    <t>University of Bristol</t>
  </si>
  <si>
    <t>Phormidesmis</t>
  </si>
  <si>
    <t>BC1401</t>
  </si>
  <si>
    <t>Patricia Sanchez-Baracaldo</t>
  </si>
  <si>
    <t>Prochlorococcus sp. scB245a_521M10 (unscreened)</t>
  </si>
  <si>
    <t>Prochlorococcus sp. scB245a_521M10</t>
  </si>
  <si>
    <t>B245a_521M10</t>
  </si>
  <si>
    <t>Hapalosiphon welwitschii UH strain IC-52-3</t>
  </si>
  <si>
    <t>Hapalosiphon</t>
  </si>
  <si>
    <t>Hapalosiphon welwitschii</t>
  </si>
  <si>
    <t>IC-52-3</t>
  </si>
  <si>
    <t>Leptolyngbya sp. PCC 7376</t>
  </si>
  <si>
    <t>PCC 7376</t>
  </si>
  <si>
    <t>Scytonema hofmanni PCC 7110</t>
  </si>
  <si>
    <t>Scytonemataceae</t>
  </si>
  <si>
    <t>Scytonema</t>
  </si>
  <si>
    <t>Scytonema hofmannii</t>
  </si>
  <si>
    <t>PCC 7110</t>
  </si>
  <si>
    <t>Crocosphaera watsonii WH 0003 ((899 contigs))</t>
  </si>
  <si>
    <t>Shellie R. Bench</t>
  </si>
  <si>
    <t>Arthrospira sp. PCC 8005</t>
  </si>
  <si>
    <t>Genoscope, SCK-CEN, Belgian Nuclear Research Center</t>
  </si>
  <si>
    <t>PCC 8005</t>
  </si>
  <si>
    <t>Fischerella sp. PCC 9431</t>
  </si>
  <si>
    <t>PCC 9431</t>
  </si>
  <si>
    <t>Prochlorococcus sp. scB245a_519B7 (unscreened)</t>
  </si>
  <si>
    <t>Prochlorococcus sp. scB245a_519B7</t>
  </si>
  <si>
    <t>B245a_519B7</t>
  </si>
  <si>
    <t>Composite genome from Lake Mendota Epilimnion pan-assembly MEint.metabat.33807</t>
  </si>
  <si>
    <t>Anabaena cylindrica PCC 7122</t>
  </si>
  <si>
    <t>Anabaena cylindrica</t>
  </si>
  <si>
    <t>PCC 7122</t>
  </si>
  <si>
    <t>Synechococcus bacterium JGI 01_L19 (contamination screened)</t>
  </si>
  <si>
    <t>JGI 01_L19</t>
  </si>
  <si>
    <t>Cylindrospermopsis raciborskii CS-506</t>
  </si>
  <si>
    <t>University of New South Wales</t>
  </si>
  <si>
    <t>Cylindrospermopsis</t>
  </si>
  <si>
    <t>Cylindrospermopsis raciborskii</t>
  </si>
  <si>
    <t>CS-506</t>
  </si>
  <si>
    <t>RATI SINHA</t>
  </si>
  <si>
    <t>Nostoc sp. PCC 7107</t>
  </si>
  <si>
    <t>PCC 7107</t>
  </si>
  <si>
    <t>Fremyella diplosiphon UTEX 481</t>
  </si>
  <si>
    <t>Tolypothrix sp. PCC 7601</t>
  </si>
  <si>
    <t>Baylor College of Medicine</t>
  </si>
  <si>
    <t>Tolypothrichaceae</t>
  </si>
  <si>
    <t>Tolypothrix</t>
  </si>
  <si>
    <t>UTEX 481</t>
  </si>
  <si>
    <t>George Weinstock</t>
  </si>
  <si>
    <t>Prochlorococcus sp. MIT0603</t>
  </si>
  <si>
    <t>Prochlorococcus sp. MIT 0603</t>
  </si>
  <si>
    <t>MIT0603</t>
  </si>
  <si>
    <t>Microcystis aeruginosa PCC 9701</t>
  </si>
  <si>
    <t>PCC 9701</t>
  </si>
  <si>
    <t>Synechococcus sp. CC9902</t>
  </si>
  <si>
    <t>CC9902</t>
  </si>
  <si>
    <t>Calothrix sp. PCC 6303</t>
  </si>
  <si>
    <t>Rivulariaceae</t>
  </si>
  <si>
    <t>Calothrix</t>
  </si>
  <si>
    <t>Calothrix parietina</t>
  </si>
  <si>
    <t>PCC 6303</t>
  </si>
  <si>
    <t>Cyanothece sp. PCC 7424</t>
  </si>
  <si>
    <t>PCC 7424</t>
  </si>
  <si>
    <t>Prochlorococcus marinus MIT9211</t>
  </si>
  <si>
    <t>MIT9211</t>
  </si>
  <si>
    <t>Synechococcus sp. KORDI-52 (genome sequencing)</t>
  </si>
  <si>
    <t>Synechococcus sp. KORDI-52</t>
  </si>
  <si>
    <t>KORDI-52</t>
  </si>
  <si>
    <t>candidatus Synechococcus spongiarum SH4</t>
  </si>
  <si>
    <t>The Hong Kong University of Science and Technology</t>
  </si>
  <si>
    <t>SH4</t>
  </si>
  <si>
    <t>Prochlorococcus marinus marinus CCMP1375</t>
  </si>
  <si>
    <t>CCMP 1375</t>
  </si>
  <si>
    <t>Partensky F</t>
  </si>
  <si>
    <t>Prochlorococcus sp. MIT0601</t>
  </si>
  <si>
    <t>Prochlorococcus sp. MIT 0601</t>
  </si>
  <si>
    <t>MIT0601</t>
  </si>
  <si>
    <t>Isolation and genomic characterization of the abundant Prochlorococcus species from the Red Sea</t>
  </si>
  <si>
    <t>Prochlorococcus sp. RS04</t>
  </si>
  <si>
    <t>King Abdullah University of Science and Technology (KAUST)</t>
  </si>
  <si>
    <t>RS04</t>
  </si>
  <si>
    <t>Richelia intracellularis HM01</t>
  </si>
  <si>
    <t>Richelia</t>
  </si>
  <si>
    <t>Richelia intracellularis</t>
  </si>
  <si>
    <t>HM01</t>
  </si>
  <si>
    <t>Genomic and functional analysis of the bloom-forming Nodularia spumigena CENA596</t>
  </si>
  <si>
    <t>Nodularia spumigena CENA596</t>
  </si>
  <si>
    <t>Center for Nuclear Energy in Agriculture - University of Sao Paulo</t>
  </si>
  <si>
    <t>CENA596</t>
  </si>
  <si>
    <t>Synechococcus sp. WH 8020 Genome sequencing</t>
  </si>
  <si>
    <t>Synechococcus sp. WH 8020</t>
  </si>
  <si>
    <t>University of Rhode Island</t>
  </si>
  <si>
    <t>WH 8020</t>
  </si>
  <si>
    <t>Host-associated microbial community of the marine sponge Aplysina aerophoba from Gulf of Piran, Adriatic Sea</t>
  </si>
  <si>
    <t>Combined assembly of the cyanobacterial sponge symbionts (Genome Extraction)</t>
  </si>
  <si>
    <t>Westiella intricata UH strain HT-29-1</t>
  </si>
  <si>
    <t>Westiella intricata UH HT-29-1</t>
  </si>
  <si>
    <t>Westiella</t>
  </si>
  <si>
    <t>Westiella intricata</t>
  </si>
  <si>
    <t>UH  HT-29-1</t>
  </si>
  <si>
    <t>Nostoc sp. PCC 7120</t>
  </si>
  <si>
    <t>PCC 7120</t>
  </si>
  <si>
    <t>Kaneko T</t>
  </si>
  <si>
    <t>Leptolyngbya sp. KIOST-1 Genome sequencing</t>
  </si>
  <si>
    <t>Leptolyngbya sp. KIOST-1</t>
  </si>
  <si>
    <t>KIOST-1</t>
  </si>
  <si>
    <t>Prochlorococcus marinus MIT9312</t>
  </si>
  <si>
    <t>MIT9312</t>
  </si>
  <si>
    <t>Synechococcus sp. WH8102</t>
  </si>
  <si>
    <t>WH8102</t>
  </si>
  <si>
    <t>Prochlorococcus marinus MIT9301</t>
  </si>
  <si>
    <t>MIT 9301</t>
  </si>
  <si>
    <t>Scytonema hofmanni UTEX 2349</t>
  </si>
  <si>
    <t>[Scytonema hofmanni] UTEX B 1581</t>
  </si>
  <si>
    <t>UTEX 2349</t>
  </si>
  <si>
    <t>Prochlorococcus sp. W10</t>
  </si>
  <si>
    <t>W10</t>
  </si>
  <si>
    <t>Prochlorococcus sp. MIT0701</t>
  </si>
  <si>
    <t>Prochlorococcus sp. MIT 0701</t>
  </si>
  <si>
    <t>MIT0701</t>
  </si>
  <si>
    <t>Synechococcus bacterium JGI 01_L10 (contamination screened)</t>
  </si>
  <si>
    <t>Synechococcus sp. JGI 01_L10</t>
  </si>
  <si>
    <t>JGI 01_L10</t>
  </si>
  <si>
    <t>Synechococcus bacterium JGI 02_L19 (contamination screened)</t>
  </si>
  <si>
    <t>Synechococcus sp. JGI 02_L19</t>
  </si>
  <si>
    <t>JGI 02_L19</t>
  </si>
  <si>
    <t>Fortiea contorta PCC 7126</t>
  </si>
  <si>
    <t>Fortieaceae</t>
  </si>
  <si>
    <t>Fortiea</t>
  </si>
  <si>
    <t>Fortiea contorta</t>
  </si>
  <si>
    <t>PCC 7126</t>
  </si>
  <si>
    <t>Composite genome from Lake Mendota Epilimnion pan-assembly MEint.metabat.4500</t>
  </si>
  <si>
    <t>Neosynechococcus sphagnicola CAUP A 1101</t>
  </si>
  <si>
    <t>Palacky University Olomouc</t>
  </si>
  <si>
    <t>Neosynechococcus</t>
  </si>
  <si>
    <t>Neosynechococcus sphagnicola</t>
  </si>
  <si>
    <t>CAUP A 1101</t>
  </si>
  <si>
    <t>Synechococcus sp. GFB01 genome sequencing</t>
  </si>
  <si>
    <t>Synechococcus sp. GFB01</t>
  </si>
  <si>
    <t>GFB01</t>
  </si>
  <si>
    <t>Phormidesmis priestleyi ANA GFM (version 2)</t>
  </si>
  <si>
    <t>Prochlorococcus marinus MIT9401</t>
  </si>
  <si>
    <t>MIT9401</t>
  </si>
  <si>
    <t>Chamaesiphon minutus PCC 6605</t>
  </si>
  <si>
    <t>Chamaesiphonaceae</t>
  </si>
  <si>
    <t>Chamaesiphon</t>
  </si>
  <si>
    <t>Chamaesiphon minutus</t>
  </si>
  <si>
    <t>PCC 6605</t>
  </si>
  <si>
    <t>Fischerella sp. JSC-11</t>
  </si>
  <si>
    <t>JSC-11</t>
  </si>
  <si>
    <t>Cyanobacterium sp. UCYN-A2</t>
  </si>
  <si>
    <t>UCYN-A2</t>
  </si>
  <si>
    <t>Deniz Bombar</t>
  </si>
  <si>
    <t>Prochlorococcus marinus MIT9515</t>
  </si>
  <si>
    <t>MIT9515</t>
  </si>
  <si>
    <t>Top 200 scaffolds from de novo assembly of Aspergillus oryzae RIB326 genome using short reads</t>
  </si>
  <si>
    <t>The Genome Institute at Washington University</t>
  </si>
  <si>
    <t>Microcystis aeruginosa TAIHU98</t>
  </si>
  <si>
    <t>Chinese Academy of Sciences</t>
  </si>
  <si>
    <t>TAIHU98</t>
  </si>
  <si>
    <t>Cylindrospermopsis raciborskii CS-509</t>
  </si>
  <si>
    <t>CS-509</t>
  </si>
  <si>
    <t>Spirulina subsalsa PCC 9445</t>
  </si>
  <si>
    <t>Spirulinales</t>
  </si>
  <si>
    <t>Spirulinaceae</t>
  </si>
  <si>
    <t>Spirulina</t>
  </si>
  <si>
    <t>Spirulina subsalsa</t>
  </si>
  <si>
    <t>PCC 9445</t>
  </si>
  <si>
    <t>Microcoleus sp. PCC 7113</t>
  </si>
  <si>
    <t>Microcoleus</t>
  </si>
  <si>
    <t>PCC 7113</t>
  </si>
  <si>
    <t>Prochloron didemni P3-Solomon</t>
  </si>
  <si>
    <t>P3-Solomon</t>
  </si>
  <si>
    <t>Prochlorococcus marinus MIT9302</t>
  </si>
  <si>
    <t>MIT9302</t>
  </si>
  <si>
    <t>Trichodesmium erythraeum IMS101</t>
  </si>
  <si>
    <t>Trichodesmium erythraeum</t>
  </si>
  <si>
    <t>IMS101</t>
  </si>
  <si>
    <t>Falkowski, Paul</t>
  </si>
  <si>
    <t>Nostoc sp. PCC 7524</t>
  </si>
  <si>
    <t>PCC 7524</t>
  </si>
  <si>
    <t>Genome sequencing of Anabaena sp. ATCC 33047</t>
  </si>
  <si>
    <t>Anabaena sp. ATCC 33047</t>
  </si>
  <si>
    <t>University of Texas, Austin</t>
  </si>
  <si>
    <t>Anabaena sp. CA = ATCC 33047</t>
  </si>
  <si>
    <t>ATCC 33047</t>
  </si>
  <si>
    <t>Mastigocladus laminosus UU774 Genome sequencing</t>
  </si>
  <si>
    <t>Mastigocladus laminosus UU774</t>
  </si>
  <si>
    <t>Indian Institute of Chemical Biology</t>
  </si>
  <si>
    <t>Mastigocladus</t>
  </si>
  <si>
    <t>Mastigocladus laminosus</t>
  </si>
  <si>
    <t>UU774</t>
  </si>
  <si>
    <t>Prochlorococcus marinus bv. HNLC1</t>
  </si>
  <si>
    <t>PCC 6803</t>
  </si>
  <si>
    <t>Tabata S</t>
  </si>
  <si>
    <t>Prochlorococcus sp. scB245a_519C7 (unscreened)</t>
  </si>
  <si>
    <t>Prochlorococcus sp. scB245a_519C7</t>
  </si>
  <si>
    <t>B245a_519C7</t>
  </si>
  <si>
    <t>Fischerella muscicola PCC 7414</t>
  </si>
  <si>
    <t>PCC 7414</t>
  </si>
  <si>
    <t>Prochlorococcus bacterium JGI 01_N12 (contamination screened)</t>
  </si>
  <si>
    <t>Prochlorococcus sp. JGI 01_N12</t>
  </si>
  <si>
    <t>JGI 01_N12</t>
  </si>
  <si>
    <t>Microcystis aeruginosa PCC 7941</t>
  </si>
  <si>
    <t>PCC 7941</t>
  </si>
  <si>
    <t>Kamptonema formosum PCC 6407</t>
  </si>
  <si>
    <t>Kamptonema formosum</t>
  </si>
  <si>
    <t>PCC 6407</t>
  </si>
  <si>
    <t>Prochlorococcus marinus JGI GoM_1m_183_B01 (contamination screened)</t>
  </si>
  <si>
    <t>JGI GoM_1m_183_B01</t>
  </si>
  <si>
    <t>Frank Stewart</t>
  </si>
  <si>
    <t>Prochlorococcus marinus MIT9321</t>
  </si>
  <si>
    <t>MIT9321</t>
  </si>
  <si>
    <t>Synechococcus sp. PCC 8807</t>
  </si>
  <si>
    <t>PCC 8807</t>
  </si>
  <si>
    <t>Amaya M. Garcia Costas</t>
  </si>
  <si>
    <t>Roseofilum sp. LKpool_bin4</t>
  </si>
  <si>
    <t>Crocosphaera watsonii WH 0401</t>
  </si>
  <si>
    <t>Crocosphaera watsonii WH 0401 (draft1)</t>
  </si>
  <si>
    <t>WH 0401</t>
  </si>
  <si>
    <t>Prochlorococcus marinus JGI GoM_1m_183_H02 (contamination screened)</t>
  </si>
  <si>
    <t>JGI GoM_1m_183_H02</t>
  </si>
  <si>
    <t>Geitlerinema sp. PCC 7105</t>
  </si>
  <si>
    <t>PCC 7105</t>
  </si>
  <si>
    <t>Microcystis aeruginosa PCC 9717</t>
  </si>
  <si>
    <t>PCC 9717</t>
  </si>
  <si>
    <t>Marine cyanobacterial communities from the University of California, Santa Cruz, USA, analyzing cyanobacterial DNA methylation</t>
  </si>
  <si>
    <t>Jonathan Zehr</t>
  </si>
  <si>
    <t>Phormidesmis priestleyi ANA GFM</t>
  </si>
  <si>
    <t>Synechococcus sp. RS9916</t>
  </si>
  <si>
    <t>RS9916</t>
  </si>
  <si>
    <t>Roseofilum sp. Guam_bin12</t>
  </si>
  <si>
    <t>Genome Comparison of Marine Filamentous Cyanobacteria and Their Associates</t>
  </si>
  <si>
    <t>Moorea producens-heterotrophic bacteria co-culture from Cura?ao (One linear chromosome and 78 unmapped contigs)</t>
  </si>
  <si>
    <t>University of California, San Diego, Scripps Institute of Oceanography</t>
  </si>
  <si>
    <t>Moorea</t>
  </si>
  <si>
    <t>Moorea producens</t>
  </si>
  <si>
    <t>3L</t>
  </si>
  <si>
    <t>Tiago Leao</t>
  </si>
  <si>
    <t>Prochlorococcus sp. scB245a_520E22 (unscreened)</t>
  </si>
  <si>
    <t>Prochlorococcus sp. scB245a_520E22</t>
  </si>
  <si>
    <t>B245a_520E22</t>
  </si>
  <si>
    <t>Prochlorococcus sp. MIT0801</t>
  </si>
  <si>
    <t>Prochlorococcus sp. MIT 0801</t>
  </si>
  <si>
    <t>MIT0801</t>
  </si>
  <si>
    <t>Nostoc sp. Moss2</t>
  </si>
  <si>
    <t>Candidatus Synechococcus spongiarum LMB bulk10D (contamination screened)</t>
  </si>
  <si>
    <t>LMB bulk10D</t>
  </si>
  <si>
    <t>Prochlorococcus marinus MIT9311</t>
  </si>
  <si>
    <t>MIT9311</t>
  </si>
  <si>
    <t>Mastigocoleus testarum BC008 Genome sequencing and assembly - Arizona State University</t>
  </si>
  <si>
    <t>Mastigocoleus testarum BC008</t>
  </si>
  <si>
    <t>Arizona State University</t>
  </si>
  <si>
    <t>Mastigocoleus</t>
  </si>
  <si>
    <t>Mastigocoleus testarum</t>
  </si>
  <si>
    <t>BC008</t>
  </si>
  <si>
    <t>Thermosynechococcus elongatus BP-1</t>
  </si>
  <si>
    <t>Thermosynechococcus</t>
  </si>
  <si>
    <t>Thermosynechococcus elongatus</t>
  </si>
  <si>
    <t>BP-1</t>
  </si>
  <si>
    <t>Nostoc sp. Moss5</t>
  </si>
  <si>
    <t>Nostoc sp.</t>
  </si>
  <si>
    <t>Prochlorococcus sp. scB245a_519G16 (unscreened)</t>
  </si>
  <si>
    <t>Prochlorococcus sp. scB245a_519G16</t>
  </si>
  <si>
    <t>B245a_519G16</t>
  </si>
  <si>
    <t>Anabaena sp. PCC 7108</t>
  </si>
  <si>
    <t>PCC 7108</t>
  </si>
  <si>
    <t>Phormidium willei BDU 130791 genome sequencing</t>
  </si>
  <si>
    <t>Phormidium willei BDU 130791</t>
  </si>
  <si>
    <t>Bharathidasan University</t>
  </si>
  <si>
    <t>Phormidium willei</t>
  </si>
  <si>
    <t>BDU 130791</t>
  </si>
  <si>
    <t>Microcystis aeruginosa SPC777 Genome sequencing</t>
  </si>
  <si>
    <t>Microcystis aeruginosa SPC777</t>
  </si>
  <si>
    <t>SPC777</t>
  </si>
  <si>
    <t>Prochlorococcus sp. scB245a_521N5 (unscreened)</t>
  </si>
  <si>
    <t>Prochlorococcus sp. scB245a_521N5</t>
  </si>
  <si>
    <t>B245a_521N5</t>
  </si>
  <si>
    <t>Oscillatoria nigro-viridis PCC 7112</t>
  </si>
  <si>
    <t>Oscillatoria nigro-viridis</t>
  </si>
  <si>
    <t>PCC 7112</t>
  </si>
  <si>
    <t>Composite genome from Lake Mendota Epilimnion pan-assembly MEint.metabat.14445</t>
  </si>
  <si>
    <t>Synechocystis sp. GT-S, PCC 6803</t>
  </si>
  <si>
    <t>Gloeocapsa sp. PCC 7428</t>
  </si>
  <si>
    <t>Chroococcaceae</t>
  </si>
  <si>
    <t>Gloeocapsa</t>
  </si>
  <si>
    <t>PCC 7428</t>
  </si>
  <si>
    <t>Synechococcus sp. PCC 7002</t>
  </si>
  <si>
    <t>PCC 7002</t>
  </si>
  <si>
    <t>Zhao J</t>
  </si>
  <si>
    <t>Synechocystis sp. PCC 6803 (updateJune2012)</t>
  </si>
  <si>
    <t>Crocosphaera watsonii WH 8502</t>
  </si>
  <si>
    <t>Pleurocapsa sp. PCC 7319</t>
  </si>
  <si>
    <t>Pleurocapsales</t>
  </si>
  <si>
    <t>Hyellaceae</t>
  </si>
  <si>
    <t>Pleurocapsa</t>
  </si>
  <si>
    <t>PCC 7319</t>
  </si>
  <si>
    <t>Genome sequencing of Cyanobium sp. NIES-981</t>
  </si>
  <si>
    <t>Cyanobium sp. NIES-981</t>
  </si>
  <si>
    <t>National Institute for Environmental Studies</t>
  </si>
  <si>
    <t>Cyanobium</t>
  </si>
  <si>
    <t>NIES-981</t>
  </si>
  <si>
    <t>Pseudanabaena sp. 'Roaring Creek' genome sequencing</t>
  </si>
  <si>
    <t>Pseudanabaena sp. Roaring Creek</t>
  </si>
  <si>
    <t>Bucknell University</t>
  </si>
  <si>
    <t>Pseudanabaena sp. 'Roaring Creek'</t>
  </si>
  <si>
    <t>Roaring Creek</t>
  </si>
  <si>
    <t>Prochlorococcus marinus SB</t>
  </si>
  <si>
    <t>SB</t>
  </si>
  <si>
    <t>Cyanobium gracile PCC 6307</t>
  </si>
  <si>
    <t>Cyanobium gracile</t>
  </si>
  <si>
    <t>PCC 6307</t>
  </si>
  <si>
    <t>Prochlorococcus marinus subsp. pastoris CCMP1986</t>
  </si>
  <si>
    <t>Prochlorococcus marinus pastoris CCMP 1986</t>
  </si>
  <si>
    <t>CCMP 1986</t>
  </si>
  <si>
    <t>Synechococcus bacterium JGI 01_L16 (contamination screened)</t>
  </si>
  <si>
    <t>JGI 01_L16</t>
  </si>
  <si>
    <t>Prochlorococcus sp. MIT9107</t>
  </si>
  <si>
    <t>MIT9107</t>
  </si>
  <si>
    <t>Nostoc sp. 996</t>
  </si>
  <si>
    <t>Microcystis aeruginosa NIES-88 Genome sequencing</t>
  </si>
  <si>
    <t>Microcystis aeruginosa NIES-88</t>
  </si>
  <si>
    <t>University of Helsinki</t>
  </si>
  <si>
    <t>NIES-88</t>
  </si>
  <si>
    <t>Fischerella sp. PCC 9605</t>
  </si>
  <si>
    <t>PCC 9605</t>
  </si>
  <si>
    <t>Microcystis aeruginosa PCC 7806</t>
  </si>
  <si>
    <t>Institut Pasteur</t>
  </si>
  <si>
    <t>PCC 7806</t>
  </si>
  <si>
    <t>de Marsac NT</t>
  </si>
  <si>
    <t>Genome of Aphanizomenon ovalisporum</t>
  </si>
  <si>
    <t>Chrysosporum ovalisporum UAM-MAO</t>
  </si>
  <si>
    <t>Era7 bioinformatics</t>
  </si>
  <si>
    <t>Chrysosporum</t>
  </si>
  <si>
    <t>Chrysosporum ovalisporum</t>
  </si>
  <si>
    <t>UAM-MAO</t>
  </si>
  <si>
    <t>Unraveling the unique microbial diversity of the Etoliko lagoon in Western Greece through a single cell genomics approach</t>
  </si>
  <si>
    <t>Cyanobacteria bacterium SCGC JGI 014-E08 (unscreened)</t>
  </si>
  <si>
    <t>Cyanobacteria bacterium JGI 0000014-E08</t>
  </si>
  <si>
    <t>SCGC JGI 0000014-E08</t>
  </si>
  <si>
    <t>George Tsiamis</t>
  </si>
  <si>
    <t>Three Cyanobacterial Isolates</t>
  </si>
  <si>
    <t>Microcoleus vaginatus FGP-2</t>
  </si>
  <si>
    <t>Microcoleus vaginatus</t>
  </si>
  <si>
    <t>FGP-2</t>
  </si>
  <si>
    <t>Cheryl Kuske</t>
  </si>
  <si>
    <t>Trichodesmium erythraeum 21-75 genome sequencing</t>
  </si>
  <si>
    <t>Trichodesmium erythraeum 21-75</t>
  </si>
  <si>
    <t>21-75</t>
  </si>
  <si>
    <t>Prochlorococcus sp. MIT9215</t>
  </si>
  <si>
    <t>Prochlorococcus marinus MIT9215</t>
  </si>
  <si>
    <t>MIT 9215</t>
  </si>
  <si>
    <t>Lyngbya sp. PCC 8106</t>
  </si>
  <si>
    <t>Lyngbya</t>
  </si>
  <si>
    <t>PCC 8106</t>
  </si>
  <si>
    <t>Prochlorococcus sp. MIT9313</t>
  </si>
  <si>
    <t>Prochlorococcus marinus MIT9313</t>
  </si>
  <si>
    <t>MIT9313</t>
  </si>
  <si>
    <t>Synechocystis sp. PCC 7509</t>
  </si>
  <si>
    <t>PCC 7509</t>
  </si>
  <si>
    <t>Synechococcus sp. UTEX 2973</t>
  </si>
  <si>
    <t>Washington University</t>
  </si>
  <si>
    <t>UTEX 2973</t>
  </si>
  <si>
    <t>Prochloron didemni P4-Palau (P4)</t>
  </si>
  <si>
    <t>P4-Palau</t>
  </si>
  <si>
    <t>Caenarcanum bioreactoricola UASB_169 (SM2F09_MP_sspace)</t>
  </si>
  <si>
    <t>Caenarcaniphilales</t>
  </si>
  <si>
    <t>Caenarcaniphilaceae</t>
  </si>
  <si>
    <t>Caenarcanum</t>
  </si>
  <si>
    <t>bioreactoricola</t>
  </si>
  <si>
    <t>Prochlorococcus sp. scB245a_518A6 (unscreened)</t>
  </si>
  <si>
    <t>Prochlorococcus sp. scB245a_518A6</t>
  </si>
  <si>
    <t>B245a_518A6</t>
  </si>
  <si>
    <t>Candidatus Synechococcus spongiarum LMB bulk15N (contamination screened)</t>
  </si>
  <si>
    <t>LMB bulk15N</t>
  </si>
  <si>
    <t>Tolypothrix bouteillei Iicb1 Genome sequencing</t>
  </si>
  <si>
    <t>Tolypothrix bouteillei Iicb1</t>
  </si>
  <si>
    <t>Tolypothrix bouteillei</t>
  </si>
  <si>
    <t>Iicb1</t>
  </si>
  <si>
    <t>Synechococcus bacterium JGI 01_L14 (contamination screened)</t>
  </si>
  <si>
    <t>JGI 01_L14</t>
  </si>
  <si>
    <t>uncultivated cyanobacterium</t>
  </si>
  <si>
    <t>uncultivated cyanobacterium (Poplar biomass community MLE1-like)</t>
  </si>
  <si>
    <t>uncultured cyanobacterium</t>
  </si>
  <si>
    <t>Susannah Tringe</t>
  </si>
  <si>
    <t>Synechococcus sp. REDSEA-S02_B4</t>
  </si>
  <si>
    <t>Prochlorococcus marinus MIT9201</t>
  </si>
  <si>
    <t>MIT9201</t>
  </si>
  <si>
    <t>Lyngbya aestuarii BL J</t>
  </si>
  <si>
    <t>Lyngbya aestuarii</t>
  </si>
  <si>
    <t>BL J</t>
  </si>
  <si>
    <t>Planktothrix prolifica NIVA-CYA 540</t>
  </si>
  <si>
    <t>Planktothrix prolifica NIVA-CYA 540 (Draft1)</t>
  </si>
  <si>
    <t>University of Oslo</t>
  </si>
  <si>
    <t>NIVA-CYA 540</t>
  </si>
  <si>
    <t>Prochlorococcus sp. scB245a_520M11 (unscreened)</t>
  </si>
  <si>
    <t>Prochlorococcus sp. scB245a_520M11</t>
  </si>
  <si>
    <t>B245a_520M11</t>
  </si>
  <si>
    <t>Rubidibacter lacunae KORDI-51</t>
  </si>
  <si>
    <t>Rubidibacter lacunae KORDI 51-2 (k51_img_annotated_130412)</t>
  </si>
  <si>
    <t>Rubidibacter</t>
  </si>
  <si>
    <t>Rubidibacter lacunae</t>
  </si>
  <si>
    <t>KORDI 51-2, UTEX L2944</t>
  </si>
  <si>
    <t>Leptolyngbya sp. PCC 6406</t>
  </si>
  <si>
    <t>PCC 6406</t>
  </si>
  <si>
    <t>Synechococcus sp. RCC 307</t>
  </si>
  <si>
    <t>Synechococcus sp. RCC307</t>
  </si>
  <si>
    <t>RCC 307</t>
  </si>
  <si>
    <t>Raphidiopsis brookii D9</t>
  </si>
  <si>
    <t>Raphidiopsis</t>
  </si>
  <si>
    <t>Raphidiopsis brookii</t>
  </si>
  <si>
    <t>D9</t>
  </si>
  <si>
    <t>Prochlorococcus sp. RS01</t>
  </si>
  <si>
    <t>RS01</t>
  </si>
  <si>
    <t>Cyanothece sp. PCC 7822</t>
  </si>
  <si>
    <t>PCC 7822</t>
  </si>
  <si>
    <t>Dactylococcopsis salina PCC 8305</t>
  </si>
  <si>
    <t>Dactylococcopsis</t>
  </si>
  <si>
    <t>Dactylococcopsis salina</t>
  </si>
  <si>
    <t>PCC 8305</t>
  </si>
  <si>
    <t>Anabaena sp. 4-3 Genome sequencing</t>
  </si>
  <si>
    <t>Anabaena sp. 4-3</t>
  </si>
  <si>
    <t>Cyanobium sp. CACIAM 14 Metagenome and Genome sequencing</t>
  </si>
  <si>
    <t>Cyanobium sp. CACIAM 14</t>
  </si>
  <si>
    <t>CACIAM 14</t>
  </si>
  <si>
    <t>Microcystis aeruginosa NIES-2481 Genome sequencing</t>
  </si>
  <si>
    <t>Microcystis aeruginosa NIES-2481</t>
  </si>
  <si>
    <t>NIES-2481</t>
  </si>
  <si>
    <t>DOEM_782004</t>
  </si>
  <si>
    <t>Leptolyngbya sp. JSC-1</t>
  </si>
  <si>
    <t>JSC-1</t>
  </si>
  <si>
    <t>Prochlorococcus sp. scB245a_518J7 (unscreened)</t>
  </si>
  <si>
    <t>Prochlorococcus sp. scB245a_518J7</t>
  </si>
  <si>
    <t>B245a_518J7</t>
  </si>
  <si>
    <t>Prochlorococcus marinus SS35</t>
  </si>
  <si>
    <t>SS35</t>
  </si>
  <si>
    <t>Genomes from biological desert crust</t>
  </si>
  <si>
    <t>Leptolyngbya sp. 2LT21S03 (Solid &amp; 454 Clean assembly draft 1)</t>
  </si>
  <si>
    <t>The Hebrew University of Jerusalem</t>
  </si>
  <si>
    <t>Leptolyngbya sp. 2LT21S03</t>
  </si>
  <si>
    <t>2LT21S03</t>
  </si>
  <si>
    <t>Yoram Shotland</t>
  </si>
  <si>
    <t>Prochlorococcus sp. REDSEA-S28_B1</t>
  </si>
  <si>
    <t>Arthrospira platensis YZ genome sequencing and assembly</t>
  </si>
  <si>
    <t>Arthrospira platensis YZ</t>
  </si>
  <si>
    <t>Wenzhou Medical College</t>
  </si>
  <si>
    <t>YZ</t>
  </si>
  <si>
    <t>Leptolyngbya sp. Heron Island J Genome sequencing</t>
  </si>
  <si>
    <t>Leptolyngbya sp. Heron Island J</t>
  </si>
  <si>
    <t>Heron Island J</t>
  </si>
  <si>
    <t>Microcystis aeruginosa PCC 9807</t>
  </si>
  <si>
    <t>PCC 9807</t>
  </si>
  <si>
    <t>Genome sequencing of Nostocales cyanobacterium HT-58-2</t>
  </si>
  <si>
    <t>Nostocales cyanobacterium HT-58-2</t>
  </si>
  <si>
    <t>North Carolina State University</t>
  </si>
  <si>
    <t>HT-58-2</t>
  </si>
  <si>
    <t>NIVA CYA 15</t>
  </si>
  <si>
    <t>Hanne Ballestad</t>
  </si>
  <si>
    <t>Planktothrix rubescens NIVA-CYA 407 Genome sequencing</t>
  </si>
  <si>
    <t>Planktothrix rubescens NIVA-CYA 407</t>
  </si>
  <si>
    <t>Planktothrix rubescens</t>
  </si>
  <si>
    <t>NIVA-CYA 407</t>
  </si>
  <si>
    <t>Synechococcus sp. RS9917</t>
  </si>
  <si>
    <t>RS9917</t>
  </si>
  <si>
    <t>Prochlorococcus sp. W6</t>
  </si>
  <si>
    <t>W6</t>
  </si>
  <si>
    <t>Oscillatoria acuminata PCC 6304</t>
  </si>
  <si>
    <t>Oscillatoria acuminata</t>
  </si>
  <si>
    <t>PCC 6304</t>
  </si>
  <si>
    <t>Synechocystis sp. PCC 6714</t>
  </si>
  <si>
    <t>PCC 6714</t>
  </si>
  <si>
    <t>Cyanobacterium aponinum PCC 10605</t>
  </si>
  <si>
    <t>Cyanobacteriaceae</t>
  </si>
  <si>
    <t>Cyanobacterium</t>
  </si>
  <si>
    <t>Cyanobacterium aponinum</t>
  </si>
  <si>
    <t>PCC 10605</t>
  </si>
  <si>
    <t>Synechocystis sp. PCC 6803 GT-I</t>
  </si>
  <si>
    <t>PCC 6803, GT-I</t>
  </si>
  <si>
    <t>Synechococcus sp. PCC 7336</t>
  </si>
  <si>
    <t>PCC 7336</t>
  </si>
  <si>
    <t>Prochlorococcus marinus MIT9322</t>
  </si>
  <si>
    <t>MIT9322</t>
  </si>
  <si>
    <t>Chroococcidiopsis sp. PCC 6712</t>
  </si>
  <si>
    <t>PCC 6712</t>
  </si>
  <si>
    <t>Hassallia byssoidea VB512170 Genome sequencing</t>
  </si>
  <si>
    <t>Hassallia byssoidea VB512170</t>
  </si>
  <si>
    <t>Hassallia</t>
  </si>
  <si>
    <t>Hassallia byssoidea</t>
  </si>
  <si>
    <t>VB512170</t>
  </si>
  <si>
    <t>Moorea producens-heterotrophic bacteria co-culture from Palmyra Atoll (Final Draft of Linear Chromosome)</t>
  </si>
  <si>
    <t>PAL 15AUG08-1</t>
  </si>
  <si>
    <t>Geminocystis sp. NIES 3708</t>
  </si>
  <si>
    <t>Geminocystis sp. NIES-3708</t>
  </si>
  <si>
    <t>Geminocystis</t>
  </si>
  <si>
    <t>NIES-3708</t>
  </si>
  <si>
    <t>Synechococcus sp. CB0101</t>
  </si>
  <si>
    <t>CB0101</t>
  </si>
  <si>
    <t>Chen F</t>
  </si>
  <si>
    <t>Genome sequencing of Halomicronema hongdechloris C2206</t>
  </si>
  <si>
    <t>Halomicronema hongdechloris C2206</t>
  </si>
  <si>
    <t>Macquarie University</t>
  </si>
  <si>
    <t>Halomicronema</t>
  </si>
  <si>
    <t>Halomicronema hongdechloris</t>
  </si>
  <si>
    <t>C2206</t>
  </si>
  <si>
    <t>Cyanothece sp. PCC 7425</t>
  </si>
  <si>
    <t>PCC 7425</t>
  </si>
  <si>
    <t>Acaryochloris marina MBIC11017</t>
  </si>
  <si>
    <t>Washington University in St. Louis</t>
  </si>
  <si>
    <t>Acaryochloris marina</t>
  </si>
  <si>
    <t>MBIC11017</t>
  </si>
  <si>
    <t>Blankenship RE</t>
  </si>
  <si>
    <t>Arthrospira maxima CS-328</t>
  </si>
  <si>
    <t>Arthrospira maxima</t>
  </si>
  <si>
    <t>CS-328</t>
  </si>
  <si>
    <t>Calothrix sp. PCC 7103</t>
  </si>
  <si>
    <t>PCC 7103</t>
  </si>
  <si>
    <t>Synechococcus sp. SynAce01 Genome sequencing</t>
  </si>
  <si>
    <t>Synechococcus sp. SynAce01</t>
  </si>
  <si>
    <t>Peking University</t>
  </si>
  <si>
    <t>SynAce01</t>
  </si>
  <si>
    <t>Candidatus Atelocyanobacterium thalassa isolate SIO64986 Genome sequencing</t>
  </si>
  <si>
    <t>Candidatus Atelocyanobacterium thalassa SIO64986</t>
  </si>
  <si>
    <t>Candidatus Atelocyanobacterium</t>
  </si>
  <si>
    <t>Candidatus Atelocyanobacterium thalassa</t>
  </si>
  <si>
    <t>SIO64986</t>
  </si>
  <si>
    <t>Moorea producens PAL 15AUG08-1 Genome sequencing</t>
  </si>
  <si>
    <t>Moorea producens PAL-8-15-08-1</t>
  </si>
  <si>
    <t>University of San Diego</t>
  </si>
  <si>
    <t>PAL-8-15-08-1</t>
  </si>
  <si>
    <t>Planctomycetes from Lau Basin</t>
  </si>
  <si>
    <t>Planktothrix sp. 585</t>
  </si>
  <si>
    <t>Candidatus Synechococcus spongiarum LMB bulk15L (contamination screened)</t>
  </si>
  <si>
    <t>LMB bulk15L</t>
  </si>
  <si>
    <t>Prochlorococcus sp. scB245a_521A19 (unscreened)</t>
  </si>
  <si>
    <t>Prochlorococcus sp. scB245a_521A19</t>
  </si>
  <si>
    <t>B245a_521A19</t>
  </si>
  <si>
    <t>Planktothrix mougeotii NIVA-CYA 405 Genome sequencing</t>
  </si>
  <si>
    <t>Planktothrix mougeotii NIVA-CYA 405</t>
  </si>
  <si>
    <t>Planktothrix mougeotii</t>
  </si>
  <si>
    <t>NIVA-CYA 405</t>
  </si>
  <si>
    <t>Prochlorococcus marinus SS51</t>
  </si>
  <si>
    <t>SS51</t>
  </si>
  <si>
    <t>Hot spring microbial mat cyanobacterial strain</t>
  </si>
  <si>
    <t>Synechococcus sp. JA-3-3Ab</t>
  </si>
  <si>
    <t>JA-3-3Ab</t>
  </si>
  <si>
    <t>Devaki Bhaya</t>
  </si>
  <si>
    <t>Prochlorococcus bacterium JGI 01_M5 (contamination screened)</t>
  </si>
  <si>
    <t>Prochlorococcus sp. JGI 01_M5</t>
  </si>
  <si>
    <t>JGI 01_M5</t>
  </si>
  <si>
    <t>Cyanobium sp. PCC 7001</t>
  </si>
  <si>
    <t>PCC 7001</t>
  </si>
  <si>
    <t>Gloeobacter violaceus PCC 7421</t>
  </si>
  <si>
    <t>Gloeobacteria</t>
  </si>
  <si>
    <t>Gloeobacterales</t>
  </si>
  <si>
    <t>Gloeobacteraceae</t>
  </si>
  <si>
    <t>Gloeobacter</t>
  </si>
  <si>
    <t>Gloeobacter violaceus</t>
  </si>
  <si>
    <t>PCC 7421</t>
  </si>
  <si>
    <t>Microcystis aeruginosa PCC 9808</t>
  </si>
  <si>
    <t>PCC 9808</t>
  </si>
  <si>
    <t>Prochlorococcus sp. scB245a_519D13 (unscreened)</t>
  </si>
  <si>
    <t>Prochlorococcus sp. scB245a_519D13</t>
  </si>
  <si>
    <t>B245a_519D13</t>
  </si>
  <si>
    <t>Richelia intracellularis HH01</t>
  </si>
  <si>
    <t>HH01</t>
  </si>
  <si>
    <t>Crocosphaera watsonii WH8501</t>
  </si>
  <si>
    <t>Crocosphaera watsonii WH 8501</t>
  </si>
  <si>
    <t>WH 8501</t>
  </si>
  <si>
    <t>Waterbury, John B</t>
  </si>
  <si>
    <t>Roseofilum sp. BLZD_bin1</t>
  </si>
  <si>
    <t>Prochlorococcus marinus AS9601</t>
  </si>
  <si>
    <t>AS9601</t>
  </si>
  <si>
    <t>Paul Janssen</t>
  </si>
  <si>
    <t>Synechococcus elongatus PCC7942</t>
  </si>
  <si>
    <t>Synechococcus elongatus PCC 7942</t>
  </si>
  <si>
    <t>Synechococcus elongatus</t>
  </si>
  <si>
    <t>PCC 7942</t>
  </si>
  <si>
    <t>Golden, Susan</t>
  </si>
  <si>
    <t>Synechococcus sp. PCC 6312</t>
  </si>
  <si>
    <t>PCC 6312</t>
  </si>
  <si>
    <t>Synechococcus sp. KORDI-49 (genome sequencing)</t>
  </si>
  <si>
    <t>Synechococcus sp. KORDI-49</t>
  </si>
  <si>
    <t>KORDI-49</t>
  </si>
  <si>
    <t>Nostoc sp. Moss6</t>
  </si>
  <si>
    <t>Prochlorococcus sp. scB245a_521B10 (unscreened)</t>
  </si>
  <si>
    <t>Prochlorococcus sp. scB245a_521B10</t>
  </si>
  <si>
    <t>B245a_521B10</t>
  </si>
  <si>
    <t>Albert-Ludwigs-University Freiburg</t>
  </si>
  <si>
    <t>Wolfgang R. Hess</t>
  </si>
  <si>
    <t>Prochlorococcus sp. scB245a_520K10 (unscreened)</t>
  </si>
  <si>
    <t>Prochlorococcus sp. scB245a_520K10</t>
  </si>
  <si>
    <t>B245a_520K10</t>
  </si>
  <si>
    <t>Aphanizomenon flos-aquae 2012/KM1/D3 Genome sequencing</t>
  </si>
  <si>
    <t>Aphanizomenon flos-aquae 2012/KM1/D3</t>
  </si>
  <si>
    <t>Vilnius University</t>
  </si>
  <si>
    <t>Aphanizomenon</t>
  </si>
  <si>
    <t>Aphanizomenon flos-aquae</t>
  </si>
  <si>
    <t>2012/KM1/D3</t>
  </si>
  <si>
    <t>Prochlorococcus sp. MIT0702</t>
  </si>
  <si>
    <t>Prochlorococcus sp. MIT 0702</t>
  </si>
  <si>
    <t>MIT0702</t>
  </si>
  <si>
    <t>Synechococcus sp. PCC 7003</t>
  </si>
  <si>
    <t>PCC 7003</t>
  </si>
  <si>
    <t>Synechococcus leopoliensis UTEX 625a</t>
  </si>
  <si>
    <t>Synechococcus leopoliensis</t>
  </si>
  <si>
    <t>UTEX 625a</t>
  </si>
  <si>
    <t>Jingjie Yu</t>
  </si>
  <si>
    <t>Synechococcus sp. REDSEA-S01_B1</t>
  </si>
  <si>
    <t>Synechococcus sp. 7002</t>
  </si>
  <si>
    <t>Arthrospira platensis C1</t>
  </si>
  <si>
    <t>Arthrospira platensis C1 (Draft2 circular  genome)</t>
  </si>
  <si>
    <t>Chiangmai University, Kazusa DNA Research Institute, King Mongkut's University of Technology Thonburi, Thailand, National Center for Genetic Engineering and Biotechnology (BIOTEC)</t>
  </si>
  <si>
    <t>Supapon Cheevadhanarak</t>
  </si>
  <si>
    <t>Moorea bouillonii-heterotrophic bacteria co-culture from Papua New Guinea (One linear chromosome and 12 unmapped contigs)</t>
  </si>
  <si>
    <t>Moorea bouillonii</t>
  </si>
  <si>
    <t>PNG 19MAY05-8</t>
  </si>
  <si>
    <t>Prochlorococcus marinus MIT9202</t>
  </si>
  <si>
    <t>MIT9202</t>
  </si>
  <si>
    <t>Prochlorococcus sp. W8</t>
  </si>
  <si>
    <t>W8</t>
  </si>
  <si>
    <t>DOEM_782002</t>
  </si>
  <si>
    <t>Nostoc azollae 0708</t>
  </si>
  <si>
    <t>Trichormus</t>
  </si>
  <si>
    <t>Trichormus azollae</t>
  </si>
  <si>
    <t>birgitta bergman</t>
  </si>
  <si>
    <t>Prochlorococcus sp. REDSEA-S17_B1</t>
  </si>
  <si>
    <t>Gloeomargarita lithophora Genome sequencing</t>
  </si>
  <si>
    <t>Candidatus Gloeomargarita lithophora D10</t>
  </si>
  <si>
    <t>University of Paris-Sud</t>
  </si>
  <si>
    <t>Gloeoemargaritales</t>
  </si>
  <si>
    <t>Gloeomargaritaceae</t>
  </si>
  <si>
    <t>Gloeomargarita</t>
  </si>
  <si>
    <t>Gloeomargarita lithophora</t>
  </si>
  <si>
    <t>D10</t>
  </si>
  <si>
    <t>Lyngbya majuscula 3L</t>
  </si>
  <si>
    <t>Moorea producens 3L</t>
  </si>
  <si>
    <t>William Gerwick</t>
  </si>
  <si>
    <t>Leptolyngbya sp. PCC 7375</t>
  </si>
  <si>
    <t>PCC 7375</t>
  </si>
  <si>
    <t>Microcystis sp. T1-4</t>
  </si>
  <si>
    <t>T1-4</t>
  </si>
  <si>
    <t>Prochlorococcus sp. RS50</t>
  </si>
  <si>
    <t>RS50</t>
  </si>
  <si>
    <t>Prochlorococcus sp. W4</t>
  </si>
  <si>
    <t>W4</t>
  </si>
  <si>
    <t>Desertifilum sp. IPPAS B-1220 Genome sequencing</t>
  </si>
  <si>
    <t>Desertifilum sp. IPPAS B-1220</t>
  </si>
  <si>
    <t>Institute of Plant Physiology, Russian Academy of Sciences</t>
  </si>
  <si>
    <t>Desertifilaceae</t>
  </si>
  <si>
    <t>Desertifilum</t>
  </si>
  <si>
    <t>IPPAS B-1220</t>
  </si>
  <si>
    <t>Mastigocladopsis repens PCC 10914</t>
  </si>
  <si>
    <t>Symphyonemataceae</t>
  </si>
  <si>
    <t>Mastigocladopsis</t>
  </si>
  <si>
    <t>Mastigocladopsis repens</t>
  </si>
  <si>
    <t>PCC 10914</t>
  </si>
  <si>
    <t>Leptolyngbya sp. NIES-2104 genome sequencing</t>
  </si>
  <si>
    <t>Leptolyngbya sp. NIES-2104</t>
  </si>
  <si>
    <t>NIES-2104</t>
  </si>
  <si>
    <t>Complete genome sequence of Leptolyngbya sp. O-77</t>
  </si>
  <si>
    <t>Leptolyngbya sp. O-77</t>
  </si>
  <si>
    <t>Kyushu University</t>
  </si>
  <si>
    <t>O-77</t>
  </si>
  <si>
    <t>Xenococcus sp. PCC 7305</t>
  </si>
  <si>
    <t>Xenococcaceae</t>
  </si>
  <si>
    <t>Xenococcus</t>
  </si>
  <si>
    <t>PCC 7305</t>
  </si>
  <si>
    <t>Composite genome from Lake Mendota Epilimnion pan-assembly MEint.metabat.548</t>
  </si>
  <si>
    <t>unclassified Synechococcus Bin 27</t>
  </si>
  <si>
    <t>Prochloron didemni P4-Papua_New_Guinea</t>
  </si>
  <si>
    <t>P4-Papua_New_Guinea</t>
  </si>
  <si>
    <t>Nostoc sp. Moss4</t>
  </si>
  <si>
    <t>Arthrospira platensis NIES-39</t>
  </si>
  <si>
    <t>NIES-39</t>
  </si>
  <si>
    <t>Nobuyuki Fujita</t>
  </si>
  <si>
    <t>Planktothrix sp. st147</t>
  </si>
  <si>
    <t>st147</t>
  </si>
  <si>
    <t>Gastranaerophilus phascolarctosicola MH_37 (Zagget bin 221)</t>
  </si>
  <si>
    <t>Gastranaerophilus</t>
  </si>
  <si>
    <t>phascolarctosicola</t>
  </si>
  <si>
    <t>Prochlorococcus sp. scB245a_521C8 (unscreened)</t>
  </si>
  <si>
    <t>Prochlorococcus sp. scB245a_521C8</t>
  </si>
  <si>
    <t>B245a_521C8</t>
  </si>
  <si>
    <t>Prochlorococcus marinus JGI GoM_1m_183_H07 (contamination screened)</t>
  </si>
  <si>
    <t>JGI GoM_1m_183_H07</t>
  </si>
  <si>
    <t>Cyanothece sp. CCY 0110</t>
  </si>
  <si>
    <t>Cyanothece sp. CCY0110</t>
  </si>
  <si>
    <t>CCY 0110</t>
  </si>
  <si>
    <t>Prochlorococcus sp. CC9311</t>
  </si>
  <si>
    <t>Synechococcus sp. CC9311</t>
  </si>
  <si>
    <t>CC9311</t>
  </si>
  <si>
    <t>Prochlorococcus sp. scB245a_520F22 (unscreened)</t>
  </si>
  <si>
    <t>Prochlorococcus sp. scB245a_520F22</t>
  </si>
  <si>
    <t>B245a_520F22</t>
  </si>
  <si>
    <t>Prochlorococcus sp. scB245a_521O20 (unscreened)</t>
  </si>
  <si>
    <t>Prochlorococcus sp. scB245a_521O20</t>
  </si>
  <si>
    <t>B245a_521O20</t>
  </si>
  <si>
    <t>Crocosphaera watsonii WH 0005</t>
  </si>
  <si>
    <t>WH 0005</t>
  </si>
  <si>
    <t>Cyanothece sp. BH68, ATCC 51142</t>
  </si>
  <si>
    <t>Cyanothece sp. ATCC 51142</t>
  </si>
  <si>
    <t>BH68, ATCC 51142</t>
  </si>
  <si>
    <t>WH8502</t>
  </si>
  <si>
    <t>Crocosphaera watsonii WH 0402</t>
  </si>
  <si>
    <t>WH 0402</t>
  </si>
  <si>
    <t>Crocosphaera watsonii WH 8501 (120ctgs)</t>
  </si>
  <si>
    <t>Composite genome from Lake Mendota Epilimnion pan-assembly MEint.metabat.6097</t>
  </si>
  <si>
    <t>Prochlorococcus marinus NATL1A</t>
  </si>
  <si>
    <t>NATL1A</t>
  </si>
  <si>
    <t>Prochlorococcus sp. scB245a_519L21 (unscreened)</t>
  </si>
  <si>
    <t>Prochlorococcus sp. scB245a_519L21</t>
  </si>
  <si>
    <t>B245a_519L21</t>
  </si>
  <si>
    <t>cyanobacterium PCC 7702</t>
  </si>
  <si>
    <t>PCC 7702</t>
  </si>
  <si>
    <t>Synechococcus genomes and the evolution of genome size</t>
  </si>
  <si>
    <t>Synechococcus sp. WH 8016</t>
  </si>
  <si>
    <t>WH 8016</t>
  </si>
  <si>
    <t>Planktothrix NIVA-CYA405</t>
  </si>
  <si>
    <t>Scytonema millei VB511283 Genome sequencing</t>
  </si>
  <si>
    <t>Scytonema millei VB511283</t>
  </si>
  <si>
    <t>Scytonema millei</t>
  </si>
  <si>
    <t>VB511283</t>
  </si>
  <si>
    <t>Prochlorococcus sp. MIT0602</t>
  </si>
  <si>
    <t>Prochlorococcus sp. MIT 0602</t>
  </si>
  <si>
    <t>MIT0602</t>
  </si>
  <si>
    <t>Planktothrix NIVA-CYA407</t>
  </si>
  <si>
    <t>Planktothrix sp. NIVA-CYA407</t>
  </si>
  <si>
    <t>NIVA-CYA407</t>
  </si>
  <si>
    <t>Prochlorococcus sp. scB245a_519O21 (unscreened)</t>
  </si>
  <si>
    <t>Prochlorococcus sp. scB245a_519O21</t>
  </si>
  <si>
    <t>B245a_519O21</t>
  </si>
  <si>
    <t>Microcystis aeruginosa NIES-843</t>
  </si>
  <si>
    <t>NIES-843</t>
  </si>
  <si>
    <t>Cyanothece sp. PCC 8802</t>
  </si>
  <si>
    <t>PCC 8802</t>
  </si>
  <si>
    <t>Gastranaerophilaceae Zag_1 (Zagget bin 1)</t>
  </si>
  <si>
    <t>Zag_1</t>
  </si>
  <si>
    <t>Cylindrospermopsis raciborskii CS-505</t>
  </si>
  <si>
    <t>CS-505</t>
  </si>
  <si>
    <t>Synechococcus bacterium JGI 01_L22 (contamination screened)</t>
  </si>
  <si>
    <t>Synechococcus sp. JGI 01_L22</t>
  </si>
  <si>
    <t>JGI 01_L22</t>
  </si>
  <si>
    <t>Prochlorococcus sp. W5</t>
  </si>
  <si>
    <t>W5</t>
  </si>
  <si>
    <t>Gastranaerophilaceae MH_37 (assembly from clc and groopm)</t>
  </si>
  <si>
    <t>MH_37</t>
  </si>
  <si>
    <t>Spirulina major PCC 6313</t>
  </si>
  <si>
    <t>Spirulina major</t>
  </si>
  <si>
    <t>PCC 6313</t>
  </si>
  <si>
    <t>Cylindrospermopsis raciborskii Genome sequencing and assembly</t>
  </si>
  <si>
    <t>Cylindrospermopsis raciborskii ITEP-A1</t>
  </si>
  <si>
    <t>ITEP-A1</t>
  </si>
  <si>
    <t>Prochlorococcus sp. scB241_526B22 BATS 245a 60M</t>
  </si>
  <si>
    <t>Prochlorococcus sp. scB241_526B22</t>
  </si>
  <si>
    <t>BATS 245a 60M</t>
  </si>
  <si>
    <t>Cyanothece sp. BH63E, ATCC 51472</t>
  </si>
  <si>
    <t>Cyanothece sp. ATCC 51472</t>
  </si>
  <si>
    <t>BH63E, ATCC 51472</t>
  </si>
  <si>
    <t>Leptolyngbya valderiana BDU 20041</t>
  </si>
  <si>
    <t>Leptolyngbya valderiana</t>
  </si>
  <si>
    <t>BDU 20041</t>
  </si>
  <si>
    <t>NFMC</t>
  </si>
  <si>
    <t>Geminocystis herdmanii PCC 6308</t>
  </si>
  <si>
    <t>Geminocystis herdmanii</t>
  </si>
  <si>
    <t>PCC 6308</t>
  </si>
  <si>
    <t>Pleurocapsa sp. PCC 7327</t>
  </si>
  <si>
    <t>Pleurocapsa minor</t>
  </si>
  <si>
    <t>PCC 7327</t>
  </si>
  <si>
    <t>Tolypothrix campylonemoides VB511288 Genome sequencing</t>
  </si>
  <si>
    <t>Tolypothrix campylonemoides VB511288</t>
  </si>
  <si>
    <t>Tolypothrix campylonemoides</t>
  </si>
  <si>
    <t>VB511288</t>
  </si>
  <si>
    <t>Cylindrospermum stagnale PCC 7417</t>
  </si>
  <si>
    <t>Cylindrospermum</t>
  </si>
  <si>
    <t>Cylindrospermum stagnale</t>
  </si>
  <si>
    <t>PCC 7417</t>
  </si>
  <si>
    <t>Pseudanabaena biceps PCC 7429</t>
  </si>
  <si>
    <t>Pseudanabaena biceps</t>
  </si>
  <si>
    <t>PCC 7429</t>
  </si>
  <si>
    <t>Synechococcus bacterium JGI ETNP_125m_186_G07 (contamination screened)</t>
  </si>
  <si>
    <t>Synechococcus sp. JGI ETNP_125m_186_G07</t>
  </si>
  <si>
    <t>JGI ETNP_125m_186_G07</t>
  </si>
  <si>
    <t>Synechococcus bacterium JGI 01_K19 (contamination screened)</t>
  </si>
  <si>
    <t>Synechococcus sp. JGI 01_K19</t>
  </si>
  <si>
    <t>JGI 01_K19</t>
  </si>
  <si>
    <t>unclassified Synechococcus Bin 28</t>
  </si>
  <si>
    <t>Halothece sp. PCC 7418</t>
  </si>
  <si>
    <t>Halothece</t>
  </si>
  <si>
    <t>PCC 7418</t>
  </si>
  <si>
    <t>Synechococcus sp. JA-2-3B'a(2-13)</t>
  </si>
  <si>
    <t>JA-2-3Ba(2-13)</t>
  </si>
  <si>
    <t>Prochlorococcus sp. scB243_498P15 (unscreened)</t>
  </si>
  <si>
    <t>Prochlorococcus sp. scB243_498P15</t>
  </si>
  <si>
    <t>scB243_498P15</t>
  </si>
  <si>
    <t>Planktothrix agardhii NIVA-CYA 34</t>
  </si>
  <si>
    <t>NIVA-CYA 34</t>
  </si>
  <si>
    <t>Synechocystis sp. PCC 6803 PCC-N</t>
  </si>
  <si>
    <t>PCC 6803 PCC-N</t>
  </si>
  <si>
    <t>Prochlorococcus sp. scB245a_518K17 (unscreened)</t>
  </si>
  <si>
    <t>Prochlorococcus sp. scB245a_518K17</t>
  </si>
  <si>
    <t>B245a_518K17</t>
  </si>
  <si>
    <t>Aphanocapsa montana BDHKU210001 Genome sequencing</t>
  </si>
  <si>
    <t>Aphanocapsa montana BDHKU210001</t>
  </si>
  <si>
    <t>Aphanocapsa</t>
  </si>
  <si>
    <t>Aphanocapsa montana</t>
  </si>
  <si>
    <t>BDHKU210001</t>
  </si>
  <si>
    <t>Cyanobacterium stanieri PCC 7202</t>
  </si>
  <si>
    <t>Cyanobacterium stanieri</t>
  </si>
  <si>
    <t>PCC 7202</t>
  </si>
  <si>
    <t>Geitlerinema sp. PCC 7407</t>
  </si>
  <si>
    <t>PCC 7407</t>
  </si>
  <si>
    <t>Geminocystis sp. NIES 3709 genome sequencing</t>
  </si>
  <si>
    <t>Geminocystis sp. NIES-3709</t>
  </si>
  <si>
    <t>NIES-3709</t>
  </si>
  <si>
    <t>Prochlorococcus sp. NATL2A</t>
  </si>
  <si>
    <t>Prochlorococcus marinus NATL2A</t>
  </si>
  <si>
    <t>NATL2A</t>
  </si>
  <si>
    <t>Susan B. Leschine</t>
  </si>
  <si>
    <t>Scytonema tolypothrichoides VB-61278 Genome sequencing</t>
  </si>
  <si>
    <t>Scytonema tolypothrichoides VB-61278</t>
  </si>
  <si>
    <t>Scytonema tolypothrichoides</t>
  </si>
  <si>
    <t>VB-61278</t>
  </si>
  <si>
    <t>Prochloron didemni P1-Palau</t>
  </si>
  <si>
    <t>P1-Palau</t>
  </si>
  <si>
    <t>Synechococcus sp. WH5701</t>
  </si>
  <si>
    <t>Synechococcus sp. WH 5701</t>
  </si>
  <si>
    <t>WH5701</t>
  </si>
  <si>
    <t>Prochlorococcus sp. SS52</t>
  </si>
  <si>
    <t>SS52</t>
  </si>
  <si>
    <t>Oscillatoriales cyanobacterium MTP1 Genome sequencing</t>
  </si>
  <si>
    <t>Oscillatoriales cyanobacterium MTP1</t>
  </si>
  <si>
    <t>MTP1</t>
  </si>
  <si>
    <t>Genome sequence of Fischerella sp. NIES-3754</t>
  </si>
  <si>
    <t>Fischerella sp. NIES-3754</t>
  </si>
  <si>
    <t>Thermosynechococcus elongatus NK55 Genome sequencing</t>
  </si>
  <si>
    <t>Thermosynechococcus sp. NK55a</t>
  </si>
  <si>
    <t>Pacific Northwest National Laboratory</t>
  </si>
  <si>
    <t>NK55a</t>
  </si>
  <si>
    <t>Synechococcus sp. CB0205</t>
  </si>
  <si>
    <t>CB0205</t>
  </si>
  <si>
    <t>Microcystis aeruginosa NIES-44 genome sequence</t>
  </si>
  <si>
    <t>Microcystis aeruginosa NIES-44</t>
  </si>
  <si>
    <t>Akita Prefectural University</t>
  </si>
  <si>
    <t>NIES-44</t>
  </si>
  <si>
    <t>Chlorogloeopsis fritschii PCC 6912 (CLC Draft 2)</t>
  </si>
  <si>
    <t>Stanieria cyanosphaera PCC 7437</t>
  </si>
  <si>
    <t>Dermocarpellaceae</t>
  </si>
  <si>
    <t>Stanieria</t>
  </si>
  <si>
    <t>Stanieria cyanosphaera</t>
  </si>
  <si>
    <t>PCC 7437</t>
  </si>
  <si>
    <t>Prochlorococcus marinus MIT9116</t>
  </si>
  <si>
    <t>MIT9116</t>
  </si>
  <si>
    <t>Prochlorococcus marinus EQPAC1</t>
  </si>
  <si>
    <t>EQPAC1</t>
  </si>
  <si>
    <t>Cyanobacterium sp. UCYN-A</t>
  </si>
  <si>
    <t>Candidatus Atelocyanobacterium thalassa ALOHA</t>
  </si>
  <si>
    <t>ALOHA</t>
  </si>
  <si>
    <t>Tripp J</t>
  </si>
  <si>
    <t>Prochlorococcus marinus PAC1</t>
  </si>
  <si>
    <t>PAC1</t>
  </si>
  <si>
    <t>Rivularia sp. PCC 7116</t>
  </si>
  <si>
    <t>Rivularia</t>
  </si>
  <si>
    <t>PCC 7116</t>
  </si>
  <si>
    <t>Microcystis aeruginosa PCC 9443</t>
  </si>
  <si>
    <t>PCC 9443</t>
  </si>
  <si>
    <t>Prochlorococcus bacterium JGI 02_N20 (contamination screened)</t>
  </si>
  <si>
    <t>JGI 02_N20</t>
  </si>
  <si>
    <t>Microcystis aeruginosa PCC 7005</t>
  </si>
  <si>
    <t>University of Amsterdam</t>
  </si>
  <si>
    <t>PCC 7005</t>
  </si>
  <si>
    <t>Fischerella sp. PCC 9339</t>
  </si>
  <si>
    <t>PCC 9339</t>
  </si>
  <si>
    <t>Coleofasciculus chthonoplastes PCC 7420</t>
  </si>
  <si>
    <t>Coleofasciculus</t>
  </si>
  <si>
    <t>Coleofasciculus chthonoplastes</t>
  </si>
  <si>
    <t>PCC 7420</t>
  </si>
  <si>
    <t>Anabaena sp. 90</t>
  </si>
  <si>
    <t>Synechococcus sp. CC9616</t>
  </si>
  <si>
    <t>CC9616</t>
  </si>
  <si>
    <t>Prochlorococcus sp. scB245a_521O23 (unscreened)</t>
  </si>
  <si>
    <t>Prochlorococcus sp. scB245a_521O23</t>
  </si>
  <si>
    <t>scB245a_521O23</t>
  </si>
  <si>
    <t>Trichormus variabilis ATCC 29413</t>
  </si>
  <si>
    <t>Trichormus variabilis</t>
  </si>
  <si>
    <t>ATCC 29413</t>
  </si>
  <si>
    <t>Teresa Thiel</t>
  </si>
  <si>
    <t>Composite genome from Lake Mendota Epilimnion pan-assembly MEint.metabat.2384</t>
  </si>
  <si>
    <t>Moorea producens-heterotrophic bacteria co-culture from Palmyra Atoll (Complete Genome, 1 Circular Chromosome and 1 Circular Plasmid)</t>
  </si>
  <si>
    <t>TUAT cyanobacteria genome sequencing</t>
  </si>
  <si>
    <t>Synechococcus sp. NKBG 042902</t>
  </si>
  <si>
    <t>Tokyo University Agriculuture and Technology</t>
  </si>
  <si>
    <t>Synechococcus sp. NKBG042902</t>
  </si>
  <si>
    <t>NKBG 042902</t>
  </si>
  <si>
    <t>Myxosarcina sp. strain GI1 Genome sequencing</t>
  </si>
  <si>
    <t>Myxosarcina sp. GI1</t>
  </si>
  <si>
    <t>National Cheng Kung University, Yourgene Bioscience, Taiwan</t>
  </si>
  <si>
    <t>Myxosarcina</t>
  </si>
  <si>
    <t>GI1</t>
  </si>
  <si>
    <t>Tsunglin Liu</t>
  </si>
  <si>
    <t>Microcystis aeruginosa PCC 7806SL Genome sequencing</t>
  </si>
  <si>
    <t>Microcystis sp. PCC 7806SL</t>
  </si>
  <si>
    <t>PCC 7806SL</t>
  </si>
  <si>
    <t>Prochlorococcus sp. scB245a_520D2 (unscreened)</t>
  </si>
  <si>
    <t>Prochlorococcus sp. scB245a_520D2</t>
  </si>
  <si>
    <t>B245a_520D2</t>
  </si>
  <si>
    <t>Matthias Hess</t>
  </si>
  <si>
    <t>Gloeobacter kilaueensis JS1</t>
  </si>
  <si>
    <t>University of Hawaii</t>
  </si>
  <si>
    <t>Gloeobacter kilaueensis</t>
  </si>
  <si>
    <t>JS1</t>
  </si>
  <si>
    <t>Prochloron didemni P3-Palau (P3)</t>
  </si>
  <si>
    <t>P3-Palau</t>
  </si>
  <si>
    <t>Synechococcus elongatus PCC 6301</t>
  </si>
  <si>
    <t>Nagoya University</t>
  </si>
  <si>
    <t>PCC 6301</t>
  </si>
  <si>
    <t>Sugita M</t>
  </si>
  <si>
    <t>Crinalium epipsammum PCC 9333</t>
  </si>
  <si>
    <t>Gomontiellaceae</t>
  </si>
  <si>
    <t>Crinalium</t>
  </si>
  <si>
    <t>Crinalium epipsammum</t>
  </si>
  <si>
    <t>PCC 9333</t>
  </si>
  <si>
    <t>Calothrix sp. 336/3</t>
  </si>
  <si>
    <t>University of Turku, Beijing Genomics Institute (BGI)</t>
  </si>
  <si>
    <t>336/3</t>
  </si>
  <si>
    <t>Janne Isoj?rvi</t>
  </si>
  <si>
    <t>Synechococcus sp. PCC 7502</t>
  </si>
  <si>
    <t>PCC 7502</t>
  </si>
  <si>
    <t>Candidatus Synechococcus spongiarum LMB bulk10E (contamination screened)</t>
  </si>
  <si>
    <t>LMB bulk10E</t>
  </si>
  <si>
    <t>Synechococcus sp. NKBG15041c</t>
  </si>
  <si>
    <t>Tokyo University of Agriculture and Technology</t>
  </si>
  <si>
    <t>NKBG15041c</t>
  </si>
  <si>
    <t>Composite genome from Lake Mendota Epilimnion pan-assembly MEint.metabat.1627</t>
  </si>
  <si>
    <t>Lyngbya confervoides BDU141951 Genome sequencing</t>
  </si>
  <si>
    <t>Lyngbya confervoides BDU141951</t>
  </si>
  <si>
    <t>Lyngbya confervoides</t>
  </si>
  <si>
    <t>BDU141951</t>
  </si>
  <si>
    <t>Prochlorococcus marinus SS2</t>
  </si>
  <si>
    <t>SS2</t>
  </si>
  <si>
    <t>Gloeocapsa sp. PCC 73106</t>
  </si>
  <si>
    <t>PCC 73106</t>
  </si>
  <si>
    <t>Synechococcus sp. BL107</t>
  </si>
  <si>
    <t>BL107</t>
  </si>
  <si>
    <t>Synechococcus sp. OG1</t>
  </si>
  <si>
    <t>OG1</t>
  </si>
  <si>
    <t>Aphanizomenon flos-aquae NIES-81</t>
  </si>
  <si>
    <t>Northern Illinois University</t>
  </si>
  <si>
    <t>NIES-81</t>
  </si>
  <si>
    <t>Prochlorococcus sp. scB245a_518D8 (unscreened)</t>
  </si>
  <si>
    <t>Prochlorococcus sp. scB245a_518D8</t>
  </si>
  <si>
    <t>B245a_518D8</t>
  </si>
  <si>
    <t>Calothrix sp. PCC 7507</t>
  </si>
  <si>
    <t>PCC 7507</t>
  </si>
  <si>
    <t>Dolichospermum circinale ACBU02</t>
  </si>
  <si>
    <t>ACBU02</t>
  </si>
  <si>
    <t>Prochlorococcus sp. W12</t>
  </si>
  <si>
    <t>W12</t>
  </si>
  <si>
    <t>Microcoleus vaginatus PCC 9802</t>
  </si>
  <si>
    <t>PCC 9802</t>
  </si>
  <si>
    <t>Seth Axen</t>
  </si>
  <si>
    <t>The genome sequence of the heterocyst-forming cyanobacterial symbiont of the diatom Rhizosolenia</t>
  </si>
  <si>
    <t>Richelia intracellularis RC01</t>
  </si>
  <si>
    <t>RC01</t>
  </si>
  <si>
    <t>Microcystis aeruginosa PCC 9432</t>
  </si>
  <si>
    <t>PCC 9432</t>
  </si>
  <si>
    <t>Prochlorococcus sp. scB245a_518E10 (unscreened)</t>
  </si>
  <si>
    <t>Prochlorococcus sp. scB245a_518E10</t>
  </si>
  <si>
    <t>B245a_518E10</t>
  </si>
  <si>
    <t>Nostoc piscinale CENA21</t>
  </si>
  <si>
    <t>Nostoc piscinale</t>
  </si>
  <si>
    <t>CENA21</t>
  </si>
  <si>
    <t>Prochlorococcus sp. scB245a_519O11 (unscreened)</t>
  </si>
  <si>
    <t>Prochlorococcus sp. scB245a_519O11</t>
  </si>
  <si>
    <t>B245a_519O11</t>
  </si>
  <si>
    <t>Synechococcus sp. WH7805</t>
  </si>
  <si>
    <t>Synechococcus sp. WH 7805</t>
  </si>
  <si>
    <t>WH7805</t>
  </si>
  <si>
    <t>Leptolyngbya valderiana BDU 20041 genome sequencing</t>
  </si>
  <si>
    <t>Microcystis aeruginosa PCC 9809</t>
  </si>
  <si>
    <t>PCC 9809</t>
  </si>
  <si>
    <t>Synechococcus sp. PCC 73109</t>
  </si>
  <si>
    <t>PCC 73109</t>
  </si>
  <si>
    <t>Prochlorococcus sp. REDSEA-S22_B1</t>
  </si>
  <si>
    <t>Prochlorococcus sp. W3</t>
  </si>
  <si>
    <t>W3</t>
  </si>
  <si>
    <t>Synechococcus sp. PCC 7117</t>
  </si>
  <si>
    <t>PCC 7117</t>
  </si>
  <si>
    <t>Prochlorococcus sp. W11</t>
  </si>
  <si>
    <t>W11</t>
  </si>
  <si>
    <t>Moorea bouillonii PNG5-198</t>
  </si>
  <si>
    <t>The Scripps Research Institute</t>
  </si>
  <si>
    <t>PNG5-198</t>
  </si>
  <si>
    <t>Emily Monroe</t>
  </si>
  <si>
    <t>Calothrix desertica PCC 7102</t>
  </si>
  <si>
    <t>Calothrix desertica</t>
  </si>
  <si>
    <t>PCC 7102</t>
  </si>
  <si>
    <t>Synechococcus sp. WH 8109</t>
  </si>
  <si>
    <t>WH 8109</t>
  </si>
  <si>
    <t>Microcystis aeruginosa NIES-2549 Genome sequencing</t>
  </si>
  <si>
    <t>Microcystis aeruginosa NIES-2549</t>
  </si>
  <si>
    <t>NIES-2549</t>
  </si>
  <si>
    <t>Prochlorococcus sp. scB245a_519A13 (unscreened)</t>
  </si>
  <si>
    <t>Prochlorococcus sp. scB245a_519A13</t>
  </si>
  <si>
    <t>B245a_519A13</t>
  </si>
  <si>
    <t>Freshwater wetland microbial communities from Ohio, USA, analyzing the effect of biotic and abiotic controls</t>
  </si>
  <si>
    <t>Cyanobacteria bacterium JGI M3C4D3-002-G22 (contamination screened)</t>
  </si>
  <si>
    <t>Cyanobacteria bacterium JGI M3C4D3-002-G22</t>
  </si>
  <si>
    <t>JGI M3C4D3-002-G22</t>
  </si>
  <si>
    <t>Christopher S. Miller</t>
  </si>
  <si>
    <t>Prochlorococcus sp. scB245a_518I6 (unscreened)</t>
  </si>
  <si>
    <t>Prochlorococcus sp. scB245a_518I6</t>
  </si>
  <si>
    <t>B245a_518I6</t>
  </si>
  <si>
    <t>Prochlorococcus marinus LG</t>
  </si>
  <si>
    <t>LG</t>
  </si>
  <si>
    <t>Planktothrix agardhii NIVA-CYA 126 aeruginoside biosynthesis gene cluster</t>
  </si>
  <si>
    <t>Planktothrix agardhii NIVA-CYA 126/8</t>
  </si>
  <si>
    <t>University of Innsbruck</t>
  </si>
  <si>
    <t>NIVA-CYA 126/8</t>
  </si>
  <si>
    <t>Rainer Kurmayer</t>
  </si>
  <si>
    <t>HLO8, DSM 13941</t>
  </si>
  <si>
    <t>Roseiflexus castenholzii</t>
  </si>
  <si>
    <t>Roseiflexus</t>
  </si>
  <si>
    <t>Roseiflexaceae</t>
  </si>
  <si>
    <t>Chloroflexales</t>
  </si>
  <si>
    <t>Chloroflexia</t>
  </si>
  <si>
    <t>Chloroflexi</t>
  </si>
  <si>
    <r>
      <rPr>
        <i/>
        <sz val="11"/>
        <color theme="1"/>
        <rFont val="Calibri"/>
        <scheme val="minor"/>
      </rPr>
      <t>Roseiflexus castenholzii</t>
    </r>
    <r>
      <rPr>
        <sz val="11"/>
        <color theme="1"/>
        <rFont val="Calibri"/>
        <family val="2"/>
        <scheme val="minor"/>
      </rPr>
      <t xml:space="preserve"> HLO8, DSM 13941</t>
    </r>
  </si>
  <si>
    <r>
      <rPr>
        <i/>
        <sz val="11"/>
        <color theme="1"/>
        <rFont val="Calibri"/>
        <scheme val="minor"/>
      </rPr>
      <t>Chloroflexi,</t>
    </r>
    <r>
      <rPr>
        <sz val="11"/>
        <color theme="1"/>
        <rFont val="Calibri"/>
        <family val="2"/>
        <scheme val="minor"/>
      </rPr>
      <t xml:space="preserve"> 7 species</t>
    </r>
  </si>
  <si>
    <t>RS-1</t>
  </si>
  <si>
    <r>
      <rPr>
        <i/>
        <sz val="11"/>
        <color theme="1"/>
        <rFont val="Calibri"/>
        <scheme val="minor"/>
      </rPr>
      <t>Roseiflexus</t>
    </r>
    <r>
      <rPr>
        <sz val="11"/>
        <color theme="1"/>
        <rFont val="Calibri"/>
        <family val="2"/>
        <scheme val="minor"/>
      </rPr>
      <t xml:space="preserve"> sp. RS-1</t>
    </r>
  </si>
  <si>
    <t>COM-B</t>
  </si>
  <si>
    <t>Kouleothrix aurantiaca</t>
  </si>
  <si>
    <t>Kouleothrix</t>
  </si>
  <si>
    <t>California Institute of Technology</t>
  </si>
  <si>
    <r>
      <rPr>
        <i/>
        <sz val="11"/>
        <color theme="1"/>
        <rFont val="Calibri"/>
        <scheme val="minor"/>
      </rPr>
      <t>Kouleothrix aurantiac</t>
    </r>
    <r>
      <rPr>
        <sz val="11"/>
        <color theme="1"/>
        <rFont val="Calibri"/>
        <family val="2"/>
        <scheme val="minor"/>
      </rPr>
      <t>a COM-B</t>
    </r>
  </si>
  <si>
    <r>
      <rPr>
        <i/>
        <sz val="11"/>
        <color theme="1"/>
        <rFont val="Calibri"/>
        <scheme val="minor"/>
      </rPr>
      <t>Kouleothrix aurantiaca</t>
    </r>
    <r>
      <rPr>
        <sz val="11"/>
        <color theme="1"/>
        <rFont val="Calibri"/>
        <family val="2"/>
        <scheme val="minor"/>
      </rPr>
      <t xml:space="preserve"> strain:COM-B Genome sequencing</t>
    </r>
  </si>
  <si>
    <t>DG6</t>
  </si>
  <si>
    <t>Oscillochloris trichoides</t>
  </si>
  <si>
    <t>Oscillochloris</t>
  </si>
  <si>
    <t>Oscillochloridaceae</t>
  </si>
  <si>
    <r>
      <rPr>
        <i/>
        <sz val="11"/>
        <color theme="1"/>
        <rFont val="Calibri"/>
        <scheme val="minor"/>
      </rPr>
      <t>Oscillochloris trichoides</t>
    </r>
    <r>
      <rPr>
        <sz val="11"/>
        <color theme="1"/>
        <rFont val="Calibri"/>
        <family val="2"/>
        <scheme val="minor"/>
      </rPr>
      <t xml:space="preserve"> DG6</t>
    </r>
  </si>
  <si>
    <t>Y-396-1</t>
  </si>
  <si>
    <r>
      <rPr>
        <i/>
        <sz val="11"/>
        <color theme="1"/>
        <rFont val="Calibri"/>
        <scheme val="minor"/>
      </rPr>
      <t>Chloroflexus</t>
    </r>
    <r>
      <rPr>
        <sz val="11"/>
        <color theme="1"/>
        <rFont val="Calibri"/>
        <family val="2"/>
        <scheme val="minor"/>
      </rPr>
      <t xml:space="preserve"> sp. Y-396-1</t>
    </r>
  </si>
  <si>
    <t>Chloroflexus</t>
  </si>
  <si>
    <t>Chloroflexaceae</t>
  </si>
  <si>
    <t>J-10-fl</t>
  </si>
  <si>
    <t>Chloroflexus aurantiacus</t>
  </si>
  <si>
    <r>
      <rPr>
        <i/>
        <sz val="11"/>
        <color theme="1"/>
        <rFont val="Calibri"/>
        <scheme val="minor"/>
      </rPr>
      <t>Chloroflexus aurantiacus</t>
    </r>
    <r>
      <rPr>
        <sz val="11"/>
        <color theme="1"/>
        <rFont val="Calibri"/>
        <family val="2"/>
        <scheme val="minor"/>
      </rPr>
      <t xml:space="preserve"> J-10-fl</t>
    </r>
  </si>
  <si>
    <t>DSM 9485</t>
  </si>
  <si>
    <t>Chloroflexus aggregans</t>
  </si>
  <si>
    <r>
      <rPr>
        <i/>
        <sz val="11"/>
        <color theme="1"/>
        <rFont val="Calibri"/>
        <scheme val="minor"/>
      </rPr>
      <t>Chloroflexus aggregan</t>
    </r>
    <r>
      <rPr>
        <sz val="11"/>
        <color theme="1"/>
        <rFont val="Calibri"/>
        <family val="2"/>
        <scheme val="minor"/>
      </rPr>
      <t>s DSM 9485</t>
    </r>
  </si>
  <si>
    <t>Y-400-fl</t>
  </si>
  <si>
    <r>
      <rPr>
        <i/>
        <sz val="11"/>
        <color theme="1"/>
        <rFont val="Calibri"/>
        <scheme val="minor"/>
      </rPr>
      <t>Chloroflexus</t>
    </r>
    <r>
      <rPr>
        <sz val="11"/>
        <color theme="1"/>
        <rFont val="Calibri"/>
        <family val="2"/>
        <scheme val="minor"/>
      </rPr>
      <t xml:space="preserve"> sp. Y-400-fl</t>
    </r>
  </si>
  <si>
    <t>halophila</t>
  </si>
  <si>
    <r>
      <rPr>
        <i/>
        <sz val="11"/>
        <color theme="1"/>
        <rFont val="Calibri"/>
        <scheme val="minor"/>
      </rPr>
      <t>Candidatus</t>
    </r>
    <r>
      <rPr>
        <sz val="11"/>
        <color theme="1"/>
        <rFont val="Calibri"/>
        <family val="2"/>
        <scheme val="minor"/>
      </rPr>
      <t xml:space="preserve"> Chlorothrix halophila</t>
    </r>
  </si>
  <si>
    <r>
      <rPr>
        <i/>
        <sz val="11"/>
        <color theme="1"/>
        <rFont val="Calibri"/>
        <scheme val="minor"/>
      </rPr>
      <t>Candidatus</t>
    </r>
    <r>
      <rPr>
        <sz val="11"/>
        <color theme="1"/>
        <rFont val="Calibri"/>
        <family val="2"/>
        <scheme val="minor"/>
      </rPr>
      <t xml:space="preserve"> Chlorothrix</t>
    </r>
  </si>
  <si>
    <r>
      <t xml:space="preserve">Supplemental Table 2 - Sheet 1: Genomes of chlorophototrophic members of the </t>
    </r>
    <r>
      <rPr>
        <i/>
        <sz val="11"/>
        <color theme="1"/>
        <rFont val="Calibri"/>
        <family val="2"/>
        <scheme val="minor"/>
      </rPr>
      <t>Alphaproteobacteria</t>
    </r>
    <r>
      <rPr>
        <sz val="11"/>
        <color theme="1"/>
        <rFont val="Calibri"/>
        <family val="2"/>
        <scheme val="minor"/>
      </rPr>
      <t xml:space="preserve"> (JGI).</t>
    </r>
  </si>
  <si>
    <r>
      <t xml:space="preserve">Supplemental Table 2 - Sheet 2: Genomes of chlorophototrophic members of the </t>
    </r>
    <r>
      <rPr>
        <i/>
        <sz val="11"/>
        <color theme="1"/>
        <rFont val="Calibri"/>
        <family val="2"/>
        <scheme val="minor"/>
      </rPr>
      <t>Betaproteobacteria</t>
    </r>
    <r>
      <rPr>
        <sz val="11"/>
        <color theme="1"/>
        <rFont val="Calibri"/>
        <family val="2"/>
        <scheme val="minor"/>
      </rPr>
      <t xml:space="preserve"> (JGI).</t>
    </r>
  </si>
  <si>
    <r>
      <t xml:space="preserve">Supplemental Table 2 - Sheet 3: Genomes of chlorophototrophic members of the </t>
    </r>
    <r>
      <rPr>
        <i/>
        <sz val="11"/>
        <color theme="1"/>
        <rFont val="Calibri"/>
        <family val="2"/>
        <scheme val="minor"/>
      </rPr>
      <t>Gammaproteobacteria</t>
    </r>
    <r>
      <rPr>
        <sz val="11"/>
        <color theme="1"/>
        <rFont val="Calibri"/>
        <family val="2"/>
        <scheme val="minor"/>
      </rPr>
      <t xml:space="preserve"> (JGI).</t>
    </r>
  </si>
  <si>
    <r>
      <t xml:space="preserve">Supplemental Table 2 - Sheet 4: Genomes of chlorophototrophic members of the </t>
    </r>
    <r>
      <rPr>
        <i/>
        <sz val="11"/>
        <color theme="1"/>
        <rFont val="Calibri"/>
        <family val="2"/>
        <scheme val="minor"/>
      </rPr>
      <t>Chlorobi</t>
    </r>
    <r>
      <rPr>
        <sz val="11"/>
        <color theme="1"/>
        <rFont val="Calibri"/>
        <family val="2"/>
        <scheme val="minor"/>
      </rPr>
      <t xml:space="preserve"> (JGI).</t>
    </r>
  </si>
  <si>
    <r>
      <t xml:space="preserve">Supplemental Table 2 - Sheet 5: Genomes of chlorophototrophic members of the </t>
    </r>
    <r>
      <rPr>
        <i/>
        <sz val="11"/>
        <color theme="1"/>
        <rFont val="Calibri"/>
        <family val="2"/>
        <scheme val="minor"/>
      </rPr>
      <t xml:space="preserve">Firmicutes, Gemmatimonadetes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family val="2"/>
        <scheme val="minor"/>
      </rPr>
      <t xml:space="preserve">Acidobacteria </t>
    </r>
    <r>
      <rPr>
        <sz val="11"/>
        <color theme="1"/>
        <rFont val="Calibri"/>
        <family val="2"/>
        <scheme val="minor"/>
      </rPr>
      <t>(JGI).</t>
    </r>
  </si>
  <si>
    <r>
      <t xml:space="preserve">Supplemental Table 2 - Sheet 6: Genomes of </t>
    </r>
    <r>
      <rPr>
        <i/>
        <sz val="11"/>
        <color theme="1"/>
        <rFont val="Calibri"/>
        <family val="2"/>
        <scheme val="minor"/>
      </rPr>
      <t xml:space="preserve">Cyanobacteria </t>
    </r>
    <r>
      <rPr>
        <sz val="11"/>
        <color theme="1"/>
        <rFont val="Calibri"/>
        <family val="2"/>
        <scheme val="minor"/>
      </rPr>
      <t>(JGI).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</si>
</sst>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34" borderId="0" xfId="0" applyFont="1" applyFill="1" applyAlignment="1">
      <alignment horizontal="center"/>
    </xf>
    <xf numFmtId="1" fontId="0" fillId="0" borderId="0" xfId="0" applyNumberFormat="1" applyFont="1"/>
    <xf numFmtId="1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0" applyFont="1"/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 applyBorder="1" applyAlignment="1">
      <alignment horizontal="center"/>
    </xf>
    <xf numFmtId="9" fontId="0" fillId="0" borderId="0" xfId="42" applyFont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9" fontId="0" fillId="0" borderId="0" xfId="42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19" fillId="0" borderId="0" xfId="0" applyFont="1" applyBorder="1"/>
    <xf numFmtId="0" fontId="0" fillId="35" borderId="0" xfId="0" applyFill="1"/>
    <xf numFmtId="0" fontId="20" fillId="0" borderId="0" xfId="0" applyFont="1"/>
    <xf numFmtId="0" fontId="0" fillId="0" borderId="0" xfId="0" applyAlignment="1">
      <alignment wrapText="1"/>
    </xf>
    <xf numFmtId="0" fontId="0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4" fontId="0" fillId="0" borderId="0" xfId="0" applyNumberFormat="1" applyFont="1" applyAlignment="1">
      <alignment horizontal="center"/>
    </xf>
    <xf numFmtId="1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13" fillId="36" borderId="10" xfId="0" applyFont="1" applyFill="1" applyBorder="1" applyAlignment="1">
      <alignment horizontal="left"/>
    </xf>
    <xf numFmtId="0" fontId="13" fillId="36" borderId="0" xfId="0" applyFont="1" applyFill="1" applyBorder="1"/>
    <xf numFmtId="0" fontId="13" fillId="36" borderId="0" xfId="0" applyFont="1" applyFill="1" applyBorder="1" applyAlignment="1">
      <alignment horizontal="left"/>
    </xf>
    <xf numFmtId="0" fontId="13" fillId="36" borderId="11" xfId="0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indent="1"/>
    </xf>
    <xf numFmtId="0" fontId="13" fillId="36" borderId="0" xfId="0" applyFont="1" applyFill="1" applyBorder="1" applyAlignment="1">
      <alignment horizontal="left" indent="1"/>
    </xf>
    <xf numFmtId="0" fontId="19" fillId="0" borderId="0" xfId="0" applyFont="1" applyAlignment="1">
      <alignment horizontal="left" indent="1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numFmt numFmtId="19" formatCode="m/d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numFmt numFmtId="19" formatCode="m/d/yyyy"/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font>
        <i/>
      </font>
      <alignment horizontal="left" vertical="bottom" textRotation="0" wrapText="0" relativeIndent="1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border outline="0">
        <top style="thin">
          <color theme="1"/>
        </top>
      </border>
    </dxf>
    <dxf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a/Box%20Sync/Manuscripts/2017%20-%20Annual%20Review/Alphas_all_puf_new_201707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phas_all_puf_new_20170727"/>
      <sheetName val="Sheet1"/>
    </sheetNames>
    <sheetDataSet>
      <sheetData sheetId="0">
        <row r="1">
          <cell r="A1" t="str">
            <v>taxon_oid</v>
          </cell>
          <cell r="B1" t="str">
            <v>Domain</v>
          </cell>
          <cell r="C1" t="str">
            <v>Status</v>
          </cell>
          <cell r="D1" t="str">
            <v>Study Name</v>
          </cell>
          <cell r="E1" t="str">
            <v>Genome Name / Sample Name</v>
          </cell>
          <cell r="F1" t="str">
            <v>Sequencing Center</v>
          </cell>
          <cell r="G1" t="str">
            <v xml:space="preserve">IMG Genome ID </v>
          </cell>
          <cell r="H1" t="str">
            <v>Phylum</v>
          </cell>
          <cell r="I1" t="str">
            <v>Class</v>
          </cell>
          <cell r="J1" t="str">
            <v>Order</v>
          </cell>
          <cell r="K1" t="str">
            <v>Family</v>
          </cell>
          <cell r="L1" t="str">
            <v>Genus</v>
          </cell>
          <cell r="M1" t="str">
            <v>Species</v>
          </cell>
          <cell r="N1" t="str">
            <v>NCBI Taxon ID</v>
          </cell>
          <cell r="O1" t="str">
            <v>NCBI Project ID</v>
          </cell>
          <cell r="P1" t="str">
            <v>RefSeq Project ID</v>
          </cell>
          <cell r="Q1" t="str">
            <v>Release Date</v>
          </cell>
          <cell r="R1" t="str">
            <v>Strain</v>
          </cell>
          <cell r="S1" t="str">
            <v>Contact Name</v>
          </cell>
          <cell r="T1" t="str">
            <v>Cultured</v>
          </cell>
          <cell r="U1" t="str">
            <v>Type Strain</v>
          </cell>
          <cell r="V1" t="str">
            <v>Genome Size   * assembled</v>
          </cell>
          <cell r="W1" t="str">
            <v>Gene Count   * assembled</v>
          </cell>
          <cell r="X1" t="str">
            <v>Scaffold Count   * assembled</v>
          </cell>
          <cell r="Y1" t="str">
            <v>GC   * assembled</v>
          </cell>
          <cell r="Z1" t="str">
            <v>Coding Base Count   * assembled</v>
          </cell>
          <cell r="AA1" t="str">
            <v>CDS Count   * assembled</v>
          </cell>
          <cell r="AB1" t="str">
            <v>RNA Count   * assembled</v>
          </cell>
          <cell r="AC1" t="str">
            <v>rRNA Count   * assembled</v>
          </cell>
          <cell r="AD1" t="str">
            <v>5S rRNA Count   * assembled</v>
          </cell>
          <cell r="AE1" t="str">
            <v>16S rRNA Count   * assembled</v>
          </cell>
          <cell r="AF1" t="str">
            <v>23S rRNA Count   * assembled</v>
          </cell>
          <cell r="AG1" t="str">
            <v>tRNA Count   * assembled</v>
          </cell>
        </row>
        <row r="2">
          <cell r="A2">
            <v>2516653005</v>
          </cell>
          <cell r="B2" t="str">
            <v>Bacteria</v>
          </cell>
          <cell r="C2" t="str">
            <v>Permanent Draft</v>
          </cell>
          <cell r="D2" t="str">
            <v>Rhodopseudomonas palustris sequencing - Univ of Washington</v>
          </cell>
          <cell r="E2" t="str">
            <v>Rhodopseudomonas palustris AP1 (HiSeq draft)</v>
          </cell>
          <cell r="F2" t="str">
            <v>University of Washington</v>
          </cell>
          <cell r="G2">
            <v>2516653005</v>
          </cell>
          <cell r="H2" t="str">
            <v>Proteobacteria</v>
          </cell>
          <cell r="I2" t="str">
            <v>Alphaproteobacteria</v>
          </cell>
          <cell r="J2" t="str">
            <v>Rhizobiales</v>
          </cell>
          <cell r="K2" t="str">
            <v>Bradyrhizobiaceae</v>
          </cell>
          <cell r="L2" t="str">
            <v>Rhodopseudomonas</v>
          </cell>
          <cell r="M2" t="str">
            <v>Rhodopseudomonas palustris</v>
          </cell>
          <cell r="N2">
            <v>1076</v>
          </cell>
          <cell r="O2">
            <v>0</v>
          </cell>
          <cell r="P2">
            <v>0</v>
          </cell>
          <cell r="Q2">
            <v>41778</v>
          </cell>
          <cell r="R2" t="str">
            <v>AP1</v>
          </cell>
          <cell r="S2" t="str">
            <v>Caroline Harwood</v>
          </cell>
          <cell r="T2" t="str">
            <v>Yes</v>
          </cell>
          <cell r="U2" t="str">
            <v>No</v>
          </cell>
          <cell r="V2">
            <v>5482873</v>
          </cell>
          <cell r="W2">
            <v>5633</v>
          </cell>
          <cell r="X2">
            <v>253</v>
          </cell>
          <cell r="Y2">
            <v>0.65</v>
          </cell>
          <cell r="Z2">
            <v>4726847</v>
          </cell>
          <cell r="AA2">
            <v>5558</v>
          </cell>
          <cell r="AB2">
            <v>75</v>
          </cell>
          <cell r="AC2">
            <v>5</v>
          </cell>
          <cell r="AD2">
            <v>1</v>
          </cell>
          <cell r="AE2">
            <v>2</v>
          </cell>
          <cell r="AF2">
            <v>2</v>
          </cell>
          <cell r="AG2">
            <v>55</v>
          </cell>
        </row>
        <row r="3">
          <cell r="A3">
            <v>2643221884</v>
          </cell>
          <cell r="B3" t="str">
            <v>Bacteria</v>
          </cell>
          <cell r="C3" t="str">
            <v>Permanent Draft</v>
          </cell>
          <cell r="D3" t="str">
            <v>Genome sequencing of Arabidopsis leaf and root microbiota representing the majority of bacterial species in their natural communities</v>
          </cell>
          <cell r="E3" t="str">
            <v>Methylobacterium sp. Leaf123</v>
          </cell>
          <cell r="F3" t="str">
            <v>Max Planck Institute for Plant Breeding Research</v>
          </cell>
          <cell r="G3">
            <v>2643221884</v>
          </cell>
          <cell r="H3" t="str">
            <v>Proteobacteria</v>
          </cell>
          <cell r="I3" t="str">
            <v>Alphaproteobacteria</v>
          </cell>
          <cell r="J3" t="str">
            <v>Rhizobiales</v>
          </cell>
          <cell r="K3" t="str">
            <v>Methylobacteriaceae</v>
          </cell>
          <cell r="L3" t="str">
            <v>Methylobacterium</v>
          </cell>
          <cell r="M3" t="str">
            <v>Methylobacterium sp. Leaf123</v>
          </cell>
          <cell r="N3">
            <v>1736264</v>
          </cell>
          <cell r="O3">
            <v>0</v>
          </cell>
          <cell r="P3">
            <v>0</v>
          </cell>
          <cell r="Q3">
            <v>42349</v>
          </cell>
          <cell r="R3" t="str">
            <v>Leaf123</v>
          </cell>
          <cell r="T3" t="str">
            <v>Yes</v>
          </cell>
          <cell r="V3">
            <v>5437666</v>
          </cell>
          <cell r="W3">
            <v>5106</v>
          </cell>
          <cell r="X3">
            <v>40</v>
          </cell>
          <cell r="Y3">
            <v>0.69</v>
          </cell>
          <cell r="Z3">
            <v>4634303</v>
          </cell>
          <cell r="AA3">
            <v>5034</v>
          </cell>
          <cell r="AB3">
            <v>72</v>
          </cell>
          <cell r="AC3">
            <v>5</v>
          </cell>
          <cell r="AD3">
            <v>2</v>
          </cell>
          <cell r="AE3">
            <v>2</v>
          </cell>
          <cell r="AF3">
            <v>1</v>
          </cell>
          <cell r="AG3">
            <v>49</v>
          </cell>
        </row>
        <row r="4">
          <cell r="A4">
            <v>2724679731</v>
          </cell>
          <cell r="B4" t="str">
            <v>Bacteria</v>
          </cell>
          <cell r="C4" t="str">
            <v>Permanent Draft</v>
          </cell>
          <cell r="D4" t="str">
            <v>Genomic Encyclopedia of Archaeal and Bacterial Type Strains, Phase II (KMG-II): from individual species to whole genera</v>
          </cell>
          <cell r="E4" t="str">
            <v>Rhodoblastus acidophilus DSM 137</v>
          </cell>
          <cell r="F4" t="str">
            <v>DOE Joint Genome Institute (JGI)</v>
          </cell>
          <cell r="G4">
            <v>2724679731</v>
          </cell>
          <cell r="H4" t="str">
            <v>Proteobacteria</v>
          </cell>
          <cell r="I4" t="str">
            <v>Alphaproteobacteria</v>
          </cell>
          <cell r="J4" t="str">
            <v>Rhizobiales</v>
          </cell>
          <cell r="K4" t="str">
            <v>Bradyrhizobiaceae</v>
          </cell>
          <cell r="L4" t="str">
            <v>Rhodoblastus</v>
          </cell>
          <cell r="M4" t="str">
            <v>Rhodoblastus acidophilus</v>
          </cell>
          <cell r="N4">
            <v>1074</v>
          </cell>
          <cell r="O4">
            <v>0</v>
          </cell>
          <cell r="P4">
            <v>0</v>
          </cell>
          <cell r="Q4">
            <v>42846</v>
          </cell>
          <cell r="R4" t="str">
            <v>DSM 137</v>
          </cell>
          <cell r="S4" t="str">
            <v>Markus G?ker</v>
          </cell>
          <cell r="T4" t="str">
            <v>Yes</v>
          </cell>
          <cell r="U4" t="str">
            <v>Yes</v>
          </cell>
          <cell r="V4">
            <v>4711496</v>
          </cell>
          <cell r="W4">
            <v>4496</v>
          </cell>
          <cell r="X4">
            <v>74</v>
          </cell>
          <cell r="Y4">
            <v>0.65</v>
          </cell>
          <cell r="Z4">
            <v>4191846</v>
          </cell>
          <cell r="AA4">
            <v>4422</v>
          </cell>
          <cell r="AB4">
            <v>74</v>
          </cell>
          <cell r="AC4">
            <v>3</v>
          </cell>
          <cell r="AD4">
            <v>1</v>
          </cell>
          <cell r="AE4">
            <v>1</v>
          </cell>
          <cell r="AF4">
            <v>1</v>
          </cell>
          <cell r="AG4">
            <v>55</v>
          </cell>
        </row>
        <row r="5">
          <cell r="A5">
            <v>2501004205</v>
          </cell>
          <cell r="B5" t="str">
            <v>Bacteria</v>
          </cell>
          <cell r="C5" t="str">
            <v>Finished</v>
          </cell>
          <cell r="D5" t="str">
            <v>Dinoroseobacter shibae</v>
          </cell>
          <cell r="E5" t="str">
            <v>Dinoroseobacter shibae DFL-12, DSM 16493</v>
          </cell>
          <cell r="F5" t="str">
            <v>DOE Joint Genome Institute (JGI)</v>
          </cell>
          <cell r="G5">
            <v>2501004205</v>
          </cell>
          <cell r="H5" t="str">
            <v>Proteobacteria</v>
          </cell>
          <cell r="I5" t="str">
            <v>Alphaproteobacteria</v>
          </cell>
          <cell r="J5" t="str">
            <v>Rhodobacterales</v>
          </cell>
          <cell r="K5" t="str">
            <v>Rhodobacteraceae</v>
          </cell>
          <cell r="L5" t="str">
            <v>Dinoroseobacter</v>
          </cell>
          <cell r="M5" t="str">
            <v>Dinoroseobacter shibae</v>
          </cell>
          <cell r="N5">
            <v>398580</v>
          </cell>
          <cell r="O5">
            <v>17417</v>
          </cell>
          <cell r="P5">
            <v>0</v>
          </cell>
          <cell r="Q5">
            <v>41134</v>
          </cell>
          <cell r="R5" t="str">
            <v>DFL 12</v>
          </cell>
          <cell r="S5" t="str">
            <v>Wagner-Dobler, Irene</v>
          </cell>
          <cell r="T5" t="str">
            <v>Yes</v>
          </cell>
          <cell r="U5" t="str">
            <v>Yes</v>
          </cell>
          <cell r="V5">
            <v>4417868</v>
          </cell>
          <cell r="W5">
            <v>4244</v>
          </cell>
          <cell r="X5">
            <v>6</v>
          </cell>
          <cell r="Y5">
            <v>0.66</v>
          </cell>
          <cell r="Z5">
            <v>3977291</v>
          </cell>
          <cell r="AA5">
            <v>4194</v>
          </cell>
          <cell r="AB5">
            <v>50</v>
          </cell>
          <cell r="AC5">
            <v>11</v>
          </cell>
          <cell r="AD5">
            <v>1</v>
          </cell>
          <cell r="AE5">
            <v>2</v>
          </cell>
          <cell r="AF5">
            <v>0</v>
          </cell>
          <cell r="AG5">
            <v>39</v>
          </cell>
        </row>
        <row r="6">
          <cell r="A6">
            <v>2513237204</v>
          </cell>
          <cell r="B6" t="str">
            <v>Bacteria</v>
          </cell>
          <cell r="C6" t="str">
            <v>Finished</v>
          </cell>
          <cell r="D6" t="str">
            <v>Pararhodospirillum photometricum DSM 122</v>
          </cell>
          <cell r="E6" t="str">
            <v>Pararhodospirillum photometricum DSM 122</v>
          </cell>
          <cell r="F6" t="str">
            <v>Centre National de la Recherche Scientifique (CNRS)</v>
          </cell>
          <cell r="G6">
            <v>2513237204</v>
          </cell>
          <cell r="H6" t="str">
            <v>Proteobacteria</v>
          </cell>
          <cell r="I6" t="str">
            <v>Alphaproteobacteria</v>
          </cell>
          <cell r="J6" t="str">
            <v>Rhodospirillales</v>
          </cell>
          <cell r="K6" t="str">
            <v>Rhodospirillaceae</v>
          </cell>
          <cell r="L6" t="str">
            <v>Pararhodospirillum</v>
          </cell>
          <cell r="M6" t="str">
            <v>Pararhodospirillum photometricum</v>
          </cell>
          <cell r="N6">
            <v>1150469</v>
          </cell>
          <cell r="O6">
            <v>81611</v>
          </cell>
          <cell r="P6">
            <v>159003</v>
          </cell>
          <cell r="Q6">
            <v>41051</v>
          </cell>
          <cell r="R6" t="str">
            <v>DSM 122</v>
          </cell>
          <cell r="T6" t="str">
            <v>Yes</v>
          </cell>
          <cell r="U6" t="str">
            <v>Yes</v>
          </cell>
          <cell r="V6">
            <v>3876289</v>
          </cell>
          <cell r="W6">
            <v>3376</v>
          </cell>
          <cell r="X6">
            <v>1</v>
          </cell>
          <cell r="Y6">
            <v>0.65</v>
          </cell>
          <cell r="Z6">
            <v>3170282</v>
          </cell>
          <cell r="AA6">
            <v>3281</v>
          </cell>
          <cell r="AB6">
            <v>95</v>
          </cell>
          <cell r="AC6">
            <v>3</v>
          </cell>
          <cell r="AD6">
            <v>1</v>
          </cell>
          <cell r="AE6">
            <v>1</v>
          </cell>
          <cell r="AF6">
            <v>1</v>
          </cell>
          <cell r="AG6">
            <v>92</v>
          </cell>
        </row>
        <row r="7">
          <cell r="A7">
            <v>640612221</v>
          </cell>
          <cell r="B7" t="str">
            <v>Bacteria</v>
          </cell>
          <cell r="C7" t="str">
            <v>Permanent Draft</v>
          </cell>
          <cell r="D7" t="str">
            <v>Loktanella sp. CCS2</v>
          </cell>
          <cell r="E7" t="str">
            <v>Roseobacter sp. CCS2</v>
          </cell>
          <cell r="F7" t="str">
            <v>J. Craig Venter Institute (JCVI)</v>
          </cell>
          <cell r="G7">
            <v>640612221</v>
          </cell>
          <cell r="H7" t="str">
            <v>Proteobacteria</v>
          </cell>
          <cell r="I7" t="str">
            <v>Alphaproteobacteria</v>
          </cell>
          <cell r="J7" t="str">
            <v>Rhodobacterales</v>
          </cell>
          <cell r="K7" t="str">
            <v>Rhodobacteraceae</v>
          </cell>
          <cell r="L7" t="str">
            <v>Roseobacter</v>
          </cell>
          <cell r="M7" t="str">
            <v>Roseobacter sp. CCS2</v>
          </cell>
          <cell r="N7">
            <v>391593</v>
          </cell>
          <cell r="O7">
            <v>18995</v>
          </cell>
          <cell r="P7">
            <v>54627</v>
          </cell>
          <cell r="Q7">
            <v>39326</v>
          </cell>
          <cell r="R7" t="str">
            <v>CCS2</v>
          </cell>
          <cell r="T7" t="str">
            <v>Yes</v>
          </cell>
          <cell r="U7" t="str">
            <v>Unknown</v>
          </cell>
          <cell r="V7">
            <v>3497325</v>
          </cell>
          <cell r="W7">
            <v>3703</v>
          </cell>
          <cell r="X7">
            <v>11</v>
          </cell>
          <cell r="Y7">
            <v>0.55000000000000004</v>
          </cell>
          <cell r="Z7">
            <v>3222975</v>
          </cell>
          <cell r="AA7">
            <v>3660</v>
          </cell>
          <cell r="AB7">
            <v>43</v>
          </cell>
          <cell r="AC7">
            <v>3</v>
          </cell>
          <cell r="AD7">
            <v>1</v>
          </cell>
          <cell r="AE7">
            <v>1</v>
          </cell>
          <cell r="AF7">
            <v>1</v>
          </cell>
          <cell r="AG7">
            <v>40</v>
          </cell>
        </row>
        <row r="8">
          <cell r="A8">
            <v>2585427959</v>
          </cell>
          <cell r="B8" t="str">
            <v>Bacteria</v>
          </cell>
          <cell r="C8" t="str">
            <v>Permanent Draft</v>
          </cell>
          <cell r="D8" t="str">
            <v>Erythrobacter genome project - Xiamen University</v>
          </cell>
          <cell r="E8" t="str">
            <v>Erythrobacter sp. JL475</v>
          </cell>
          <cell r="F8" t="str">
            <v>Xiamen university</v>
          </cell>
          <cell r="G8">
            <v>2585427959</v>
          </cell>
          <cell r="H8" t="str">
            <v>Proteobacteria</v>
          </cell>
          <cell r="I8" t="str">
            <v>Alphaproteobacteria</v>
          </cell>
          <cell r="J8" t="str">
            <v>Sphingomonadales</v>
          </cell>
          <cell r="K8" t="str">
            <v>Erythrobacteraceae</v>
          </cell>
          <cell r="L8" t="str">
            <v>Erythrobacter</v>
          </cell>
          <cell r="M8" t="str">
            <v>Erythrobacter sp. JL475</v>
          </cell>
          <cell r="N8">
            <v>383381</v>
          </cell>
          <cell r="O8">
            <v>0</v>
          </cell>
          <cell r="P8">
            <v>0</v>
          </cell>
          <cell r="Q8">
            <v>41869</v>
          </cell>
          <cell r="R8" t="str">
            <v>JL475</v>
          </cell>
          <cell r="T8" t="str">
            <v>Yes</v>
          </cell>
          <cell r="U8" t="str">
            <v>Unknown</v>
          </cell>
          <cell r="V8">
            <v>3263324</v>
          </cell>
          <cell r="W8">
            <v>3109</v>
          </cell>
          <cell r="X8">
            <v>7</v>
          </cell>
          <cell r="Y8">
            <v>0.62</v>
          </cell>
          <cell r="Z8">
            <v>2993110</v>
          </cell>
          <cell r="AA8">
            <v>3061</v>
          </cell>
          <cell r="AB8">
            <v>48</v>
          </cell>
          <cell r="AC8">
            <v>3</v>
          </cell>
          <cell r="AD8">
            <v>1</v>
          </cell>
          <cell r="AE8">
            <v>1</v>
          </cell>
          <cell r="AF8">
            <v>1</v>
          </cell>
          <cell r="AG8">
            <v>44</v>
          </cell>
        </row>
        <row r="9">
          <cell r="A9">
            <v>2693429904</v>
          </cell>
          <cell r="B9" t="str">
            <v>Bacteria</v>
          </cell>
          <cell r="C9" t="str">
            <v>Permanent Draft</v>
          </cell>
          <cell r="D9" t="str">
            <v>Genomic Encyclopedia of Archaeal and Bacterial Type Strains, Phase II (KMG-II): from individual species to whole genera</v>
          </cell>
          <cell r="E9" t="str">
            <v>Rubrimonas cliftonensis DSM 15345</v>
          </cell>
          <cell r="F9" t="str">
            <v>DOE Joint Genome Institute (JGI)</v>
          </cell>
          <cell r="G9">
            <v>2693429904</v>
          </cell>
          <cell r="H9" t="str">
            <v>Proteobacteria</v>
          </cell>
          <cell r="I9" t="str">
            <v>Alphaproteobacteria</v>
          </cell>
          <cell r="J9" t="str">
            <v>Rhodobacterales</v>
          </cell>
          <cell r="K9" t="str">
            <v>Rhodobacteraceae</v>
          </cell>
          <cell r="L9" t="str">
            <v>Rubrimonas</v>
          </cell>
          <cell r="M9" t="str">
            <v>Rubrimonas cliftonensis</v>
          </cell>
          <cell r="N9">
            <v>89524</v>
          </cell>
          <cell r="O9">
            <v>0</v>
          </cell>
          <cell r="P9">
            <v>0</v>
          </cell>
          <cell r="Q9">
            <v>42625</v>
          </cell>
          <cell r="R9" t="str">
            <v>DSM 15345</v>
          </cell>
          <cell r="S9" t="str">
            <v>Markus G?ker</v>
          </cell>
          <cell r="T9" t="str">
            <v>Yes</v>
          </cell>
          <cell r="U9" t="str">
            <v>Yes</v>
          </cell>
          <cell r="V9">
            <v>4864068</v>
          </cell>
          <cell r="W9">
            <v>4645</v>
          </cell>
          <cell r="X9">
            <v>98</v>
          </cell>
          <cell r="Y9">
            <v>0.72</v>
          </cell>
          <cell r="Z9">
            <v>4373831</v>
          </cell>
          <cell r="AA9">
            <v>4590</v>
          </cell>
          <cell r="AB9">
            <v>55</v>
          </cell>
          <cell r="AC9">
            <v>3</v>
          </cell>
          <cell r="AD9">
            <v>1</v>
          </cell>
          <cell r="AE9">
            <v>1</v>
          </cell>
          <cell r="AF9">
            <v>1</v>
          </cell>
          <cell r="AG9">
            <v>45</v>
          </cell>
        </row>
        <row r="10">
          <cell r="A10">
            <v>2619619257</v>
          </cell>
          <cell r="B10" t="str">
            <v>Bacteria</v>
          </cell>
          <cell r="C10" t="str">
            <v>Permanent Draft</v>
          </cell>
          <cell r="D10" t="str">
            <v>Generating reference genomes for marine ecosystem research: Single cell sequencing of ubiquitous, uncultured bacterioplankton clades</v>
          </cell>
          <cell r="E10" t="str">
            <v>alpha proteobacterium SCGC AAA076-E06 (unscreened)</v>
          </cell>
          <cell r="F10" t="str">
            <v>DOE Joint Genome Institute (JGI)</v>
          </cell>
          <cell r="G10">
            <v>2619619257</v>
          </cell>
          <cell r="H10" t="str">
            <v>Proteobacteria</v>
          </cell>
          <cell r="I10" t="str">
            <v>Alphaproteobacteria</v>
          </cell>
          <cell r="J10" t="str">
            <v>unclassified</v>
          </cell>
          <cell r="K10" t="str">
            <v>unclassified</v>
          </cell>
          <cell r="L10" t="str">
            <v>unclassified</v>
          </cell>
          <cell r="M10" t="str">
            <v>alpha proteobacterium SCGC AAA076-E06</v>
          </cell>
          <cell r="N10">
            <v>1007110</v>
          </cell>
          <cell r="O10">
            <v>0</v>
          </cell>
          <cell r="P10">
            <v>0</v>
          </cell>
          <cell r="Q10">
            <v>42170</v>
          </cell>
          <cell r="R10" t="str">
            <v>SCGC AAA076-E06</v>
          </cell>
          <cell r="S10" t="str">
            <v>Ramunas Stepanauskas</v>
          </cell>
          <cell r="T10" t="str">
            <v>No</v>
          </cell>
          <cell r="U10" t="str">
            <v>Unknown</v>
          </cell>
          <cell r="V10">
            <v>221656</v>
          </cell>
          <cell r="W10">
            <v>323</v>
          </cell>
          <cell r="X10">
            <v>13</v>
          </cell>
          <cell r="Y10">
            <v>0.37</v>
          </cell>
          <cell r="Z10">
            <v>207185</v>
          </cell>
          <cell r="AA10">
            <v>313</v>
          </cell>
          <cell r="AB10">
            <v>10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8</v>
          </cell>
        </row>
        <row r="11">
          <cell r="A11">
            <v>2724679813</v>
          </cell>
          <cell r="B11" t="str">
            <v>Bacteria</v>
          </cell>
          <cell r="C11" t="str">
            <v>Permanent Draft</v>
          </cell>
          <cell r="D11" t="str">
            <v>Genomic Encyclopedia of Archaeal and Bacterial Type Strains, Phase II (KMG-II): from individual species to whole genera</v>
          </cell>
          <cell r="E11" t="str">
            <v>Roseibium denhamense DSM 15949</v>
          </cell>
          <cell r="F11" t="str">
            <v>DOE Joint Genome Institute (JGI)</v>
          </cell>
          <cell r="G11">
            <v>2724679813</v>
          </cell>
          <cell r="H11" t="str">
            <v>Proteobacteria</v>
          </cell>
          <cell r="I11" t="str">
            <v>Alphaproteobacteria</v>
          </cell>
          <cell r="J11" t="str">
            <v>Rhodobacterales</v>
          </cell>
          <cell r="K11" t="str">
            <v>Rhodobacteraceae</v>
          </cell>
          <cell r="L11" t="str">
            <v>Roseibium</v>
          </cell>
          <cell r="M11" t="str">
            <v>Roseibium denhamense</v>
          </cell>
          <cell r="N11">
            <v>76305</v>
          </cell>
          <cell r="O11">
            <v>0</v>
          </cell>
          <cell r="P11">
            <v>0</v>
          </cell>
          <cell r="Q11">
            <v>42846</v>
          </cell>
          <cell r="R11" t="str">
            <v>DSM 15949</v>
          </cell>
          <cell r="S11" t="str">
            <v>Markus G?ker</v>
          </cell>
          <cell r="T11" t="str">
            <v>Yes</v>
          </cell>
          <cell r="V11">
            <v>4849775</v>
          </cell>
          <cell r="W11">
            <v>4506</v>
          </cell>
          <cell r="X11">
            <v>20</v>
          </cell>
          <cell r="Y11">
            <v>0.56999999999999995</v>
          </cell>
          <cell r="Z11">
            <v>4311372</v>
          </cell>
          <cell r="AA11">
            <v>4447</v>
          </cell>
          <cell r="AB11">
            <v>59</v>
          </cell>
          <cell r="AC11">
            <v>3</v>
          </cell>
          <cell r="AD11">
            <v>1</v>
          </cell>
          <cell r="AE11">
            <v>1</v>
          </cell>
          <cell r="AF11">
            <v>1</v>
          </cell>
          <cell r="AG11">
            <v>44</v>
          </cell>
        </row>
        <row r="12">
          <cell r="A12">
            <v>2675903125</v>
          </cell>
          <cell r="B12" t="str">
            <v>Bacteria</v>
          </cell>
          <cell r="C12" t="str">
            <v>Permanent Draft</v>
          </cell>
          <cell r="D12" t="str">
            <v>Comparative analysis of microorganisms from saline springs in Andes Mountain Range, Colombia</v>
          </cell>
          <cell r="E12" t="str">
            <v>Oceanibaculum indicum USBA 36</v>
          </cell>
          <cell r="F12" t="str">
            <v>DOE Joint Genome Institute (JGI)</v>
          </cell>
          <cell r="G12">
            <v>2675903125</v>
          </cell>
          <cell r="H12" t="str">
            <v>Proteobacteria</v>
          </cell>
          <cell r="I12" t="str">
            <v>Alphaproteobacteria</v>
          </cell>
          <cell r="J12" t="str">
            <v>Rhodospirillales</v>
          </cell>
          <cell r="K12" t="str">
            <v>Rhodospirillaceae</v>
          </cell>
          <cell r="L12" t="str">
            <v>Oceanibaculum</v>
          </cell>
          <cell r="M12" t="str">
            <v>Oceanibaculum indicum</v>
          </cell>
          <cell r="N12">
            <v>526216</v>
          </cell>
          <cell r="O12">
            <v>0</v>
          </cell>
          <cell r="P12">
            <v>0</v>
          </cell>
          <cell r="Q12">
            <v>42903</v>
          </cell>
          <cell r="R12" t="str">
            <v>USBA 36</v>
          </cell>
          <cell r="S12" t="str">
            <v>Eddy Rubin</v>
          </cell>
          <cell r="T12" t="str">
            <v>Yes</v>
          </cell>
          <cell r="V12">
            <v>3853825</v>
          </cell>
          <cell r="W12">
            <v>3685</v>
          </cell>
          <cell r="X12">
            <v>15</v>
          </cell>
          <cell r="Y12">
            <v>0.65</v>
          </cell>
          <cell r="Z12">
            <v>3527834</v>
          </cell>
          <cell r="AA12">
            <v>3625</v>
          </cell>
          <cell r="AB12">
            <v>60</v>
          </cell>
          <cell r="AC12">
            <v>3</v>
          </cell>
          <cell r="AD12">
            <v>1</v>
          </cell>
          <cell r="AE12">
            <v>1</v>
          </cell>
          <cell r="AF12">
            <v>1</v>
          </cell>
          <cell r="AG12">
            <v>50</v>
          </cell>
        </row>
        <row r="13">
          <cell r="A13">
            <v>2571042000</v>
          </cell>
          <cell r="B13" t="str">
            <v>Bacteria</v>
          </cell>
          <cell r="C13" t="str">
            <v>Permanent Draft</v>
          </cell>
          <cell r="D13" t="str">
            <v>Genomic Encyclopedia of Type Strains, Phase I: the one thousand microbial genomes (KMG-I) project</v>
          </cell>
          <cell r="E13" t="str">
            <v>Belnapia moabensis DSM 16746</v>
          </cell>
          <cell r="F13" t="str">
            <v>DOE Joint Genome Institute (JGI)</v>
          </cell>
          <cell r="G13">
            <v>2571042000</v>
          </cell>
          <cell r="H13" t="str">
            <v>Proteobacteria</v>
          </cell>
          <cell r="I13" t="str">
            <v>Alphaproteobacteria</v>
          </cell>
          <cell r="J13" t="str">
            <v>Rhodospirillales</v>
          </cell>
          <cell r="K13" t="str">
            <v>Acetobacteraceae</v>
          </cell>
          <cell r="L13" t="str">
            <v>Belnapia</v>
          </cell>
          <cell r="M13" t="str">
            <v>Belnapia moabensis</v>
          </cell>
          <cell r="N13">
            <v>1121106</v>
          </cell>
          <cell r="O13">
            <v>0</v>
          </cell>
          <cell r="P13">
            <v>0</v>
          </cell>
          <cell r="Q13">
            <v>41827</v>
          </cell>
          <cell r="R13" t="str">
            <v>DSM 16746</v>
          </cell>
          <cell r="S13" t="str">
            <v>Nikos Kyrpides</v>
          </cell>
          <cell r="T13" t="str">
            <v>Yes</v>
          </cell>
          <cell r="U13" t="str">
            <v>Yes</v>
          </cell>
          <cell r="V13">
            <v>6727093</v>
          </cell>
          <cell r="W13">
            <v>6597</v>
          </cell>
          <cell r="X13">
            <v>282</v>
          </cell>
          <cell r="Y13">
            <v>0.69</v>
          </cell>
          <cell r="Z13">
            <v>5863711</v>
          </cell>
          <cell r="AA13">
            <v>6524</v>
          </cell>
          <cell r="AB13">
            <v>73</v>
          </cell>
          <cell r="AC13">
            <v>8</v>
          </cell>
          <cell r="AD13">
            <v>3</v>
          </cell>
          <cell r="AE13">
            <v>2</v>
          </cell>
          <cell r="AF13">
            <v>3</v>
          </cell>
          <cell r="AG13">
            <v>47</v>
          </cell>
        </row>
        <row r="14">
          <cell r="A14">
            <v>2731957887</v>
          </cell>
          <cell r="B14" t="str">
            <v>Bacteria</v>
          </cell>
          <cell r="C14" t="str">
            <v>Permanent Draft</v>
          </cell>
          <cell r="D14" t="str">
            <v>To understand ecology and evolution of rice seed associated bacteria by whole genome sequencing</v>
          </cell>
          <cell r="E14" t="str">
            <v>Methylobacterium aquaticum NS228</v>
          </cell>
          <cell r="F14" t="str">
            <v>Bacterial Genomics and Evolution Laboratory, CSIR-Institute of Microbial Technology</v>
          </cell>
          <cell r="G14">
            <v>2731957887</v>
          </cell>
          <cell r="H14" t="str">
            <v>Proteobacteria</v>
          </cell>
          <cell r="I14" t="str">
            <v>Alphaproteobacteria</v>
          </cell>
          <cell r="J14" t="str">
            <v>Rhizobiales</v>
          </cell>
          <cell r="K14" t="str">
            <v>Methylobacteriaceae</v>
          </cell>
          <cell r="L14" t="str">
            <v>Methylobacterium</v>
          </cell>
          <cell r="M14" t="str">
            <v>Methylobacterium aquaticum</v>
          </cell>
          <cell r="N14">
            <v>270351</v>
          </cell>
          <cell r="O14">
            <v>0</v>
          </cell>
          <cell r="P14">
            <v>0</v>
          </cell>
          <cell r="Q14">
            <v>42866</v>
          </cell>
          <cell r="R14" t="str">
            <v>NS228</v>
          </cell>
          <cell r="T14" t="str">
            <v>Yes</v>
          </cell>
          <cell r="V14">
            <v>6248449</v>
          </cell>
          <cell r="W14">
            <v>5943</v>
          </cell>
          <cell r="X14">
            <v>386</v>
          </cell>
          <cell r="Y14">
            <v>0.71</v>
          </cell>
          <cell r="Z14">
            <v>5394482</v>
          </cell>
          <cell r="AA14">
            <v>5843</v>
          </cell>
          <cell r="AB14">
            <v>100</v>
          </cell>
          <cell r="AC14">
            <v>13</v>
          </cell>
          <cell r="AD14">
            <v>6</v>
          </cell>
          <cell r="AE14">
            <v>4</v>
          </cell>
          <cell r="AF14">
            <v>3</v>
          </cell>
          <cell r="AG14">
            <v>66</v>
          </cell>
        </row>
        <row r="15">
          <cell r="A15">
            <v>2590828857</v>
          </cell>
          <cell r="B15" t="str">
            <v>Bacteria</v>
          </cell>
          <cell r="C15" t="str">
            <v>Permanent Draft</v>
          </cell>
          <cell r="D15" t="str">
            <v>Plant associated metagenomes--Microbial community diversity and host control of community assembly across model and emerging plant ecological genomics systems.</v>
          </cell>
          <cell r="E15" t="str">
            <v>Methylobacterium sp. 275MFSha3.1</v>
          </cell>
          <cell r="F15" t="str">
            <v>DOE Joint Genome Institute (JGI)</v>
          </cell>
          <cell r="G15">
            <v>2590828857</v>
          </cell>
          <cell r="H15" t="str">
            <v>Proteobacteria</v>
          </cell>
          <cell r="I15" t="str">
            <v>Alphaproteobacteria</v>
          </cell>
          <cell r="J15" t="str">
            <v>Rhizobiales</v>
          </cell>
          <cell r="K15" t="str">
            <v>Methylobacteriaceae</v>
          </cell>
          <cell r="L15" t="str">
            <v>Methylobacterium</v>
          </cell>
          <cell r="M15" t="str">
            <v>Methylobacterium sp.</v>
          </cell>
          <cell r="N15">
            <v>409</v>
          </cell>
          <cell r="O15">
            <v>0</v>
          </cell>
          <cell r="P15">
            <v>0</v>
          </cell>
          <cell r="Q15">
            <v>41929</v>
          </cell>
          <cell r="R15" t="str">
            <v>275MFSha3.1</v>
          </cell>
          <cell r="S15" t="str">
            <v>Jeff Dangl</v>
          </cell>
          <cell r="T15" t="str">
            <v>Yes</v>
          </cell>
          <cell r="U15" t="str">
            <v>Unknown</v>
          </cell>
          <cell r="V15">
            <v>6539402</v>
          </cell>
          <cell r="W15">
            <v>6208</v>
          </cell>
          <cell r="X15">
            <v>69</v>
          </cell>
          <cell r="Y15">
            <v>0.71</v>
          </cell>
          <cell r="Z15">
            <v>5638407</v>
          </cell>
          <cell r="AA15">
            <v>6130</v>
          </cell>
          <cell r="AB15">
            <v>78</v>
          </cell>
          <cell r="AC15">
            <v>11</v>
          </cell>
          <cell r="AD15">
            <v>5</v>
          </cell>
          <cell r="AE15">
            <v>4</v>
          </cell>
          <cell r="AF15">
            <v>2</v>
          </cell>
          <cell r="AG15">
            <v>50</v>
          </cell>
        </row>
        <row r="16">
          <cell r="A16">
            <v>2623620433</v>
          </cell>
          <cell r="B16" t="str">
            <v>Bacteria</v>
          </cell>
          <cell r="C16" t="str">
            <v>Draft</v>
          </cell>
          <cell r="D16" t="str">
            <v>Select Genomes from microbial communities from drinking water filter from Ann Arbor, Michigan</v>
          </cell>
          <cell r="E16" t="str">
            <v>Rhizobiales sp. genome_bin_48</v>
          </cell>
          <cell r="F16" t="str">
            <v>University of Michigan</v>
          </cell>
          <cell r="G16">
            <v>2623620433</v>
          </cell>
          <cell r="H16" t="str">
            <v>Proteobacteria</v>
          </cell>
          <cell r="I16" t="str">
            <v>Alphaproteobacteria</v>
          </cell>
          <cell r="J16" t="str">
            <v>Rhizobiales</v>
          </cell>
          <cell r="K16" t="str">
            <v>unclassified</v>
          </cell>
          <cell r="L16" t="str">
            <v>unclassified</v>
          </cell>
          <cell r="M16" t="str">
            <v>unclassified</v>
          </cell>
          <cell r="N16">
            <v>356</v>
          </cell>
          <cell r="O16">
            <v>0</v>
          </cell>
          <cell r="P16">
            <v>0</v>
          </cell>
          <cell r="Q16">
            <v>42314</v>
          </cell>
          <cell r="S16" t="str">
            <v>Ameet Pinto</v>
          </cell>
          <cell r="T16" t="str">
            <v>No</v>
          </cell>
          <cell r="V16">
            <v>4425498</v>
          </cell>
          <cell r="W16">
            <v>4718</v>
          </cell>
          <cell r="X16">
            <v>400</v>
          </cell>
          <cell r="Y16">
            <v>0.7</v>
          </cell>
          <cell r="Z16">
            <v>3936572</v>
          </cell>
          <cell r="AA16">
            <v>4666</v>
          </cell>
          <cell r="AB16">
            <v>52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44</v>
          </cell>
        </row>
        <row r="17">
          <cell r="A17">
            <v>2643221863</v>
          </cell>
          <cell r="B17" t="str">
            <v>Bacteria</v>
          </cell>
          <cell r="C17" t="str">
            <v>Permanent Draft</v>
          </cell>
          <cell r="D17" t="str">
            <v>Genome sequencing of Arabidopsis leaf and root microbiota representing the majority of bacterial species in their natural communities</v>
          </cell>
          <cell r="E17" t="str">
            <v>Methylobacterium sp. Leaf91</v>
          </cell>
          <cell r="F17" t="str">
            <v>Max Planck Institute for Plant Breeding Research</v>
          </cell>
          <cell r="G17">
            <v>2643221863</v>
          </cell>
          <cell r="H17" t="str">
            <v>Proteobacteria</v>
          </cell>
          <cell r="I17" t="str">
            <v>Alphaproteobacteria</v>
          </cell>
          <cell r="J17" t="str">
            <v>Rhizobiales</v>
          </cell>
          <cell r="K17" t="str">
            <v>Methylobacteriaceae</v>
          </cell>
          <cell r="L17" t="str">
            <v>Methylobacterium</v>
          </cell>
          <cell r="M17" t="str">
            <v>Methylobacterium sp. Leaf91</v>
          </cell>
          <cell r="N17">
            <v>1736247</v>
          </cell>
          <cell r="O17">
            <v>0</v>
          </cell>
          <cell r="P17">
            <v>0</v>
          </cell>
          <cell r="Q17">
            <v>42349</v>
          </cell>
          <cell r="R17" t="str">
            <v>Leaf91</v>
          </cell>
          <cell r="T17" t="str">
            <v>Yes</v>
          </cell>
          <cell r="V17">
            <v>5260378</v>
          </cell>
          <cell r="W17">
            <v>5026</v>
          </cell>
          <cell r="X17">
            <v>52</v>
          </cell>
          <cell r="Y17">
            <v>0.66</v>
          </cell>
          <cell r="Z17">
            <v>4489526</v>
          </cell>
          <cell r="AA17">
            <v>4957</v>
          </cell>
          <cell r="AB17">
            <v>69</v>
          </cell>
          <cell r="AC17">
            <v>4</v>
          </cell>
          <cell r="AD17">
            <v>2</v>
          </cell>
          <cell r="AE17">
            <v>1</v>
          </cell>
          <cell r="AF17">
            <v>1</v>
          </cell>
          <cell r="AG17">
            <v>48</v>
          </cell>
        </row>
        <row r="18">
          <cell r="A18">
            <v>2619618862</v>
          </cell>
          <cell r="B18" t="str">
            <v>Bacteria</v>
          </cell>
          <cell r="C18" t="str">
            <v>Draft</v>
          </cell>
          <cell r="D18" t="str">
            <v>Select Genomes from microbial communities from drinking water filter from Ann Arbor, Michigan</v>
          </cell>
          <cell r="E18" t="str">
            <v>Rhodospirillales sp. genome_bin_37</v>
          </cell>
          <cell r="F18" t="str">
            <v>University of Michigan</v>
          </cell>
          <cell r="G18">
            <v>2619618862</v>
          </cell>
          <cell r="H18" t="str">
            <v>Proteobacteria</v>
          </cell>
          <cell r="I18" t="str">
            <v>Alphaproteobacteria</v>
          </cell>
          <cell r="J18" t="str">
            <v>Rhodospirillales</v>
          </cell>
          <cell r="K18" t="str">
            <v>unclassified</v>
          </cell>
          <cell r="L18" t="str">
            <v>unclassified</v>
          </cell>
          <cell r="M18" t="str">
            <v>unclassified</v>
          </cell>
          <cell r="N18">
            <v>204441</v>
          </cell>
          <cell r="O18">
            <v>0</v>
          </cell>
          <cell r="P18">
            <v>0</v>
          </cell>
          <cell r="Q18">
            <v>42314</v>
          </cell>
          <cell r="S18" t="str">
            <v>Ameet Pinto</v>
          </cell>
          <cell r="T18" t="str">
            <v>No</v>
          </cell>
          <cell r="V18">
            <v>4776811</v>
          </cell>
          <cell r="W18">
            <v>4728</v>
          </cell>
          <cell r="X18">
            <v>195</v>
          </cell>
          <cell r="Y18">
            <v>0.71</v>
          </cell>
          <cell r="Z18">
            <v>4372947</v>
          </cell>
          <cell r="AA18">
            <v>4678</v>
          </cell>
          <cell r="AB18">
            <v>50</v>
          </cell>
          <cell r="AC18">
            <v>2</v>
          </cell>
          <cell r="AD18">
            <v>1</v>
          </cell>
          <cell r="AE18">
            <v>0</v>
          </cell>
          <cell r="AF18">
            <v>1</v>
          </cell>
          <cell r="AG18">
            <v>40</v>
          </cell>
        </row>
        <row r="19">
          <cell r="A19">
            <v>2597490343</v>
          </cell>
          <cell r="B19" t="str">
            <v>Bacteria</v>
          </cell>
          <cell r="C19" t="str">
            <v>Permanent Draft</v>
          </cell>
          <cell r="D19" t="str">
            <v>Genomic Encyclopedia of Archaeal and Bacterial Type Strains, Phase II (KMG-II): from individual species to whole genera</v>
          </cell>
          <cell r="E19" t="str">
            <v>Phaeospirillum fulvum DSM 13234</v>
          </cell>
          <cell r="F19" t="str">
            <v>DOE Joint Genome Institute (JGI)</v>
          </cell>
          <cell r="G19">
            <v>2597490343</v>
          </cell>
          <cell r="H19" t="str">
            <v>Proteobacteria</v>
          </cell>
          <cell r="I19" t="str">
            <v>Alphaproteobacteria</v>
          </cell>
          <cell r="J19" t="str">
            <v>Rhodospirillales</v>
          </cell>
          <cell r="K19" t="str">
            <v>Rhodospirillaceae</v>
          </cell>
          <cell r="L19" t="str">
            <v>Phaeospirillum</v>
          </cell>
          <cell r="M19" t="str">
            <v>Phaeospirillum fulvum</v>
          </cell>
          <cell r="N19">
            <v>1082</v>
          </cell>
          <cell r="O19">
            <v>0</v>
          </cell>
          <cell r="P19">
            <v>0</v>
          </cell>
          <cell r="Q19">
            <v>42342</v>
          </cell>
          <cell r="R19" t="str">
            <v>DSM 13234</v>
          </cell>
          <cell r="S19" t="str">
            <v>Markus G?ker</v>
          </cell>
          <cell r="T19" t="str">
            <v>Yes</v>
          </cell>
          <cell r="U19" t="str">
            <v>Unknown</v>
          </cell>
          <cell r="V19">
            <v>3805060</v>
          </cell>
          <cell r="W19">
            <v>3390</v>
          </cell>
          <cell r="X19">
            <v>29</v>
          </cell>
          <cell r="Y19">
            <v>0.65</v>
          </cell>
          <cell r="Z19">
            <v>3444973</v>
          </cell>
          <cell r="AA19">
            <v>3332</v>
          </cell>
          <cell r="AB19">
            <v>58</v>
          </cell>
          <cell r="AC19">
            <v>4</v>
          </cell>
          <cell r="AD19">
            <v>1</v>
          </cell>
          <cell r="AE19">
            <v>1</v>
          </cell>
          <cell r="AF19">
            <v>2</v>
          </cell>
          <cell r="AG19">
            <v>49</v>
          </cell>
        </row>
        <row r="20">
          <cell r="A20">
            <v>647000304</v>
          </cell>
          <cell r="B20" t="str">
            <v>Bacteria</v>
          </cell>
          <cell r="C20" t="str">
            <v>Permanent Draft</v>
          </cell>
          <cell r="D20" t="str">
            <v>CSP_777079</v>
          </cell>
          <cell r="E20" t="str">
            <v>Rhodobacter sp. SW2</v>
          </cell>
          <cell r="F20" t="str">
            <v>DOE Joint Genome Institute (JGI)</v>
          </cell>
          <cell r="G20">
            <v>647000304</v>
          </cell>
          <cell r="H20" t="str">
            <v>Proteobacteria</v>
          </cell>
          <cell r="I20" t="str">
            <v>Alphaproteobacteria</v>
          </cell>
          <cell r="J20" t="str">
            <v>Rhodobacterales</v>
          </cell>
          <cell r="K20" t="str">
            <v>Rhodobacteraceae</v>
          </cell>
          <cell r="L20" t="str">
            <v>Rhodobacter</v>
          </cell>
          <cell r="M20" t="str">
            <v>Rhodobacter sp. SW2</v>
          </cell>
          <cell r="N20">
            <v>371731</v>
          </cell>
          <cell r="O20">
            <v>33855</v>
          </cell>
          <cell r="P20">
            <v>40865</v>
          </cell>
          <cell r="Q20">
            <v>40391</v>
          </cell>
          <cell r="R20" t="str">
            <v>SW2</v>
          </cell>
          <cell r="S20" t="str">
            <v>David Emerson</v>
          </cell>
          <cell r="T20" t="str">
            <v>Yes</v>
          </cell>
          <cell r="U20" t="str">
            <v>Unknown</v>
          </cell>
          <cell r="V20">
            <v>3514342</v>
          </cell>
          <cell r="W20">
            <v>3453</v>
          </cell>
          <cell r="X20">
            <v>59</v>
          </cell>
          <cell r="Y20">
            <v>0.65</v>
          </cell>
          <cell r="Z20">
            <v>3202347</v>
          </cell>
          <cell r="AA20">
            <v>3408</v>
          </cell>
          <cell r="AB20">
            <v>45</v>
          </cell>
          <cell r="AC20">
            <v>3</v>
          </cell>
          <cell r="AD20">
            <v>1</v>
          </cell>
          <cell r="AE20">
            <v>1</v>
          </cell>
          <cell r="AF20">
            <v>1</v>
          </cell>
          <cell r="AG20">
            <v>42</v>
          </cell>
        </row>
        <row r="21">
          <cell r="A21">
            <v>2627854079</v>
          </cell>
          <cell r="B21" t="str">
            <v>Bacteria</v>
          </cell>
          <cell r="C21" t="str">
            <v>Finished</v>
          </cell>
          <cell r="D21" t="str">
            <v>Methylobacterium oryzae CBMB20</v>
          </cell>
          <cell r="E21" t="str">
            <v>Methylobacterium oryzae CBMB20</v>
          </cell>
          <cell r="F21" t="str">
            <v>Korea Research Institute of Bioscience and Biotechnology</v>
          </cell>
          <cell r="G21">
            <v>2627854079</v>
          </cell>
          <cell r="H21" t="str">
            <v>Proteobacteria</v>
          </cell>
          <cell r="I21" t="str">
            <v>Alphaproteobacteria</v>
          </cell>
          <cell r="J21" t="str">
            <v>Rhizobiales</v>
          </cell>
          <cell r="K21" t="str">
            <v>Methylobacteriaceae</v>
          </cell>
          <cell r="L21" t="str">
            <v>Methylobacterium</v>
          </cell>
          <cell r="M21" t="str">
            <v>Methylobacterium oryzae</v>
          </cell>
          <cell r="N21">
            <v>334852</v>
          </cell>
          <cell r="O21">
            <v>0</v>
          </cell>
          <cell r="P21">
            <v>0</v>
          </cell>
          <cell r="Q21">
            <v>42251</v>
          </cell>
          <cell r="R21" t="str">
            <v>CBMB20</v>
          </cell>
          <cell r="T21" t="str">
            <v>Yes</v>
          </cell>
          <cell r="U21" t="str">
            <v>Yes</v>
          </cell>
          <cell r="V21">
            <v>6286629</v>
          </cell>
          <cell r="W21">
            <v>5883</v>
          </cell>
          <cell r="X21">
            <v>1</v>
          </cell>
          <cell r="Y21">
            <v>0.7</v>
          </cell>
          <cell r="Z21">
            <v>5392731</v>
          </cell>
          <cell r="AA21">
            <v>5795</v>
          </cell>
          <cell r="AB21">
            <v>88</v>
          </cell>
          <cell r="AC21">
            <v>12</v>
          </cell>
          <cell r="AD21">
            <v>4</v>
          </cell>
          <cell r="AE21">
            <v>4</v>
          </cell>
          <cell r="AF21">
            <v>4</v>
          </cell>
          <cell r="AG21">
            <v>57</v>
          </cell>
        </row>
        <row r="22">
          <cell r="A22">
            <v>2513237268</v>
          </cell>
          <cell r="B22" t="str">
            <v>Bacteria</v>
          </cell>
          <cell r="C22" t="str">
            <v>Permanent Draft</v>
          </cell>
          <cell r="D22" t="str">
            <v>Bradyrhizobium sp. ORS285</v>
          </cell>
          <cell r="E22" t="str">
            <v>Bradyrhizobium sp. ORS285</v>
          </cell>
          <cell r="F22" t="str">
            <v>CEA Genoscope</v>
          </cell>
          <cell r="G22">
            <v>2513237268</v>
          </cell>
          <cell r="H22" t="str">
            <v>Proteobacteria</v>
          </cell>
          <cell r="I22" t="str">
            <v>Alphaproteobacteria</v>
          </cell>
          <cell r="J22" t="str">
            <v>Rhizobiales</v>
          </cell>
          <cell r="K22" t="str">
            <v>Bradyrhizobiaceae</v>
          </cell>
          <cell r="L22" t="str">
            <v>Bradyrhizobium</v>
          </cell>
          <cell r="M22" t="str">
            <v>Bradyrhizobium sp. ORS 285</v>
          </cell>
          <cell r="N22">
            <v>115808</v>
          </cell>
          <cell r="O22">
            <v>65549</v>
          </cell>
          <cell r="P22">
            <v>80837</v>
          </cell>
          <cell r="Q22">
            <v>41051</v>
          </cell>
          <cell r="R22" t="str">
            <v>ORS285</v>
          </cell>
          <cell r="S22" t="str">
            <v>Lionel Moulin</v>
          </cell>
          <cell r="T22" t="str">
            <v>Yes</v>
          </cell>
          <cell r="U22" t="str">
            <v>Unknown</v>
          </cell>
          <cell r="V22">
            <v>7602254</v>
          </cell>
          <cell r="W22">
            <v>6842</v>
          </cell>
          <cell r="X22">
            <v>301</v>
          </cell>
          <cell r="Y22">
            <v>0.65</v>
          </cell>
          <cell r="Z22">
            <v>6476308</v>
          </cell>
          <cell r="AA22">
            <v>6778</v>
          </cell>
          <cell r="AB22">
            <v>64</v>
          </cell>
          <cell r="AC22">
            <v>4</v>
          </cell>
          <cell r="AD22">
            <v>2</v>
          </cell>
          <cell r="AE22">
            <v>1</v>
          </cell>
          <cell r="AF22">
            <v>1</v>
          </cell>
          <cell r="AG22">
            <v>49</v>
          </cell>
        </row>
        <row r="23">
          <cell r="A23">
            <v>2537562135</v>
          </cell>
          <cell r="B23" t="str">
            <v>Bacteria</v>
          </cell>
          <cell r="C23" t="str">
            <v>Finished</v>
          </cell>
          <cell r="D23" t="str">
            <v>Hoeflea phototrophica DFL-43</v>
          </cell>
          <cell r="E23" t="str">
            <v>Hoeflea phototrophica DFL-43</v>
          </cell>
          <cell r="F23" t="str">
            <v>J. Craig Venter Institute (JCVI)</v>
          </cell>
          <cell r="G23">
            <v>2537562135</v>
          </cell>
          <cell r="H23" t="str">
            <v>Proteobacteria</v>
          </cell>
          <cell r="I23" t="str">
            <v>Alphaproteobacteria</v>
          </cell>
          <cell r="J23" t="str">
            <v>Rhizobiales</v>
          </cell>
          <cell r="K23" t="str">
            <v>Phyllobacteriaceae</v>
          </cell>
          <cell r="L23" t="str">
            <v>Hoeflea</v>
          </cell>
          <cell r="M23" t="str">
            <v>Hoeflea phototrophica</v>
          </cell>
          <cell r="N23">
            <v>411684</v>
          </cell>
          <cell r="O23">
            <v>0</v>
          </cell>
          <cell r="P23">
            <v>0</v>
          </cell>
          <cell r="Q23">
            <v>41523</v>
          </cell>
          <cell r="R23" t="str">
            <v>DFL-43</v>
          </cell>
          <cell r="T23" t="str">
            <v>Yes</v>
          </cell>
          <cell r="U23" t="str">
            <v>Yes</v>
          </cell>
          <cell r="V23">
            <v>4458057</v>
          </cell>
          <cell r="W23">
            <v>4407</v>
          </cell>
          <cell r="X23">
            <v>22</v>
          </cell>
          <cell r="Y23">
            <v>0.6</v>
          </cell>
          <cell r="Z23">
            <v>3988922</v>
          </cell>
          <cell r="AA23">
            <v>4357</v>
          </cell>
          <cell r="AB23">
            <v>50</v>
          </cell>
          <cell r="AC23">
            <v>3</v>
          </cell>
          <cell r="AD23">
            <v>2</v>
          </cell>
          <cell r="AE23">
            <v>1</v>
          </cell>
          <cell r="AF23">
            <v>0</v>
          </cell>
          <cell r="AG23">
            <v>47</v>
          </cell>
        </row>
        <row r="24">
          <cell r="A24">
            <v>644736387</v>
          </cell>
          <cell r="B24" t="str">
            <v>Bacteria</v>
          </cell>
          <cell r="C24" t="str">
            <v>Finished</v>
          </cell>
          <cell r="D24" t="str">
            <v>Methylobacterium extorquens DM4</v>
          </cell>
          <cell r="E24" t="str">
            <v>Methylobacterium extorquens DM4</v>
          </cell>
          <cell r="F24" t="str">
            <v>CEA Genoscope</v>
          </cell>
          <cell r="G24">
            <v>644736387</v>
          </cell>
          <cell r="H24" t="str">
            <v>Proteobacteria</v>
          </cell>
          <cell r="I24" t="str">
            <v>Alphaproteobacteria</v>
          </cell>
          <cell r="J24" t="str">
            <v>Rhizobiales</v>
          </cell>
          <cell r="K24" t="str">
            <v>Methylobacteriaceae</v>
          </cell>
          <cell r="L24" t="str">
            <v>Methylobacterium</v>
          </cell>
          <cell r="M24" t="str">
            <v>Methylobacterium extorquens</v>
          </cell>
          <cell r="N24">
            <v>661410</v>
          </cell>
          <cell r="O24">
            <v>16093</v>
          </cell>
          <cell r="P24">
            <v>61617</v>
          </cell>
          <cell r="Q24">
            <v>40148</v>
          </cell>
          <cell r="R24" t="str">
            <v>DM4</v>
          </cell>
          <cell r="S24" t="str">
            <v>St?phane Vuilleumier</v>
          </cell>
          <cell r="T24" t="str">
            <v>Yes</v>
          </cell>
          <cell r="U24" t="str">
            <v>Yes</v>
          </cell>
          <cell r="V24">
            <v>6123851</v>
          </cell>
          <cell r="W24">
            <v>5829</v>
          </cell>
          <cell r="X24">
            <v>3</v>
          </cell>
          <cell r="Y24">
            <v>0.68</v>
          </cell>
          <cell r="Z24">
            <v>5117137</v>
          </cell>
          <cell r="AA24">
            <v>5741</v>
          </cell>
          <cell r="AB24">
            <v>88</v>
          </cell>
          <cell r="AC24">
            <v>15</v>
          </cell>
          <cell r="AD24">
            <v>5</v>
          </cell>
          <cell r="AE24">
            <v>5</v>
          </cell>
          <cell r="AF24">
            <v>5</v>
          </cell>
          <cell r="AG24">
            <v>58</v>
          </cell>
        </row>
        <row r="25">
          <cell r="A25">
            <v>639279312</v>
          </cell>
          <cell r="B25" t="str">
            <v>Bacteria</v>
          </cell>
          <cell r="C25" t="str">
            <v>Finished</v>
          </cell>
          <cell r="D25" t="str">
            <v>Rhodopseudomonas palustris, 4 strains</v>
          </cell>
          <cell r="E25" t="str">
            <v>Rhodopseudomonas palustris BisA53</v>
          </cell>
          <cell r="F25" t="str">
            <v>DOE Joint Genome Institute (JGI)</v>
          </cell>
          <cell r="G25">
            <v>639279312</v>
          </cell>
          <cell r="H25" t="str">
            <v>Proteobacteria</v>
          </cell>
          <cell r="I25" t="str">
            <v>Alphaproteobacteria</v>
          </cell>
          <cell r="J25" t="str">
            <v>Rhizobiales</v>
          </cell>
          <cell r="K25" t="str">
            <v>Bradyrhizobiaceae</v>
          </cell>
          <cell r="L25" t="str">
            <v>Rhodopseudomonas</v>
          </cell>
          <cell r="M25" t="str">
            <v>Rhodopseudomonas palustris</v>
          </cell>
          <cell r="N25">
            <v>316055</v>
          </cell>
          <cell r="O25">
            <v>15751</v>
          </cell>
          <cell r="P25">
            <v>58445</v>
          </cell>
          <cell r="Q25">
            <v>39052</v>
          </cell>
          <cell r="R25" t="str">
            <v>BisA53</v>
          </cell>
          <cell r="S25" t="str">
            <v>Harwood, Caroline</v>
          </cell>
          <cell r="T25" t="str">
            <v>Yes</v>
          </cell>
          <cell r="U25" t="str">
            <v>Unknown</v>
          </cell>
          <cell r="V25">
            <v>5505494</v>
          </cell>
          <cell r="W25">
            <v>4996</v>
          </cell>
          <cell r="X25">
            <v>1</v>
          </cell>
          <cell r="Y25">
            <v>0.64</v>
          </cell>
          <cell r="Z25">
            <v>4761139</v>
          </cell>
          <cell r="AA25">
            <v>4914</v>
          </cell>
          <cell r="AB25">
            <v>82</v>
          </cell>
          <cell r="AC25">
            <v>6</v>
          </cell>
          <cell r="AD25">
            <v>2</v>
          </cell>
          <cell r="AE25">
            <v>2</v>
          </cell>
          <cell r="AF25">
            <v>2</v>
          </cell>
          <cell r="AG25">
            <v>48</v>
          </cell>
        </row>
        <row r="26">
          <cell r="A26">
            <v>2595699009</v>
          </cell>
          <cell r="B26" t="str">
            <v>Bacteria</v>
          </cell>
          <cell r="C26" t="str">
            <v>Permanent Draft</v>
          </cell>
          <cell r="D26" t="str">
            <v>Genomic Encyclopedia of Type Strains, Phase I: the one thousand microbial genomes (KMG-I) project</v>
          </cell>
          <cell r="E26" t="str">
            <v>Afifella marina DSM 2698</v>
          </cell>
          <cell r="F26" t="str">
            <v>DOE Joint Genome Institute (JGI)</v>
          </cell>
          <cell r="G26">
            <v>2595699009</v>
          </cell>
          <cell r="H26" t="str">
            <v>Proteobacteria</v>
          </cell>
          <cell r="I26" t="str">
            <v>Alphaproteobacteria</v>
          </cell>
          <cell r="J26" t="str">
            <v>Rhizobiales</v>
          </cell>
          <cell r="K26" t="str">
            <v>Rhodobiaceae</v>
          </cell>
          <cell r="L26" t="str">
            <v>Afifella</v>
          </cell>
          <cell r="M26" t="str">
            <v>Afifella marina</v>
          </cell>
          <cell r="N26">
            <v>1120955</v>
          </cell>
          <cell r="O26">
            <v>0</v>
          </cell>
          <cell r="P26">
            <v>0</v>
          </cell>
          <cell r="Q26">
            <v>42328</v>
          </cell>
          <cell r="R26" t="str">
            <v>DSM 2698</v>
          </cell>
          <cell r="S26" t="str">
            <v>Nikos Kyrpides</v>
          </cell>
          <cell r="T26" t="str">
            <v>Yes</v>
          </cell>
          <cell r="U26" t="str">
            <v>Yes</v>
          </cell>
          <cell r="V26">
            <v>3963421</v>
          </cell>
          <cell r="W26">
            <v>3731</v>
          </cell>
          <cell r="X26">
            <v>24</v>
          </cell>
          <cell r="Y26">
            <v>0.63</v>
          </cell>
          <cell r="Z26">
            <v>3565229</v>
          </cell>
          <cell r="AA26">
            <v>3672</v>
          </cell>
          <cell r="AB26">
            <v>59</v>
          </cell>
          <cell r="AC26">
            <v>3</v>
          </cell>
          <cell r="AD26">
            <v>1</v>
          </cell>
          <cell r="AE26">
            <v>1</v>
          </cell>
          <cell r="AF26">
            <v>1</v>
          </cell>
          <cell r="AG26">
            <v>46</v>
          </cell>
        </row>
        <row r="27">
          <cell r="A27">
            <v>2710724204</v>
          </cell>
          <cell r="B27" t="str">
            <v>Bacteria</v>
          </cell>
          <cell r="C27" t="str">
            <v>Permanent Draft</v>
          </cell>
          <cell r="D27" t="str">
            <v>Phycosphere-associated microbial communities from algal ponds</v>
          </cell>
          <cell r="E27" t="str">
            <v>Methylobacterium sp. B4</v>
          </cell>
          <cell r="F27" t="str">
            <v>DOE Joint Genome Institute (JGI)</v>
          </cell>
          <cell r="G27">
            <v>2710724204</v>
          </cell>
          <cell r="H27" t="str">
            <v>Proteobacteria</v>
          </cell>
          <cell r="I27" t="str">
            <v>Alphaproteobacteria</v>
          </cell>
          <cell r="J27" t="str">
            <v>Rhizobiales</v>
          </cell>
          <cell r="K27" t="str">
            <v>Methylobacteriaceae</v>
          </cell>
          <cell r="L27" t="str">
            <v>Methylobacterium</v>
          </cell>
          <cell r="M27" t="str">
            <v>Methylobacterium sp. B4</v>
          </cell>
          <cell r="N27">
            <v>1938755</v>
          </cell>
          <cell r="O27">
            <v>0</v>
          </cell>
          <cell r="P27">
            <v>0</v>
          </cell>
          <cell r="Q27">
            <v>42751</v>
          </cell>
          <cell r="R27" t="str">
            <v>B4</v>
          </cell>
          <cell r="S27" t="str">
            <v>Xavier Mayali</v>
          </cell>
          <cell r="T27" t="str">
            <v>Yes</v>
          </cell>
          <cell r="V27">
            <v>5122509</v>
          </cell>
          <cell r="W27">
            <v>4864</v>
          </cell>
          <cell r="X27">
            <v>61</v>
          </cell>
          <cell r="Y27">
            <v>0.7</v>
          </cell>
          <cell r="Z27">
            <v>4410336</v>
          </cell>
          <cell r="AA27">
            <v>4798</v>
          </cell>
          <cell r="AB27">
            <v>66</v>
          </cell>
          <cell r="AC27">
            <v>3</v>
          </cell>
          <cell r="AD27">
            <v>1</v>
          </cell>
          <cell r="AE27">
            <v>1</v>
          </cell>
          <cell r="AF27">
            <v>1</v>
          </cell>
          <cell r="AG27">
            <v>44</v>
          </cell>
        </row>
        <row r="28">
          <cell r="A28">
            <v>2597489926</v>
          </cell>
          <cell r="B28" t="str">
            <v>Bacteria</v>
          </cell>
          <cell r="C28" t="str">
            <v>Finished</v>
          </cell>
          <cell r="D28" t="str">
            <v>Bradyrhizobium oligotrophicum S58</v>
          </cell>
          <cell r="E28" t="str">
            <v>Bradyrhizobium oligotrophicum S58</v>
          </cell>
          <cell r="F28" t="str">
            <v>Tohoku University</v>
          </cell>
          <cell r="G28">
            <v>2597489926</v>
          </cell>
          <cell r="H28" t="str">
            <v>Proteobacteria</v>
          </cell>
          <cell r="I28" t="str">
            <v>Alphaproteobacteria</v>
          </cell>
          <cell r="J28" t="str">
            <v>Rhizobiales</v>
          </cell>
          <cell r="K28" t="str">
            <v>Bradyrhizobiaceae</v>
          </cell>
          <cell r="L28" t="str">
            <v>Bradyrhizobium</v>
          </cell>
          <cell r="M28" t="str">
            <v>Bradyrhizobium oligotrophicum</v>
          </cell>
          <cell r="N28">
            <v>1245469</v>
          </cell>
          <cell r="O28">
            <v>0</v>
          </cell>
          <cell r="P28">
            <v>0</v>
          </cell>
          <cell r="Q28">
            <v>41981</v>
          </cell>
          <cell r="R28" t="str">
            <v>S58</v>
          </cell>
          <cell r="T28" t="str">
            <v>Yes</v>
          </cell>
          <cell r="U28" t="str">
            <v>Unknown</v>
          </cell>
          <cell r="V28">
            <v>8264165</v>
          </cell>
          <cell r="W28">
            <v>7210</v>
          </cell>
          <cell r="X28">
            <v>1</v>
          </cell>
          <cell r="Y28">
            <v>0.65</v>
          </cell>
          <cell r="Z28">
            <v>7120331</v>
          </cell>
          <cell r="AA28">
            <v>7131</v>
          </cell>
          <cell r="AB28">
            <v>79</v>
          </cell>
          <cell r="AC28">
            <v>6</v>
          </cell>
          <cell r="AD28">
            <v>2</v>
          </cell>
          <cell r="AE28">
            <v>2</v>
          </cell>
          <cell r="AF28">
            <v>2</v>
          </cell>
          <cell r="AG28">
            <v>53</v>
          </cell>
        </row>
        <row r="29">
          <cell r="A29">
            <v>2561511096</v>
          </cell>
          <cell r="B29" t="str">
            <v>Bacteria</v>
          </cell>
          <cell r="C29" t="str">
            <v>Permanent Draft</v>
          </cell>
          <cell r="D29" t="str">
            <v>Genomic Encyclopedia of Type Strains, Phase I: the one thousand microbial genomes (KMG-I) project</v>
          </cell>
          <cell r="E29" t="str">
            <v>Brevundimonas bacteroides DSM 4726</v>
          </cell>
          <cell r="F29" t="str">
            <v>DOE Joint Genome Institute (JGI)</v>
          </cell>
          <cell r="G29">
            <v>2561511096</v>
          </cell>
          <cell r="H29" t="str">
            <v>Proteobacteria</v>
          </cell>
          <cell r="I29" t="str">
            <v>Alphaproteobacteria</v>
          </cell>
          <cell r="J29" t="str">
            <v>Caulobacterales</v>
          </cell>
          <cell r="K29" t="str">
            <v>Caulobacteraceae</v>
          </cell>
          <cell r="L29" t="str">
            <v>Brevundimonas</v>
          </cell>
          <cell r="M29" t="str">
            <v>Brevundimonas bacteroides</v>
          </cell>
          <cell r="N29">
            <v>1121124</v>
          </cell>
          <cell r="O29">
            <v>0</v>
          </cell>
          <cell r="P29">
            <v>0</v>
          </cell>
          <cell r="Q29">
            <v>41725</v>
          </cell>
          <cell r="R29" t="str">
            <v>DSM 4726</v>
          </cell>
          <cell r="S29" t="str">
            <v>Nikos Kyrpides</v>
          </cell>
          <cell r="T29" t="str">
            <v>Yes</v>
          </cell>
          <cell r="U29" t="str">
            <v>Yes</v>
          </cell>
          <cell r="V29">
            <v>3220540</v>
          </cell>
          <cell r="W29">
            <v>3249</v>
          </cell>
          <cell r="X29">
            <v>15</v>
          </cell>
          <cell r="Y29">
            <v>0.68</v>
          </cell>
          <cell r="Z29">
            <v>2969484</v>
          </cell>
          <cell r="AA29">
            <v>3192</v>
          </cell>
          <cell r="AB29">
            <v>57</v>
          </cell>
          <cell r="AC29">
            <v>3</v>
          </cell>
          <cell r="AD29">
            <v>1</v>
          </cell>
          <cell r="AE29">
            <v>1</v>
          </cell>
          <cell r="AF29">
            <v>1</v>
          </cell>
          <cell r="AG29">
            <v>44</v>
          </cell>
        </row>
        <row r="30">
          <cell r="A30">
            <v>2609459988</v>
          </cell>
          <cell r="B30" t="str">
            <v>Bacteria</v>
          </cell>
          <cell r="C30" t="str">
            <v>Permanent Draft</v>
          </cell>
          <cell r="D30" t="str">
            <v>Roseivivax isoporae LMG 25204</v>
          </cell>
          <cell r="E30" t="str">
            <v>Roseivivax isoporae LMG 25204</v>
          </cell>
          <cell r="F30" t="str">
            <v>Third Institute of Oceanography, State Oceanic Administration</v>
          </cell>
          <cell r="G30">
            <v>2609459988</v>
          </cell>
          <cell r="H30" t="str">
            <v>Proteobacteria</v>
          </cell>
          <cell r="I30" t="str">
            <v>Alphaproteobacteria</v>
          </cell>
          <cell r="J30" t="str">
            <v>Rhodobacterales</v>
          </cell>
          <cell r="K30" t="str">
            <v>Rhodobacteraceae</v>
          </cell>
          <cell r="L30" t="str">
            <v>Roseivivax</v>
          </cell>
          <cell r="M30" t="str">
            <v>Roseivivax isoporae</v>
          </cell>
          <cell r="N30">
            <v>1449351</v>
          </cell>
          <cell r="O30">
            <v>0</v>
          </cell>
          <cell r="P30">
            <v>0</v>
          </cell>
          <cell r="Q30">
            <v>42107</v>
          </cell>
          <cell r="R30" t="str">
            <v>LMG 25204</v>
          </cell>
          <cell r="T30" t="str">
            <v>Yes</v>
          </cell>
          <cell r="U30" t="str">
            <v>Yes</v>
          </cell>
          <cell r="V30">
            <v>4898228</v>
          </cell>
          <cell r="W30">
            <v>4777</v>
          </cell>
          <cell r="X30">
            <v>203</v>
          </cell>
          <cell r="Y30">
            <v>0.7</v>
          </cell>
          <cell r="Z30">
            <v>4463642</v>
          </cell>
          <cell r="AA30">
            <v>4721</v>
          </cell>
          <cell r="AB30">
            <v>56</v>
          </cell>
          <cell r="AC30">
            <v>4</v>
          </cell>
          <cell r="AD30">
            <v>1</v>
          </cell>
          <cell r="AE30">
            <v>1</v>
          </cell>
          <cell r="AF30">
            <v>2</v>
          </cell>
          <cell r="AG30">
            <v>44</v>
          </cell>
        </row>
        <row r="31">
          <cell r="A31">
            <v>2639763064</v>
          </cell>
          <cell r="B31" t="str">
            <v>Bacteria</v>
          </cell>
          <cell r="C31" t="str">
            <v>Permanent Draft</v>
          </cell>
          <cell r="D31" t="str">
            <v>Genome sequencing of Methylobacterium platani strains isolated from rice seed tissue</v>
          </cell>
          <cell r="E31" t="str">
            <v>Methylobacterium platani SE3.6</v>
          </cell>
          <cell r="F31" t="str">
            <v>Institute of Microbial Technology (IMTECH), Council of Scientific and Industrial Research (CSIR)</v>
          </cell>
          <cell r="G31">
            <v>2639763064</v>
          </cell>
          <cell r="H31" t="str">
            <v>Proteobacteria</v>
          </cell>
          <cell r="I31" t="str">
            <v>Alphaproteobacteria</v>
          </cell>
          <cell r="J31" t="str">
            <v>Rhizobiales</v>
          </cell>
          <cell r="K31" t="str">
            <v>Methylobacteriaceae</v>
          </cell>
          <cell r="L31" t="str">
            <v>Methylobacterium</v>
          </cell>
          <cell r="M31" t="str">
            <v>Methylobacterium platani</v>
          </cell>
          <cell r="N31">
            <v>427683</v>
          </cell>
          <cell r="O31">
            <v>0</v>
          </cell>
          <cell r="P31">
            <v>0</v>
          </cell>
          <cell r="Q31">
            <v>42314</v>
          </cell>
          <cell r="R31" t="str">
            <v>SE3.6</v>
          </cell>
          <cell r="T31" t="str">
            <v>Yes</v>
          </cell>
          <cell r="V31">
            <v>6930824</v>
          </cell>
          <cell r="W31">
            <v>6670</v>
          </cell>
          <cell r="X31">
            <v>560</v>
          </cell>
          <cell r="Y31">
            <v>0.7</v>
          </cell>
          <cell r="Z31">
            <v>5946194</v>
          </cell>
          <cell r="AA31">
            <v>6576</v>
          </cell>
          <cell r="AB31">
            <v>94</v>
          </cell>
          <cell r="AC31">
            <v>6</v>
          </cell>
          <cell r="AD31">
            <v>3</v>
          </cell>
          <cell r="AE31">
            <v>1</v>
          </cell>
          <cell r="AF31">
            <v>2</v>
          </cell>
          <cell r="AG31">
            <v>67</v>
          </cell>
        </row>
        <row r="32">
          <cell r="A32">
            <v>2643221943</v>
          </cell>
          <cell r="B32" t="str">
            <v>Bacteria</v>
          </cell>
          <cell r="C32" t="str">
            <v>Permanent Draft</v>
          </cell>
          <cell r="D32" t="str">
            <v>Genome sequencing of Arabidopsis leaf and root microbiota representing the majority of bacterial species in their natural communities</v>
          </cell>
          <cell r="E32" t="str">
            <v>Methylobacterium sp. Leaf465</v>
          </cell>
          <cell r="F32" t="str">
            <v>Max Planck Institute for Plant Breeding Research</v>
          </cell>
          <cell r="G32">
            <v>2643221943</v>
          </cell>
          <cell r="H32" t="str">
            <v>Proteobacteria</v>
          </cell>
          <cell r="I32" t="str">
            <v>Alphaproteobacteria</v>
          </cell>
          <cell r="J32" t="str">
            <v>Rhizobiales</v>
          </cell>
          <cell r="K32" t="str">
            <v>Methylobacteriaceae</v>
          </cell>
          <cell r="L32" t="str">
            <v>Methylobacterium</v>
          </cell>
          <cell r="M32" t="str">
            <v>Methylobacterium sp. Leaf465</v>
          </cell>
          <cell r="N32">
            <v>1736385</v>
          </cell>
          <cell r="O32">
            <v>0</v>
          </cell>
          <cell r="P32">
            <v>0</v>
          </cell>
          <cell r="Q32">
            <v>42349</v>
          </cell>
          <cell r="R32" t="str">
            <v>Leaf465</v>
          </cell>
          <cell r="T32" t="str">
            <v>Yes</v>
          </cell>
          <cell r="V32">
            <v>5055478</v>
          </cell>
          <cell r="W32">
            <v>4768</v>
          </cell>
          <cell r="X32">
            <v>48</v>
          </cell>
          <cell r="Y32">
            <v>0.69</v>
          </cell>
          <cell r="Z32">
            <v>4330563</v>
          </cell>
          <cell r="AA32">
            <v>4698</v>
          </cell>
          <cell r="AB32">
            <v>70</v>
          </cell>
          <cell r="AC32">
            <v>4</v>
          </cell>
          <cell r="AD32">
            <v>2</v>
          </cell>
          <cell r="AE32">
            <v>1</v>
          </cell>
          <cell r="AF32">
            <v>1</v>
          </cell>
          <cell r="AG32">
            <v>49</v>
          </cell>
        </row>
        <row r="33">
          <cell r="A33">
            <v>2643221804</v>
          </cell>
          <cell r="B33" t="str">
            <v>Bacteria</v>
          </cell>
          <cell r="C33" t="str">
            <v>Permanent Draft</v>
          </cell>
          <cell r="D33" t="str">
            <v>Genome sequencing of Arabidopsis leaf and root microbiota representing the majority of bacterial species in their natural communities</v>
          </cell>
          <cell r="E33" t="str">
            <v>Methylobacterium sp. Leaf113</v>
          </cell>
          <cell r="F33" t="str">
            <v>Max Planck Institute for Plant Breeding Research</v>
          </cell>
          <cell r="G33">
            <v>2643221804</v>
          </cell>
          <cell r="H33" t="str">
            <v>Proteobacteria</v>
          </cell>
          <cell r="I33" t="str">
            <v>Alphaproteobacteria</v>
          </cell>
          <cell r="J33" t="str">
            <v>Rhizobiales</v>
          </cell>
          <cell r="K33" t="str">
            <v>Methylobacteriaceae</v>
          </cell>
          <cell r="L33" t="str">
            <v>Methylobacterium</v>
          </cell>
          <cell r="M33" t="str">
            <v>Methylobacterium sp. Leaf113</v>
          </cell>
          <cell r="N33">
            <v>1736259</v>
          </cell>
          <cell r="O33">
            <v>0</v>
          </cell>
          <cell r="P33">
            <v>0</v>
          </cell>
          <cell r="Q33">
            <v>42349</v>
          </cell>
          <cell r="R33" t="str">
            <v>Leaf113</v>
          </cell>
          <cell r="T33" t="str">
            <v>Yes</v>
          </cell>
          <cell r="V33">
            <v>5151901</v>
          </cell>
          <cell r="W33">
            <v>4829</v>
          </cell>
          <cell r="X33">
            <v>54</v>
          </cell>
          <cell r="Y33">
            <v>0.68</v>
          </cell>
          <cell r="Z33">
            <v>4417380</v>
          </cell>
          <cell r="AA33">
            <v>4757</v>
          </cell>
          <cell r="AB33">
            <v>72</v>
          </cell>
          <cell r="AC33">
            <v>4</v>
          </cell>
          <cell r="AD33">
            <v>2</v>
          </cell>
          <cell r="AE33">
            <v>1</v>
          </cell>
          <cell r="AF33">
            <v>1</v>
          </cell>
          <cell r="AG33">
            <v>51</v>
          </cell>
        </row>
        <row r="34">
          <cell r="A34">
            <v>2721755615</v>
          </cell>
          <cell r="B34" t="str">
            <v>Bacteria</v>
          </cell>
          <cell r="C34" t="str">
            <v>Finished</v>
          </cell>
          <cell r="D34" t="str">
            <v>Methylobacterium phyllosphaerae CBMB27 genome sequencing</v>
          </cell>
          <cell r="E34" t="str">
            <v>Methylobacterium phyllosphaerae CBMB27</v>
          </cell>
          <cell r="F34" t="str">
            <v>Chungbuk National University</v>
          </cell>
          <cell r="G34">
            <v>2721755615</v>
          </cell>
          <cell r="H34" t="str">
            <v>Proteobacteria</v>
          </cell>
          <cell r="I34" t="str">
            <v>Alphaproteobacteria</v>
          </cell>
          <cell r="J34" t="str">
            <v>Rhizobiales</v>
          </cell>
          <cell r="K34" t="str">
            <v>Methylobacteriaceae</v>
          </cell>
          <cell r="L34" t="str">
            <v>Methylobacterium</v>
          </cell>
          <cell r="M34" t="str">
            <v>Methylobacterium phyllosphaerae</v>
          </cell>
          <cell r="N34">
            <v>418223</v>
          </cell>
          <cell r="O34">
            <v>0</v>
          </cell>
          <cell r="P34">
            <v>0</v>
          </cell>
          <cell r="Q34">
            <v>42817</v>
          </cell>
          <cell r="R34" t="str">
            <v>CBMB27</v>
          </cell>
          <cell r="T34" t="str">
            <v>Yes</v>
          </cell>
          <cell r="V34">
            <v>6316624</v>
          </cell>
          <cell r="W34">
            <v>5886</v>
          </cell>
          <cell r="X34">
            <v>4</v>
          </cell>
          <cell r="Y34">
            <v>0.7</v>
          </cell>
          <cell r="Z34">
            <v>5416706</v>
          </cell>
          <cell r="AA34">
            <v>5799</v>
          </cell>
          <cell r="AB34">
            <v>87</v>
          </cell>
          <cell r="AC34">
            <v>12</v>
          </cell>
          <cell r="AD34">
            <v>4</v>
          </cell>
          <cell r="AE34">
            <v>4</v>
          </cell>
          <cell r="AF34">
            <v>4</v>
          </cell>
          <cell r="AG34">
            <v>56</v>
          </cell>
        </row>
        <row r="35">
          <cell r="A35">
            <v>2596583651</v>
          </cell>
          <cell r="B35" t="str">
            <v>Bacteria</v>
          </cell>
          <cell r="C35" t="str">
            <v>Permanent Draft</v>
          </cell>
          <cell r="D35" t="str">
            <v>Genomic Encyclopedia of Archaeal and Bacterial Type Strains, Phase II (KMG-II): from individual species to whole genera</v>
          </cell>
          <cell r="E35" t="str">
            <v>Altererythrobacter ishigakiensis ATCC BAA-2084</v>
          </cell>
          <cell r="F35" t="str">
            <v>DOE Joint Genome Institute (JGI)</v>
          </cell>
          <cell r="G35">
            <v>2596583651</v>
          </cell>
          <cell r="H35" t="str">
            <v>Proteobacteria</v>
          </cell>
          <cell r="I35" t="str">
            <v>Alphaproteobacteria</v>
          </cell>
          <cell r="J35" t="str">
            <v>Sphingomonadales</v>
          </cell>
          <cell r="K35" t="str">
            <v>Erythrobacteraceae</v>
          </cell>
          <cell r="L35" t="str">
            <v>Altererythrobacter</v>
          </cell>
          <cell r="M35" t="str">
            <v>Altererythrobacter ishigakiensis</v>
          </cell>
          <cell r="N35">
            <v>476157</v>
          </cell>
          <cell r="O35">
            <v>0</v>
          </cell>
          <cell r="P35">
            <v>0</v>
          </cell>
          <cell r="Q35">
            <v>42011</v>
          </cell>
          <cell r="R35" t="str">
            <v>ATCC BAA-2084</v>
          </cell>
          <cell r="S35" t="str">
            <v>Markus G?ker</v>
          </cell>
          <cell r="T35" t="str">
            <v>Yes</v>
          </cell>
          <cell r="U35" t="str">
            <v>Yes</v>
          </cell>
          <cell r="V35">
            <v>2672716</v>
          </cell>
          <cell r="W35">
            <v>2622</v>
          </cell>
          <cell r="X35">
            <v>4</v>
          </cell>
          <cell r="Y35">
            <v>0.56999999999999995</v>
          </cell>
          <cell r="Z35">
            <v>2491769</v>
          </cell>
          <cell r="AA35">
            <v>2570</v>
          </cell>
          <cell r="AB35">
            <v>52</v>
          </cell>
          <cell r="AC35">
            <v>3</v>
          </cell>
          <cell r="AD35">
            <v>1</v>
          </cell>
          <cell r="AE35">
            <v>1</v>
          </cell>
          <cell r="AF35">
            <v>1</v>
          </cell>
          <cell r="AG35">
            <v>42</v>
          </cell>
        </row>
        <row r="36">
          <cell r="A36">
            <v>2516653016</v>
          </cell>
          <cell r="B36" t="str">
            <v>Bacteria</v>
          </cell>
          <cell r="C36" t="str">
            <v>Permanent Draft</v>
          </cell>
          <cell r="D36" t="str">
            <v>Rhodopseudomonas palustris sequencing - Univ of Washington</v>
          </cell>
          <cell r="E36" t="str">
            <v>Rhodopseudomonas palustris KD1 (HiSeq draft)</v>
          </cell>
          <cell r="F36" t="str">
            <v>University of Washington</v>
          </cell>
          <cell r="G36">
            <v>2516653016</v>
          </cell>
          <cell r="H36" t="str">
            <v>Proteobacteria</v>
          </cell>
          <cell r="I36" t="str">
            <v>Alphaproteobacteria</v>
          </cell>
          <cell r="J36" t="str">
            <v>Rhizobiales</v>
          </cell>
          <cell r="K36" t="str">
            <v>Bradyrhizobiaceae</v>
          </cell>
          <cell r="L36" t="str">
            <v>Rhodopseudomonas</v>
          </cell>
          <cell r="M36" t="str">
            <v>Rhodopseudomonas palustris</v>
          </cell>
          <cell r="N36">
            <v>1076</v>
          </cell>
          <cell r="O36">
            <v>0</v>
          </cell>
          <cell r="P36">
            <v>0</v>
          </cell>
          <cell r="Q36">
            <v>41778</v>
          </cell>
          <cell r="R36" t="str">
            <v>KD1</v>
          </cell>
          <cell r="S36" t="str">
            <v>Caroline Harwood</v>
          </cell>
          <cell r="T36" t="str">
            <v>Yes</v>
          </cell>
          <cell r="U36" t="str">
            <v>No</v>
          </cell>
          <cell r="V36">
            <v>5553564</v>
          </cell>
          <cell r="W36">
            <v>5617</v>
          </cell>
          <cell r="X36">
            <v>203</v>
          </cell>
          <cell r="Y36">
            <v>0.65</v>
          </cell>
          <cell r="Z36">
            <v>4811364</v>
          </cell>
          <cell r="AA36">
            <v>5551</v>
          </cell>
          <cell r="AB36">
            <v>66</v>
          </cell>
          <cell r="AC36">
            <v>3</v>
          </cell>
          <cell r="AD36">
            <v>1</v>
          </cell>
          <cell r="AE36">
            <v>1</v>
          </cell>
          <cell r="AF36">
            <v>1</v>
          </cell>
          <cell r="AG36">
            <v>49</v>
          </cell>
        </row>
        <row r="37">
          <cell r="A37">
            <v>643348565</v>
          </cell>
          <cell r="B37" t="str">
            <v>Bacteria</v>
          </cell>
          <cell r="C37" t="str">
            <v>Finished</v>
          </cell>
          <cell r="D37" t="str">
            <v>Obligate methanotrophy CSP_777358</v>
          </cell>
          <cell r="E37" t="str">
            <v>Methylocella silvestris BL2, DSM 15510</v>
          </cell>
          <cell r="F37" t="str">
            <v>DOE Joint Genome Institute (JGI)</v>
          </cell>
          <cell r="G37">
            <v>643348565</v>
          </cell>
          <cell r="H37" t="str">
            <v>Proteobacteria</v>
          </cell>
          <cell r="I37" t="str">
            <v>Alphaproteobacteria</v>
          </cell>
          <cell r="J37" t="str">
            <v>Rhizobiales</v>
          </cell>
          <cell r="K37" t="str">
            <v>Beijerinckiaceae</v>
          </cell>
          <cell r="L37" t="str">
            <v>Methylocella</v>
          </cell>
          <cell r="M37" t="str">
            <v>Methylocella silvestris</v>
          </cell>
          <cell r="N37">
            <v>395965</v>
          </cell>
          <cell r="O37">
            <v>20635</v>
          </cell>
          <cell r="P37">
            <v>59433</v>
          </cell>
          <cell r="Q37">
            <v>39904</v>
          </cell>
          <cell r="R37" t="str">
            <v>BL2</v>
          </cell>
          <cell r="S37" t="str">
            <v>Peter Dunfield</v>
          </cell>
          <cell r="T37" t="str">
            <v>Yes</v>
          </cell>
          <cell r="U37" t="str">
            <v>Yes</v>
          </cell>
          <cell r="V37">
            <v>4305430</v>
          </cell>
          <cell r="W37">
            <v>3971</v>
          </cell>
          <cell r="X37">
            <v>1</v>
          </cell>
          <cell r="Y37">
            <v>0.63</v>
          </cell>
          <cell r="Z37">
            <v>3752786</v>
          </cell>
          <cell r="AA37">
            <v>3917</v>
          </cell>
          <cell r="AB37">
            <v>54</v>
          </cell>
          <cell r="AC37">
            <v>6</v>
          </cell>
          <cell r="AD37">
            <v>2</v>
          </cell>
          <cell r="AE37">
            <v>2</v>
          </cell>
          <cell r="AF37">
            <v>2</v>
          </cell>
          <cell r="AG37">
            <v>48</v>
          </cell>
        </row>
        <row r="38">
          <cell r="A38">
            <v>2718217812</v>
          </cell>
          <cell r="B38" t="str">
            <v>Bacteria</v>
          </cell>
          <cell r="C38" t="str">
            <v>Finished</v>
          </cell>
          <cell r="D38" t="str">
            <v>Agrobacterium sp. RAC06 genome sequencing</v>
          </cell>
          <cell r="E38" t="str">
            <v>Agrobacterium sp. RAC06</v>
          </cell>
          <cell r="F38" t="str">
            <v>Los Alamos National Laboratory</v>
          </cell>
          <cell r="G38">
            <v>2718217812</v>
          </cell>
          <cell r="H38" t="str">
            <v>Proteobacteria</v>
          </cell>
          <cell r="I38" t="str">
            <v>Alphaproteobacteria</v>
          </cell>
          <cell r="J38" t="str">
            <v>Rhizobiales</v>
          </cell>
          <cell r="K38" t="str">
            <v>Rhizobiaceae</v>
          </cell>
          <cell r="L38" t="str">
            <v>Agrobacterium</v>
          </cell>
          <cell r="M38" t="str">
            <v>Agrobacterium sp. RAC06</v>
          </cell>
          <cell r="N38">
            <v>1842536</v>
          </cell>
          <cell r="O38">
            <v>0</v>
          </cell>
          <cell r="P38">
            <v>0</v>
          </cell>
          <cell r="Q38">
            <v>42803</v>
          </cell>
          <cell r="R38" t="str">
            <v>RAC06</v>
          </cell>
          <cell r="T38" t="str">
            <v>Yes</v>
          </cell>
          <cell r="V38">
            <v>4964647</v>
          </cell>
          <cell r="W38">
            <v>4769</v>
          </cell>
          <cell r="X38">
            <v>2</v>
          </cell>
          <cell r="Y38">
            <v>0.61</v>
          </cell>
          <cell r="Z38">
            <v>4439940</v>
          </cell>
          <cell r="AA38">
            <v>4693</v>
          </cell>
          <cell r="AB38">
            <v>76</v>
          </cell>
          <cell r="AC38">
            <v>9</v>
          </cell>
          <cell r="AD38">
            <v>3</v>
          </cell>
          <cell r="AE38">
            <v>3</v>
          </cell>
          <cell r="AF38">
            <v>3</v>
          </cell>
          <cell r="AG38">
            <v>52</v>
          </cell>
        </row>
        <row r="39">
          <cell r="A39">
            <v>2663762746</v>
          </cell>
          <cell r="B39" t="str">
            <v>Bacteria</v>
          </cell>
          <cell r="C39" t="str">
            <v>Permanent Draft</v>
          </cell>
          <cell r="D39" t="str">
            <v>Genomic Encyclopedia of Type Strains, Phase III (KMG-III): the genomes of soil and plant-associated and newly described type strains</v>
          </cell>
          <cell r="E39" t="str">
            <v>Mameliella alba CGMCC 1.7290</v>
          </cell>
          <cell r="F39" t="str">
            <v>DOE Joint Genome Institute (JGI)</v>
          </cell>
          <cell r="G39">
            <v>2663762746</v>
          </cell>
          <cell r="H39" t="str">
            <v>Proteobacteria</v>
          </cell>
          <cell r="I39" t="str">
            <v>Alphaproteobacteria</v>
          </cell>
          <cell r="J39" t="str">
            <v>Rhodobacterales</v>
          </cell>
          <cell r="K39" t="str">
            <v>Rhodobacteraceae</v>
          </cell>
          <cell r="L39" t="str">
            <v>Mameliella</v>
          </cell>
          <cell r="M39" t="str">
            <v>Mameliella alba</v>
          </cell>
          <cell r="N39">
            <v>561184</v>
          </cell>
          <cell r="O39">
            <v>0</v>
          </cell>
          <cell r="P39">
            <v>0</v>
          </cell>
          <cell r="Q39">
            <v>42492</v>
          </cell>
          <cell r="R39" t="str">
            <v>CGMCC 1.7290</v>
          </cell>
          <cell r="S39" t="str">
            <v>William Whitman</v>
          </cell>
          <cell r="T39" t="str">
            <v>Yes</v>
          </cell>
          <cell r="V39">
            <v>5258327</v>
          </cell>
          <cell r="W39">
            <v>5185</v>
          </cell>
          <cell r="X39">
            <v>36</v>
          </cell>
          <cell r="Y39">
            <v>0.65</v>
          </cell>
          <cell r="Z39">
            <v>4773152</v>
          </cell>
          <cell r="AA39">
            <v>5121</v>
          </cell>
          <cell r="AB39">
            <v>64</v>
          </cell>
          <cell r="AC39">
            <v>5</v>
          </cell>
          <cell r="AD39">
            <v>2</v>
          </cell>
          <cell r="AE39">
            <v>1</v>
          </cell>
          <cell r="AF39">
            <v>2</v>
          </cell>
          <cell r="AG39">
            <v>50</v>
          </cell>
        </row>
        <row r="40">
          <cell r="A40">
            <v>2651870120</v>
          </cell>
          <cell r="B40" t="str">
            <v>Bacteria</v>
          </cell>
          <cell r="C40" t="str">
            <v>Permanent Draft</v>
          </cell>
          <cell r="D40" t="str">
            <v>Genomic Encyclopedia of Type Strains, Phase III (KMG-III): the genomes of soil and plant-associated and newly described type strains</v>
          </cell>
          <cell r="E40" t="str">
            <v>Methylobacterium phyllostachyos BL47</v>
          </cell>
          <cell r="F40" t="str">
            <v>DOE Joint Genome Institute (JGI)</v>
          </cell>
          <cell r="G40">
            <v>2651870120</v>
          </cell>
          <cell r="H40" t="str">
            <v>Proteobacteria</v>
          </cell>
          <cell r="I40" t="str">
            <v>Alphaproteobacteria</v>
          </cell>
          <cell r="J40" t="str">
            <v>Rhizobiales</v>
          </cell>
          <cell r="K40" t="str">
            <v>Methylobacteriaceae</v>
          </cell>
          <cell r="L40" t="str">
            <v>Methylobacterium</v>
          </cell>
          <cell r="M40" t="str">
            <v>Methylobacterium phyllostachyos</v>
          </cell>
          <cell r="N40">
            <v>582672</v>
          </cell>
          <cell r="O40">
            <v>0</v>
          </cell>
          <cell r="P40">
            <v>0</v>
          </cell>
          <cell r="Q40">
            <v>42438</v>
          </cell>
          <cell r="R40" t="str">
            <v>BL47</v>
          </cell>
          <cell r="S40" t="str">
            <v>William Whitman</v>
          </cell>
          <cell r="T40" t="str">
            <v>Yes</v>
          </cell>
          <cell r="V40">
            <v>6015046</v>
          </cell>
          <cell r="W40">
            <v>5875</v>
          </cell>
          <cell r="X40">
            <v>47</v>
          </cell>
          <cell r="Y40">
            <v>0.69</v>
          </cell>
          <cell r="Z40">
            <v>5179909</v>
          </cell>
          <cell r="AA40">
            <v>5790</v>
          </cell>
          <cell r="AB40">
            <v>85</v>
          </cell>
          <cell r="AC40">
            <v>10</v>
          </cell>
          <cell r="AD40">
            <v>4</v>
          </cell>
          <cell r="AE40">
            <v>3</v>
          </cell>
          <cell r="AF40">
            <v>3</v>
          </cell>
          <cell r="AG40">
            <v>48</v>
          </cell>
        </row>
        <row r="41">
          <cell r="A41">
            <v>2548877138</v>
          </cell>
          <cell r="B41" t="str">
            <v>Bacteria</v>
          </cell>
          <cell r="C41" t="str">
            <v>Finished</v>
          </cell>
          <cell r="D41" t="str">
            <v>German Roseobacter CRC (TRR51)</v>
          </cell>
          <cell r="E41" t="str">
            <v>Planktomarina temperata RCA23, DSM 22400 (RCA23)</v>
          </cell>
          <cell r="F41" t="str">
            <v>University of Gottingen</v>
          </cell>
          <cell r="G41">
            <v>2548877138</v>
          </cell>
          <cell r="H41" t="str">
            <v>Proteobacteria</v>
          </cell>
          <cell r="I41" t="str">
            <v>Alphaproteobacteria</v>
          </cell>
          <cell r="J41" t="str">
            <v>Rhodobacterales</v>
          </cell>
          <cell r="K41" t="str">
            <v>Rhodobacteraceae</v>
          </cell>
          <cell r="L41" t="str">
            <v>Planktomarina</v>
          </cell>
          <cell r="M41" t="str">
            <v>Planktomarina temperata</v>
          </cell>
          <cell r="N41">
            <v>666509</v>
          </cell>
          <cell r="O41">
            <v>0</v>
          </cell>
          <cell r="P41">
            <v>0</v>
          </cell>
          <cell r="Q41">
            <v>41862</v>
          </cell>
          <cell r="R41" t="str">
            <v>RCA23</v>
          </cell>
          <cell r="S41" t="str">
            <v>G2L Team</v>
          </cell>
          <cell r="T41" t="str">
            <v>Yes</v>
          </cell>
          <cell r="U41" t="str">
            <v>Yes</v>
          </cell>
          <cell r="V41">
            <v>3288122</v>
          </cell>
          <cell r="W41">
            <v>3101</v>
          </cell>
          <cell r="X41">
            <v>1</v>
          </cell>
          <cell r="Y41">
            <v>0.54</v>
          </cell>
          <cell r="Z41">
            <v>2951261</v>
          </cell>
          <cell r="AA41">
            <v>3054</v>
          </cell>
          <cell r="AB41">
            <v>47</v>
          </cell>
          <cell r="AC41">
            <v>6</v>
          </cell>
          <cell r="AD41">
            <v>2</v>
          </cell>
          <cell r="AE41">
            <v>2</v>
          </cell>
          <cell r="AF41">
            <v>2</v>
          </cell>
          <cell r="AG41">
            <v>41</v>
          </cell>
        </row>
        <row r="42">
          <cell r="A42">
            <v>640427138</v>
          </cell>
          <cell r="B42" t="str">
            <v>Bacteria</v>
          </cell>
          <cell r="C42" t="str">
            <v>Finished</v>
          </cell>
          <cell r="D42" t="str">
            <v>Rhodobacter sphaeroides Strains</v>
          </cell>
          <cell r="E42" t="str">
            <v>Rhodobacter sphaeroides ATCC 17025</v>
          </cell>
          <cell r="F42" t="str">
            <v>DOE Joint Genome Institute (JGI)</v>
          </cell>
          <cell r="G42">
            <v>640427138</v>
          </cell>
          <cell r="H42" t="str">
            <v>Proteobacteria</v>
          </cell>
          <cell r="I42" t="str">
            <v>Alphaproteobacteria</v>
          </cell>
          <cell r="J42" t="str">
            <v>Rhodobacterales</v>
          </cell>
          <cell r="K42" t="str">
            <v>Rhodobacteraceae</v>
          </cell>
          <cell r="L42" t="str">
            <v>Rhodobacter</v>
          </cell>
          <cell r="M42" t="str">
            <v>Rhodobacter sphaeroides</v>
          </cell>
          <cell r="N42">
            <v>349102</v>
          </cell>
          <cell r="O42">
            <v>15755</v>
          </cell>
          <cell r="P42">
            <v>58451</v>
          </cell>
          <cell r="Q42">
            <v>39326</v>
          </cell>
          <cell r="R42" t="str">
            <v>ATCC 17025</v>
          </cell>
          <cell r="S42" t="str">
            <v>samuel kaplan</v>
          </cell>
          <cell r="T42" t="str">
            <v>Yes</v>
          </cell>
          <cell r="U42" t="str">
            <v>No</v>
          </cell>
          <cell r="V42">
            <v>4557127</v>
          </cell>
          <cell r="W42">
            <v>4475</v>
          </cell>
          <cell r="X42">
            <v>6</v>
          </cell>
          <cell r="Y42">
            <v>0.68</v>
          </cell>
          <cell r="Z42">
            <v>4096209</v>
          </cell>
          <cell r="AA42">
            <v>4397</v>
          </cell>
          <cell r="AB42">
            <v>78</v>
          </cell>
          <cell r="AC42">
            <v>12</v>
          </cell>
          <cell r="AD42">
            <v>4</v>
          </cell>
          <cell r="AE42">
            <v>4</v>
          </cell>
          <cell r="AF42">
            <v>4</v>
          </cell>
          <cell r="AG42">
            <v>54</v>
          </cell>
        </row>
        <row r="43">
          <cell r="A43">
            <v>2608642200</v>
          </cell>
          <cell r="B43" t="str">
            <v>Bacteria</v>
          </cell>
          <cell r="C43" t="str">
            <v>Draft</v>
          </cell>
          <cell r="D43" t="str">
            <v>Saline, thermophilic phototrophic and chemotrophic mat microbial communities from various locations in USA and Mexico</v>
          </cell>
          <cell r="E43" t="str">
            <v>Rhodobacteraceae bacterium bin08</v>
          </cell>
          <cell r="F43" t="str">
            <v>DOE Joint Genome Institute (JGI)</v>
          </cell>
          <cell r="G43">
            <v>2608642200</v>
          </cell>
          <cell r="H43" t="str">
            <v>Proteobacteria</v>
          </cell>
          <cell r="I43" t="str">
            <v>Alphaproteobacteria</v>
          </cell>
          <cell r="J43" t="str">
            <v>Rhodobacterales</v>
          </cell>
          <cell r="K43" t="str">
            <v>Rhodobacteraceae</v>
          </cell>
          <cell r="L43" t="str">
            <v>unclassified</v>
          </cell>
          <cell r="M43" t="str">
            <v>unclassified</v>
          </cell>
          <cell r="N43">
            <v>31989</v>
          </cell>
          <cell r="O43">
            <v>0</v>
          </cell>
          <cell r="P43">
            <v>0</v>
          </cell>
          <cell r="Q43">
            <v>42108</v>
          </cell>
          <cell r="S43" t="str">
            <v>Jim Fredrickson</v>
          </cell>
          <cell r="T43" t="str">
            <v>No</v>
          </cell>
          <cell r="V43">
            <v>3640237</v>
          </cell>
          <cell r="W43">
            <v>3685</v>
          </cell>
          <cell r="X43">
            <v>43</v>
          </cell>
          <cell r="Y43">
            <v>0.68</v>
          </cell>
          <cell r="Z43">
            <v>3332989</v>
          </cell>
          <cell r="AA43">
            <v>3630</v>
          </cell>
          <cell r="AB43">
            <v>55</v>
          </cell>
          <cell r="AC43">
            <v>1</v>
          </cell>
          <cell r="AD43">
            <v>0</v>
          </cell>
          <cell r="AE43">
            <v>1</v>
          </cell>
          <cell r="AF43">
            <v>0</v>
          </cell>
          <cell r="AG43">
            <v>39</v>
          </cell>
        </row>
        <row r="44">
          <cell r="A44">
            <v>2596583688</v>
          </cell>
          <cell r="B44" t="str">
            <v>Bacteria</v>
          </cell>
          <cell r="C44" t="str">
            <v>Permanent Draft</v>
          </cell>
          <cell r="D44" t="str">
            <v>Genomic Encyclopedia of Archaeal and Bacterial Type Strains, Phase II (KMG-II): from individual species to whole genera</v>
          </cell>
          <cell r="E44" t="str">
            <v>Phaeospirillum fulvum DSM 114</v>
          </cell>
          <cell r="F44" t="str">
            <v>DOE Joint Genome Institute (JGI)</v>
          </cell>
          <cell r="G44">
            <v>2596583688</v>
          </cell>
          <cell r="H44" t="str">
            <v>Proteobacteria</v>
          </cell>
          <cell r="I44" t="str">
            <v>Alphaproteobacteria</v>
          </cell>
          <cell r="J44" t="str">
            <v>Rhodospirillales</v>
          </cell>
          <cell r="K44" t="str">
            <v>Rhodospirillaceae</v>
          </cell>
          <cell r="L44" t="str">
            <v>Phaeospirillum</v>
          </cell>
          <cell r="M44" t="str">
            <v>Phaeospirillum fulvum</v>
          </cell>
          <cell r="N44">
            <v>1082</v>
          </cell>
          <cell r="O44">
            <v>0</v>
          </cell>
          <cell r="P44">
            <v>0</v>
          </cell>
          <cell r="Q44">
            <v>42580</v>
          </cell>
          <cell r="R44" t="str">
            <v>DSM 114</v>
          </cell>
          <cell r="S44" t="str">
            <v>Markus G?ker</v>
          </cell>
          <cell r="T44" t="str">
            <v>Yes</v>
          </cell>
          <cell r="U44" t="str">
            <v>Unknown</v>
          </cell>
          <cell r="V44">
            <v>3687444</v>
          </cell>
          <cell r="W44">
            <v>3351</v>
          </cell>
          <cell r="X44">
            <v>36</v>
          </cell>
          <cell r="Y44">
            <v>0.64</v>
          </cell>
          <cell r="Z44">
            <v>3342868</v>
          </cell>
          <cell r="AA44">
            <v>3291</v>
          </cell>
          <cell r="AB44">
            <v>60</v>
          </cell>
          <cell r="AC44">
            <v>6</v>
          </cell>
          <cell r="AD44">
            <v>3</v>
          </cell>
          <cell r="AE44">
            <v>1</v>
          </cell>
          <cell r="AF44">
            <v>2</v>
          </cell>
          <cell r="AG44">
            <v>49</v>
          </cell>
        </row>
        <row r="45">
          <cell r="A45">
            <v>2516653022</v>
          </cell>
          <cell r="B45" t="str">
            <v>Bacteria</v>
          </cell>
          <cell r="C45" t="str">
            <v>Permanent Draft</v>
          </cell>
          <cell r="D45" t="str">
            <v>Rhodopseudomonas palustris sequencing - Univ of Washington</v>
          </cell>
          <cell r="E45" t="str">
            <v>Rhodopseudomonas palustris RSP24 (HiSeq draft)</v>
          </cell>
          <cell r="F45" t="str">
            <v>University of Washington</v>
          </cell>
          <cell r="G45">
            <v>2516653022</v>
          </cell>
          <cell r="H45" t="str">
            <v>Proteobacteria</v>
          </cell>
          <cell r="I45" t="str">
            <v>Alphaproteobacteria</v>
          </cell>
          <cell r="J45" t="str">
            <v>Rhizobiales</v>
          </cell>
          <cell r="K45" t="str">
            <v>Bradyrhizobiaceae</v>
          </cell>
          <cell r="L45" t="str">
            <v>Rhodopseudomonas</v>
          </cell>
          <cell r="M45" t="str">
            <v>Rhodopseudomonas palustris</v>
          </cell>
          <cell r="N45">
            <v>1076</v>
          </cell>
          <cell r="O45">
            <v>0</v>
          </cell>
          <cell r="P45">
            <v>0</v>
          </cell>
          <cell r="Q45">
            <v>41778</v>
          </cell>
          <cell r="R45" t="str">
            <v>RSP24</v>
          </cell>
          <cell r="S45" t="str">
            <v>Caroline Harwood</v>
          </cell>
          <cell r="T45" t="str">
            <v>Yes</v>
          </cell>
          <cell r="U45" t="str">
            <v>No</v>
          </cell>
          <cell r="V45">
            <v>5453366</v>
          </cell>
          <cell r="W45">
            <v>5525</v>
          </cell>
          <cell r="X45">
            <v>276</v>
          </cell>
          <cell r="Y45">
            <v>0.65</v>
          </cell>
          <cell r="Z45">
            <v>4717435</v>
          </cell>
          <cell r="AA45">
            <v>5458</v>
          </cell>
          <cell r="AB45">
            <v>67</v>
          </cell>
          <cell r="AC45">
            <v>5</v>
          </cell>
          <cell r="AD45">
            <v>3</v>
          </cell>
          <cell r="AE45">
            <v>1</v>
          </cell>
          <cell r="AF45">
            <v>1</v>
          </cell>
          <cell r="AG45">
            <v>46</v>
          </cell>
        </row>
        <row r="46">
          <cell r="A46">
            <v>2516653019</v>
          </cell>
          <cell r="B46" t="str">
            <v>Bacteria</v>
          </cell>
          <cell r="C46" t="str">
            <v>Permanent Draft</v>
          </cell>
          <cell r="D46" t="str">
            <v>Rhodopseudomonas palustris sequencing - Univ of Washington</v>
          </cell>
          <cell r="E46" t="str">
            <v>Rhodopseudomonas palustris P4 (HiSeq draft)</v>
          </cell>
          <cell r="F46" t="str">
            <v>University of Washington</v>
          </cell>
          <cell r="G46">
            <v>2516653019</v>
          </cell>
          <cell r="H46" t="str">
            <v>Proteobacteria</v>
          </cell>
          <cell r="I46" t="str">
            <v>Alphaproteobacteria</v>
          </cell>
          <cell r="J46" t="str">
            <v>Rhizobiales</v>
          </cell>
          <cell r="K46" t="str">
            <v>Bradyrhizobiaceae</v>
          </cell>
          <cell r="L46" t="str">
            <v>Rhodopseudomonas</v>
          </cell>
          <cell r="M46" t="str">
            <v>Rhodopseudomonas palustris</v>
          </cell>
          <cell r="N46">
            <v>1076</v>
          </cell>
          <cell r="O46">
            <v>0</v>
          </cell>
          <cell r="P46">
            <v>0</v>
          </cell>
          <cell r="Q46">
            <v>41778</v>
          </cell>
          <cell r="R46" t="str">
            <v>P4</v>
          </cell>
          <cell r="S46" t="str">
            <v>Caroline Harwood</v>
          </cell>
          <cell r="T46" t="str">
            <v>Yes</v>
          </cell>
          <cell r="U46" t="str">
            <v>No</v>
          </cell>
          <cell r="V46">
            <v>5449824</v>
          </cell>
          <cell r="W46">
            <v>5703</v>
          </cell>
          <cell r="X46">
            <v>259</v>
          </cell>
          <cell r="Y46">
            <v>0.65</v>
          </cell>
          <cell r="Z46">
            <v>4688445</v>
          </cell>
          <cell r="AA46">
            <v>5634</v>
          </cell>
          <cell r="AB46">
            <v>69</v>
          </cell>
          <cell r="AC46">
            <v>4</v>
          </cell>
          <cell r="AD46">
            <v>1</v>
          </cell>
          <cell r="AE46">
            <v>2</v>
          </cell>
          <cell r="AF46">
            <v>1</v>
          </cell>
          <cell r="AG46">
            <v>49</v>
          </cell>
        </row>
        <row r="47">
          <cell r="A47">
            <v>2521172635</v>
          </cell>
          <cell r="B47" t="str">
            <v>Bacteria</v>
          </cell>
          <cell r="C47" t="str">
            <v>Permanent Draft</v>
          </cell>
          <cell r="D47" t="str">
            <v>Genomic Encyclopedia of Type Strains, Phase I: the one thousand microbial genomes (KMG-I) project</v>
          </cell>
          <cell r="E47" t="str">
            <v>Loktanella vestfoldensis DSM 16212</v>
          </cell>
          <cell r="F47" t="str">
            <v>DOE Joint Genome Institute (JGI)</v>
          </cell>
          <cell r="G47">
            <v>2521172635</v>
          </cell>
          <cell r="H47" t="str">
            <v>Proteobacteria</v>
          </cell>
          <cell r="I47" t="str">
            <v>Alphaproteobacteria</v>
          </cell>
          <cell r="J47" t="str">
            <v>Rhodobacterales</v>
          </cell>
          <cell r="K47" t="str">
            <v>Rhodobacteraceae</v>
          </cell>
          <cell r="L47" t="str">
            <v>Loktanella</v>
          </cell>
          <cell r="M47" t="str">
            <v>Loktanella vestfoldensis</v>
          </cell>
          <cell r="N47">
            <v>1122181</v>
          </cell>
          <cell r="O47">
            <v>0</v>
          </cell>
          <cell r="P47">
            <v>0</v>
          </cell>
          <cell r="Q47">
            <v>41334</v>
          </cell>
          <cell r="R47" t="str">
            <v>DSM 16212</v>
          </cell>
          <cell r="S47" t="str">
            <v>Nikos Kyrpides</v>
          </cell>
          <cell r="T47" t="str">
            <v>Yes</v>
          </cell>
          <cell r="U47" t="str">
            <v>Yes</v>
          </cell>
          <cell r="V47">
            <v>3721596</v>
          </cell>
          <cell r="W47">
            <v>3793</v>
          </cell>
          <cell r="X47">
            <v>45</v>
          </cell>
          <cell r="Y47">
            <v>0.62</v>
          </cell>
          <cell r="Z47">
            <v>3419449</v>
          </cell>
          <cell r="AA47">
            <v>3725</v>
          </cell>
          <cell r="AB47">
            <v>68</v>
          </cell>
          <cell r="AC47">
            <v>9</v>
          </cell>
          <cell r="AD47">
            <v>3</v>
          </cell>
          <cell r="AE47">
            <v>3</v>
          </cell>
          <cell r="AF47">
            <v>3</v>
          </cell>
          <cell r="AG47">
            <v>48</v>
          </cell>
        </row>
        <row r="48">
          <cell r="A48">
            <v>2606217776</v>
          </cell>
          <cell r="B48" t="str">
            <v>Bacteria</v>
          </cell>
          <cell r="C48" t="str">
            <v>Draft</v>
          </cell>
          <cell r="D48" t="str">
            <v>Plant associated metagenomes--Microbial community diversity and host control of community assembly across model and emerging plant ecological genomics systems.</v>
          </cell>
          <cell r="E48" t="str">
            <v>Methylobacterium sp. UNCCL143</v>
          </cell>
          <cell r="F48" t="str">
            <v>University of North Carolina, Chapel Hill</v>
          </cell>
          <cell r="G48">
            <v>2606217776</v>
          </cell>
          <cell r="H48" t="str">
            <v>Proteobacteria</v>
          </cell>
          <cell r="I48" t="str">
            <v>Alphaproteobacteria</v>
          </cell>
          <cell r="J48" t="str">
            <v>Rhizobiales</v>
          </cell>
          <cell r="K48" t="str">
            <v>Methylobacteriaceae</v>
          </cell>
          <cell r="L48" t="str">
            <v>Methylobacterium</v>
          </cell>
          <cell r="M48" t="str">
            <v>Methylobacterium sp.</v>
          </cell>
          <cell r="N48">
            <v>409</v>
          </cell>
          <cell r="O48">
            <v>0</v>
          </cell>
          <cell r="P48">
            <v>0</v>
          </cell>
          <cell r="Q48">
            <v>42613</v>
          </cell>
          <cell r="R48" t="str">
            <v>UNCCL143</v>
          </cell>
          <cell r="S48" t="str">
            <v>Scott Yourstone</v>
          </cell>
          <cell r="T48" t="str">
            <v>Yes</v>
          </cell>
          <cell r="U48" t="str">
            <v>Unknown</v>
          </cell>
          <cell r="V48">
            <v>6606012</v>
          </cell>
          <cell r="W48">
            <v>6357</v>
          </cell>
          <cell r="X48">
            <v>147</v>
          </cell>
          <cell r="Y48">
            <v>0.71</v>
          </cell>
          <cell r="Z48">
            <v>5672221</v>
          </cell>
          <cell r="AA48">
            <v>6262</v>
          </cell>
          <cell r="AB48">
            <v>95</v>
          </cell>
          <cell r="AC48">
            <v>18</v>
          </cell>
          <cell r="AD48">
            <v>6</v>
          </cell>
          <cell r="AE48">
            <v>9</v>
          </cell>
          <cell r="AF48">
            <v>3</v>
          </cell>
          <cell r="AG48">
            <v>59</v>
          </cell>
        </row>
        <row r="49">
          <cell r="A49">
            <v>2516143110</v>
          </cell>
          <cell r="B49" t="str">
            <v>Bacteria</v>
          </cell>
          <cell r="C49" t="str">
            <v>Permanent Draft</v>
          </cell>
          <cell r="D49" t="str">
            <v>Agrobacterium albertimagni AOL15</v>
          </cell>
          <cell r="E49" t="str">
            <v>Agrobacterium albertimagni AOL15</v>
          </cell>
          <cell r="F49" t="str">
            <v>University of Illinois</v>
          </cell>
          <cell r="G49">
            <v>2516143110</v>
          </cell>
          <cell r="H49" t="str">
            <v>Proteobacteria</v>
          </cell>
          <cell r="I49" t="str">
            <v>Alphaproteobacteria</v>
          </cell>
          <cell r="J49" t="str">
            <v>Rhizobiales</v>
          </cell>
          <cell r="K49" t="str">
            <v>Rhizobiaceae</v>
          </cell>
          <cell r="L49" t="str">
            <v>Agrobacterium</v>
          </cell>
          <cell r="M49" t="str">
            <v>Agrobacterium albertimagni</v>
          </cell>
          <cell r="N49">
            <v>1156935</v>
          </cell>
          <cell r="O49">
            <v>0</v>
          </cell>
          <cell r="P49">
            <v>0</v>
          </cell>
          <cell r="Q49">
            <v>41122</v>
          </cell>
          <cell r="R49" t="str">
            <v>AOL15</v>
          </cell>
          <cell r="T49" t="str">
            <v>Yes</v>
          </cell>
          <cell r="U49" t="str">
            <v>No</v>
          </cell>
          <cell r="V49">
            <v>5085320</v>
          </cell>
          <cell r="W49">
            <v>4911</v>
          </cell>
          <cell r="X49">
            <v>60</v>
          </cell>
          <cell r="Y49">
            <v>0.61</v>
          </cell>
          <cell r="Z49">
            <v>4547737</v>
          </cell>
          <cell r="AA49">
            <v>4840</v>
          </cell>
          <cell r="AB49">
            <v>71</v>
          </cell>
          <cell r="AC49">
            <v>9</v>
          </cell>
          <cell r="AD49">
            <v>2</v>
          </cell>
          <cell r="AE49">
            <v>4</v>
          </cell>
          <cell r="AF49">
            <v>3</v>
          </cell>
          <cell r="AG49">
            <v>48</v>
          </cell>
        </row>
        <row r="50">
          <cell r="A50">
            <v>2516653013</v>
          </cell>
          <cell r="B50" t="str">
            <v>Bacteria</v>
          </cell>
          <cell r="C50" t="str">
            <v>Permanent Draft</v>
          </cell>
          <cell r="D50" t="str">
            <v>Rhodopseudomonas palustris sequencing - Univ of Washington</v>
          </cell>
          <cell r="E50" t="str">
            <v>Rhodopseudomonas palustris S-1, DSM 131 (HiSeq draft)</v>
          </cell>
          <cell r="F50" t="str">
            <v>University of Washington</v>
          </cell>
          <cell r="G50">
            <v>2516653013</v>
          </cell>
          <cell r="H50" t="str">
            <v>Proteobacteria</v>
          </cell>
          <cell r="I50" t="str">
            <v>Alphaproteobacteria</v>
          </cell>
          <cell r="J50" t="str">
            <v>Rhizobiales</v>
          </cell>
          <cell r="K50" t="str">
            <v>Bradyrhizobiaceae</v>
          </cell>
          <cell r="L50" t="str">
            <v>Rhodopseudomonas</v>
          </cell>
          <cell r="M50" t="str">
            <v>Rhodopseudomonas palustris</v>
          </cell>
          <cell r="N50">
            <v>1076</v>
          </cell>
          <cell r="O50">
            <v>0</v>
          </cell>
          <cell r="P50">
            <v>0</v>
          </cell>
          <cell r="Q50">
            <v>41778</v>
          </cell>
          <cell r="R50" t="str">
            <v>S-1, DSM 131</v>
          </cell>
          <cell r="S50" t="str">
            <v>Caroline Harwood</v>
          </cell>
          <cell r="T50" t="str">
            <v>Yes</v>
          </cell>
          <cell r="U50" t="str">
            <v>No</v>
          </cell>
          <cell r="V50">
            <v>5356467</v>
          </cell>
          <cell r="W50">
            <v>5572</v>
          </cell>
          <cell r="X50">
            <v>379</v>
          </cell>
          <cell r="Y50">
            <v>0.65</v>
          </cell>
          <cell r="Z50">
            <v>4623890</v>
          </cell>
          <cell r="AA50">
            <v>5507</v>
          </cell>
          <cell r="AB50">
            <v>65</v>
          </cell>
          <cell r="AC50">
            <v>3</v>
          </cell>
          <cell r="AD50">
            <v>1</v>
          </cell>
          <cell r="AE50">
            <v>1</v>
          </cell>
          <cell r="AF50">
            <v>1</v>
          </cell>
          <cell r="AG50">
            <v>48</v>
          </cell>
        </row>
        <row r="51">
          <cell r="A51">
            <v>2511231162</v>
          </cell>
          <cell r="B51" t="str">
            <v>Bacteria</v>
          </cell>
          <cell r="C51" t="str">
            <v>Finished</v>
          </cell>
          <cell r="D51" t="str">
            <v>Rhodospirillum rubrum F11</v>
          </cell>
          <cell r="E51" t="str">
            <v>Rhodospirillum rubrum F11</v>
          </cell>
          <cell r="F51" t="str">
            <v>University of Washington</v>
          </cell>
          <cell r="G51">
            <v>2511231162</v>
          </cell>
          <cell r="H51" t="str">
            <v>Proteobacteria</v>
          </cell>
          <cell r="I51" t="str">
            <v>Alphaproteobacteria</v>
          </cell>
          <cell r="J51" t="str">
            <v>Rhodospirillales</v>
          </cell>
          <cell r="K51" t="str">
            <v>Rhodospirillaceae</v>
          </cell>
          <cell r="L51" t="str">
            <v>Rhodospirillum</v>
          </cell>
          <cell r="M51" t="str">
            <v>Rhodospirillum rubrum</v>
          </cell>
          <cell r="N51">
            <v>1036743</v>
          </cell>
          <cell r="O51">
            <v>67413</v>
          </cell>
          <cell r="P51">
            <v>162149</v>
          </cell>
          <cell r="Q51">
            <v>40967</v>
          </cell>
          <cell r="R51" t="str">
            <v>F11</v>
          </cell>
          <cell r="T51" t="str">
            <v>Yes</v>
          </cell>
          <cell r="U51" t="str">
            <v>Unknown</v>
          </cell>
          <cell r="V51">
            <v>4352825</v>
          </cell>
          <cell r="W51">
            <v>3945</v>
          </cell>
          <cell r="X51">
            <v>1</v>
          </cell>
          <cell r="Y51">
            <v>0.65</v>
          </cell>
          <cell r="Z51">
            <v>3839195</v>
          </cell>
          <cell r="AA51">
            <v>3878</v>
          </cell>
          <cell r="AB51">
            <v>67</v>
          </cell>
          <cell r="AC51">
            <v>12</v>
          </cell>
          <cell r="AD51">
            <v>4</v>
          </cell>
          <cell r="AE51">
            <v>4</v>
          </cell>
          <cell r="AF51">
            <v>4</v>
          </cell>
          <cell r="AG51">
            <v>55</v>
          </cell>
        </row>
        <row r="52">
          <cell r="A52">
            <v>2623620413</v>
          </cell>
          <cell r="B52" t="str">
            <v>Bacteria</v>
          </cell>
          <cell r="C52" t="str">
            <v>Draft</v>
          </cell>
          <cell r="D52" t="str">
            <v>Select Genomes from microbial communities from drinking water filter from Ann Arbor, Michigan</v>
          </cell>
          <cell r="E52" t="str">
            <v>Alphaproteobacteria sp. genome_bin_25</v>
          </cell>
          <cell r="F52" t="str">
            <v>University of Michigan</v>
          </cell>
          <cell r="G52">
            <v>2623620413</v>
          </cell>
          <cell r="H52" t="str">
            <v>Proteobacteria</v>
          </cell>
          <cell r="I52" t="str">
            <v>Alphaproteobacteria</v>
          </cell>
          <cell r="J52" t="str">
            <v>unclassified</v>
          </cell>
          <cell r="K52" t="str">
            <v>unclassified</v>
          </cell>
          <cell r="L52" t="str">
            <v>unclassified</v>
          </cell>
          <cell r="M52" t="str">
            <v>unclassified</v>
          </cell>
          <cell r="N52">
            <v>28211</v>
          </cell>
          <cell r="O52">
            <v>0</v>
          </cell>
          <cell r="P52">
            <v>0</v>
          </cell>
          <cell r="Q52">
            <v>42314</v>
          </cell>
          <cell r="S52" t="str">
            <v>Ameet Pinto</v>
          </cell>
          <cell r="T52" t="str">
            <v>No</v>
          </cell>
          <cell r="V52">
            <v>3957255</v>
          </cell>
          <cell r="W52">
            <v>4233</v>
          </cell>
          <cell r="X52">
            <v>34</v>
          </cell>
          <cell r="Y52">
            <v>0.63</v>
          </cell>
          <cell r="Z52">
            <v>3608542</v>
          </cell>
          <cell r="AA52">
            <v>4180</v>
          </cell>
          <cell r="AB52">
            <v>53</v>
          </cell>
          <cell r="AC52">
            <v>2</v>
          </cell>
          <cell r="AD52">
            <v>0</v>
          </cell>
          <cell r="AE52">
            <v>1</v>
          </cell>
          <cell r="AF52">
            <v>1</v>
          </cell>
          <cell r="AG52">
            <v>43</v>
          </cell>
        </row>
        <row r="53">
          <cell r="A53">
            <v>2576861671</v>
          </cell>
          <cell r="B53" t="str">
            <v>Bacteria</v>
          </cell>
          <cell r="C53" t="str">
            <v>Permanent Draft</v>
          </cell>
          <cell r="D53" t="str">
            <v>Horizontal gene transfer by gene transfer agents- UBC, Canada</v>
          </cell>
          <cell r="E53" t="str">
            <v>Rhodobacter capsulatus YW2</v>
          </cell>
          <cell r="F53" t="str">
            <v>University of British Columbia</v>
          </cell>
          <cell r="G53">
            <v>2576861671</v>
          </cell>
          <cell r="H53" t="str">
            <v>Proteobacteria</v>
          </cell>
          <cell r="I53" t="str">
            <v>Alphaproteobacteria</v>
          </cell>
          <cell r="J53" t="str">
            <v>Rhodobacterales</v>
          </cell>
          <cell r="K53" t="str">
            <v>Rhodobacteraceae</v>
          </cell>
          <cell r="L53" t="str">
            <v>Rhodobacter</v>
          </cell>
          <cell r="M53" t="str">
            <v>Rhodobacter capsulatus</v>
          </cell>
          <cell r="N53">
            <v>1415159</v>
          </cell>
          <cell r="O53">
            <v>0</v>
          </cell>
          <cell r="P53">
            <v>0</v>
          </cell>
          <cell r="R53" t="str">
            <v>YW2</v>
          </cell>
          <cell r="T53" t="str">
            <v>Yes</v>
          </cell>
          <cell r="U53" t="str">
            <v>Unknown</v>
          </cell>
          <cell r="V53">
            <v>3771447</v>
          </cell>
          <cell r="W53">
            <v>3593</v>
          </cell>
          <cell r="X53">
            <v>62</v>
          </cell>
          <cell r="Y53">
            <v>0.66</v>
          </cell>
          <cell r="Z53">
            <v>3368035</v>
          </cell>
          <cell r="AA53">
            <v>3542</v>
          </cell>
          <cell r="AB53">
            <v>51</v>
          </cell>
          <cell r="AC53">
            <v>3</v>
          </cell>
          <cell r="AD53">
            <v>1</v>
          </cell>
          <cell r="AE53">
            <v>1</v>
          </cell>
          <cell r="AF53">
            <v>1</v>
          </cell>
          <cell r="AG53">
            <v>47</v>
          </cell>
        </row>
        <row r="54">
          <cell r="A54">
            <v>2734482292</v>
          </cell>
          <cell r="B54" t="str">
            <v>Bacteria</v>
          </cell>
          <cell r="C54" t="str">
            <v>Permanent Draft</v>
          </cell>
          <cell r="D54" t="str">
            <v>Genomic Encyclopedia of Archaeal and Bacterial Type Strains, Phase II (KMG-II): from individual species to whole genera</v>
          </cell>
          <cell r="E54" t="str">
            <v>Loktanella sediminilitoris DSM 29955</v>
          </cell>
          <cell r="F54" t="str">
            <v>DOE Joint Genome Institute (JGI)</v>
          </cell>
          <cell r="G54">
            <v>2734482292</v>
          </cell>
          <cell r="H54" t="str">
            <v>Proteobacteria</v>
          </cell>
          <cell r="I54" t="str">
            <v>Alphaproteobacteria</v>
          </cell>
          <cell r="J54" t="str">
            <v>Rhodobacterales</v>
          </cell>
          <cell r="K54" t="str">
            <v>Rhodobacteraceae</v>
          </cell>
          <cell r="L54" t="str">
            <v>Loktanella</v>
          </cell>
          <cell r="M54" t="str">
            <v>Loktanella sediminilitoris</v>
          </cell>
          <cell r="N54">
            <v>1286148</v>
          </cell>
          <cell r="O54">
            <v>0</v>
          </cell>
          <cell r="P54">
            <v>0</v>
          </cell>
          <cell r="Q54">
            <v>42899</v>
          </cell>
          <cell r="R54" t="str">
            <v>DSM 29955</v>
          </cell>
          <cell r="S54" t="str">
            <v>Markus G?ker</v>
          </cell>
          <cell r="T54" t="str">
            <v>Yes</v>
          </cell>
          <cell r="V54">
            <v>4668162</v>
          </cell>
          <cell r="W54">
            <v>4670</v>
          </cell>
          <cell r="X54">
            <v>49</v>
          </cell>
          <cell r="Y54">
            <v>0.56999999999999995</v>
          </cell>
          <cell r="Z54">
            <v>4200007</v>
          </cell>
          <cell r="AA54">
            <v>4616</v>
          </cell>
          <cell r="AB54">
            <v>54</v>
          </cell>
          <cell r="AC54">
            <v>3</v>
          </cell>
          <cell r="AD54">
            <v>1</v>
          </cell>
          <cell r="AE54">
            <v>1</v>
          </cell>
          <cell r="AF54">
            <v>1</v>
          </cell>
          <cell r="AG54">
            <v>41</v>
          </cell>
        </row>
        <row r="55">
          <cell r="A55">
            <v>2546825546</v>
          </cell>
          <cell r="B55" t="str">
            <v>Bacteria</v>
          </cell>
          <cell r="C55" t="str">
            <v>Permanent Draft</v>
          </cell>
          <cell r="D55" t="str">
            <v>Genomes of fifty methylotrophs isolated from Lake Washington</v>
          </cell>
          <cell r="E55" t="str">
            <v>Methylobacterium sp. 10</v>
          </cell>
          <cell r="F55" t="str">
            <v>DOE Joint Genome Institute (JGI)</v>
          </cell>
          <cell r="G55">
            <v>2546825546</v>
          </cell>
          <cell r="H55" t="str">
            <v>Proteobacteria</v>
          </cell>
          <cell r="I55" t="str">
            <v>Alphaproteobacteria</v>
          </cell>
          <cell r="J55" t="str">
            <v>Rhizobiales</v>
          </cell>
          <cell r="K55" t="str">
            <v>Methylobacteriaceae</v>
          </cell>
          <cell r="L55" t="str">
            <v>Methylobacterium</v>
          </cell>
          <cell r="M55" t="str">
            <v>Methylobacterium sp. 10</v>
          </cell>
          <cell r="N55">
            <v>1101191</v>
          </cell>
          <cell r="O55">
            <v>0</v>
          </cell>
          <cell r="P55">
            <v>0</v>
          </cell>
          <cell r="Q55">
            <v>41610</v>
          </cell>
          <cell r="R55">
            <v>10</v>
          </cell>
          <cell r="S55" t="str">
            <v>Ludmila Chistoserdova</v>
          </cell>
          <cell r="T55" t="str">
            <v>Yes</v>
          </cell>
          <cell r="U55" t="str">
            <v>Unknown</v>
          </cell>
          <cell r="V55">
            <v>4982370</v>
          </cell>
          <cell r="W55">
            <v>4748</v>
          </cell>
          <cell r="X55">
            <v>4</v>
          </cell>
          <cell r="Y55">
            <v>0.67</v>
          </cell>
          <cell r="Z55">
            <v>4301577</v>
          </cell>
          <cell r="AA55">
            <v>4658</v>
          </cell>
          <cell r="AB55">
            <v>90</v>
          </cell>
          <cell r="AC55">
            <v>15</v>
          </cell>
          <cell r="AD55">
            <v>5</v>
          </cell>
          <cell r="AE55">
            <v>5</v>
          </cell>
          <cell r="AF55">
            <v>5</v>
          </cell>
          <cell r="AG55">
            <v>57</v>
          </cell>
        </row>
        <row r="56">
          <cell r="A56">
            <v>2643221864</v>
          </cell>
          <cell r="B56" t="str">
            <v>Bacteria</v>
          </cell>
          <cell r="C56" t="str">
            <v>Permanent Draft</v>
          </cell>
          <cell r="D56" t="str">
            <v>Genome sequencing of Arabidopsis leaf and root microbiota representing the majority of bacterial species in their natural communities</v>
          </cell>
          <cell r="E56" t="str">
            <v>Methylobacterium sp. Leaf92</v>
          </cell>
          <cell r="F56" t="str">
            <v>Max Planck Institute for Plant Breeding Research</v>
          </cell>
          <cell r="G56">
            <v>2643221864</v>
          </cell>
          <cell r="H56" t="str">
            <v>Proteobacteria</v>
          </cell>
          <cell r="I56" t="str">
            <v>Alphaproteobacteria</v>
          </cell>
          <cell r="J56" t="str">
            <v>Rhizobiales</v>
          </cell>
          <cell r="K56" t="str">
            <v>Methylobacteriaceae</v>
          </cell>
          <cell r="L56" t="str">
            <v>Methylobacterium</v>
          </cell>
          <cell r="M56" t="str">
            <v>Methylobacterium sp. Leaf92</v>
          </cell>
          <cell r="N56">
            <v>1736248</v>
          </cell>
          <cell r="O56">
            <v>0</v>
          </cell>
          <cell r="P56">
            <v>0</v>
          </cell>
          <cell r="Q56">
            <v>42349</v>
          </cell>
          <cell r="R56" t="str">
            <v>Leaf92</v>
          </cell>
          <cell r="T56" t="str">
            <v>Yes</v>
          </cell>
          <cell r="V56">
            <v>5453864</v>
          </cell>
          <cell r="W56">
            <v>5211</v>
          </cell>
          <cell r="X56">
            <v>45</v>
          </cell>
          <cell r="Y56">
            <v>0.68</v>
          </cell>
          <cell r="Z56">
            <v>4606993</v>
          </cell>
          <cell r="AA56">
            <v>5147</v>
          </cell>
          <cell r="AB56">
            <v>64</v>
          </cell>
          <cell r="AC56">
            <v>3</v>
          </cell>
          <cell r="AD56">
            <v>1</v>
          </cell>
          <cell r="AE56">
            <v>1</v>
          </cell>
          <cell r="AF56">
            <v>1</v>
          </cell>
          <cell r="AG56">
            <v>45</v>
          </cell>
        </row>
        <row r="57">
          <cell r="A57">
            <v>2548876811</v>
          </cell>
          <cell r="B57" t="str">
            <v>Bacteria</v>
          </cell>
          <cell r="C57" t="str">
            <v>Permanent Draft</v>
          </cell>
          <cell r="D57" t="str">
            <v>Sphingomonas sp. PAMC 26617</v>
          </cell>
          <cell r="E57" t="str">
            <v>Sphingomonas sp. PAMC 26617</v>
          </cell>
          <cell r="F57" t="str">
            <v>Korea Institute of Ocean Science and Technology (KIOST)</v>
          </cell>
          <cell r="G57">
            <v>2548876811</v>
          </cell>
          <cell r="H57" t="str">
            <v>Proteobacteria</v>
          </cell>
          <cell r="I57" t="str">
            <v>Alphaproteobacteria</v>
          </cell>
          <cell r="J57" t="str">
            <v>Sphingomonadales</v>
          </cell>
          <cell r="K57" t="str">
            <v>Sphingomonadaceae</v>
          </cell>
          <cell r="L57" t="str">
            <v>Sphingomonas</v>
          </cell>
          <cell r="M57" t="str">
            <v>Sphingomonas sp. PAMC 26617</v>
          </cell>
          <cell r="N57">
            <v>1112216</v>
          </cell>
          <cell r="O57">
            <v>0</v>
          </cell>
          <cell r="P57">
            <v>0</v>
          </cell>
          <cell r="Q57">
            <v>41613</v>
          </cell>
          <cell r="R57" t="str">
            <v>PAMC 26617</v>
          </cell>
          <cell r="T57" t="str">
            <v>Yes</v>
          </cell>
          <cell r="U57" t="str">
            <v>No</v>
          </cell>
          <cell r="V57">
            <v>4663101</v>
          </cell>
          <cell r="W57">
            <v>4376</v>
          </cell>
          <cell r="X57">
            <v>70</v>
          </cell>
          <cell r="Y57">
            <v>0.66</v>
          </cell>
          <cell r="Z57">
            <v>4132293</v>
          </cell>
          <cell r="AA57">
            <v>4320</v>
          </cell>
          <cell r="AB57">
            <v>56</v>
          </cell>
          <cell r="AC57">
            <v>2</v>
          </cell>
          <cell r="AD57">
            <v>1</v>
          </cell>
          <cell r="AE57">
            <v>0</v>
          </cell>
          <cell r="AF57">
            <v>1</v>
          </cell>
          <cell r="AG57">
            <v>45</v>
          </cell>
        </row>
        <row r="58">
          <cell r="A58">
            <v>2695420886</v>
          </cell>
          <cell r="B58" t="str">
            <v>Bacteria</v>
          </cell>
          <cell r="C58" t="str">
            <v>Permanent Draft</v>
          </cell>
          <cell r="D58" t="str">
            <v>Horizontal gene transfer by gene transfer agents- UBC, Canada</v>
          </cell>
          <cell r="E58" t="str">
            <v>Rhodobacter capsulatus YW1</v>
          </cell>
          <cell r="F58" t="str">
            <v>University of British Columbia</v>
          </cell>
          <cell r="G58">
            <v>2695420886</v>
          </cell>
          <cell r="H58" t="str">
            <v>Proteobacteria</v>
          </cell>
          <cell r="I58" t="str">
            <v>Alphaproteobacteria</v>
          </cell>
          <cell r="J58" t="str">
            <v>Rhodobacterales</v>
          </cell>
          <cell r="K58" t="str">
            <v>Rhodobacteraceae</v>
          </cell>
          <cell r="L58" t="str">
            <v>Rhodobacter</v>
          </cell>
          <cell r="M58" t="str">
            <v>Rhodobacter capsulatus</v>
          </cell>
          <cell r="N58">
            <v>1414586</v>
          </cell>
          <cell r="O58">
            <v>0</v>
          </cell>
          <cell r="P58">
            <v>0</v>
          </cell>
          <cell r="Q58">
            <v>42630</v>
          </cell>
          <cell r="R58" t="str">
            <v>YW1</v>
          </cell>
          <cell r="T58" t="str">
            <v>Yes</v>
          </cell>
          <cell r="U58" t="str">
            <v>Unknown</v>
          </cell>
          <cell r="V58">
            <v>3641794</v>
          </cell>
          <cell r="W58">
            <v>3533</v>
          </cell>
          <cell r="X58">
            <v>39</v>
          </cell>
          <cell r="Y58">
            <v>0.67</v>
          </cell>
          <cell r="Z58">
            <v>3314958</v>
          </cell>
          <cell r="AA58">
            <v>3465</v>
          </cell>
          <cell r="AB58">
            <v>68</v>
          </cell>
          <cell r="AC58">
            <v>12</v>
          </cell>
          <cell r="AD58">
            <v>4</v>
          </cell>
          <cell r="AE58">
            <v>4</v>
          </cell>
          <cell r="AF58">
            <v>4</v>
          </cell>
          <cell r="AG58">
            <v>48</v>
          </cell>
        </row>
        <row r="59">
          <cell r="A59">
            <v>2609460041</v>
          </cell>
          <cell r="B59" t="str">
            <v>Bacteria</v>
          </cell>
          <cell r="C59" t="str">
            <v>Permanent Draft</v>
          </cell>
          <cell r="D59" t="str">
            <v>Sphingomonas sp. STIS6.2</v>
          </cell>
          <cell r="E59" t="str">
            <v>Sphingomonas sp. STIS6.2</v>
          </cell>
          <cell r="F59" t="str">
            <v>Leibniz-Institute of Freshwater Ecology and Inland Fisheries</v>
          </cell>
          <cell r="G59">
            <v>2609460041</v>
          </cell>
          <cell r="H59" t="str">
            <v>Proteobacteria</v>
          </cell>
          <cell r="I59" t="str">
            <v>Alphaproteobacteria</v>
          </cell>
          <cell r="J59" t="str">
            <v>Sphingomonadales</v>
          </cell>
          <cell r="K59" t="str">
            <v>Sphingomonadaceae</v>
          </cell>
          <cell r="L59" t="str">
            <v>Sphingomonas</v>
          </cell>
          <cell r="M59" t="str">
            <v>Sphingomonas sp. STIS6.2</v>
          </cell>
          <cell r="N59">
            <v>1379700</v>
          </cell>
          <cell r="O59">
            <v>0</v>
          </cell>
          <cell r="P59">
            <v>0</v>
          </cell>
          <cell r="Q59">
            <v>42107</v>
          </cell>
          <cell r="R59" t="str">
            <v>STIS6.2</v>
          </cell>
          <cell r="T59" t="str">
            <v>Yes</v>
          </cell>
          <cell r="U59" t="str">
            <v>Unknown</v>
          </cell>
          <cell r="V59">
            <v>3990927</v>
          </cell>
          <cell r="W59">
            <v>4356</v>
          </cell>
          <cell r="X59">
            <v>808</v>
          </cell>
          <cell r="Y59">
            <v>0.65</v>
          </cell>
          <cell r="Z59">
            <v>3421958</v>
          </cell>
          <cell r="AA59">
            <v>4296</v>
          </cell>
          <cell r="AB59">
            <v>60</v>
          </cell>
          <cell r="AC59">
            <v>2</v>
          </cell>
          <cell r="AD59">
            <v>0</v>
          </cell>
          <cell r="AE59">
            <v>1</v>
          </cell>
          <cell r="AF59">
            <v>1</v>
          </cell>
          <cell r="AG59">
            <v>46</v>
          </cell>
        </row>
        <row r="60">
          <cell r="A60">
            <v>2643221871</v>
          </cell>
          <cell r="B60" t="str">
            <v>Bacteria</v>
          </cell>
          <cell r="C60" t="str">
            <v>Permanent Draft</v>
          </cell>
          <cell r="D60" t="str">
            <v>Genome sequencing of Arabidopsis leaf and root microbiota representing the majority of bacterial species in their natural communities</v>
          </cell>
          <cell r="E60" t="str">
            <v>Methylobacterium sp. Leaf111</v>
          </cell>
          <cell r="F60" t="str">
            <v>Max Planck Institute for Plant Breeding Research</v>
          </cell>
          <cell r="G60">
            <v>2643221871</v>
          </cell>
          <cell r="H60" t="str">
            <v>Proteobacteria</v>
          </cell>
          <cell r="I60" t="str">
            <v>Alphaproteobacteria</v>
          </cell>
          <cell r="J60" t="str">
            <v>Rhizobiales</v>
          </cell>
          <cell r="K60" t="str">
            <v>Methylobacteriaceae</v>
          </cell>
          <cell r="L60" t="str">
            <v>Methylobacterium</v>
          </cell>
          <cell r="M60" t="str">
            <v>Methylobacterium sp. Leaf111</v>
          </cell>
          <cell r="N60">
            <v>1736257</v>
          </cell>
          <cell r="O60">
            <v>0</v>
          </cell>
          <cell r="P60">
            <v>0</v>
          </cell>
          <cell r="Q60">
            <v>42349</v>
          </cell>
          <cell r="R60" t="str">
            <v>Leaf111</v>
          </cell>
          <cell r="T60" t="str">
            <v>Yes</v>
          </cell>
          <cell r="V60">
            <v>5166228</v>
          </cell>
          <cell r="W60">
            <v>4902</v>
          </cell>
          <cell r="X60">
            <v>74</v>
          </cell>
          <cell r="Y60">
            <v>0.69</v>
          </cell>
          <cell r="Z60">
            <v>4390694</v>
          </cell>
          <cell r="AA60">
            <v>4833</v>
          </cell>
          <cell r="AB60">
            <v>69</v>
          </cell>
          <cell r="AC60">
            <v>5</v>
          </cell>
          <cell r="AD60">
            <v>3</v>
          </cell>
          <cell r="AE60">
            <v>1</v>
          </cell>
          <cell r="AF60">
            <v>1</v>
          </cell>
          <cell r="AG60">
            <v>47</v>
          </cell>
        </row>
        <row r="61">
          <cell r="A61">
            <v>2643221798</v>
          </cell>
          <cell r="B61" t="str">
            <v>Bacteria</v>
          </cell>
          <cell r="C61" t="str">
            <v>Permanent Draft</v>
          </cell>
          <cell r="D61" t="str">
            <v>Genome sequencing of Arabidopsis leaf and root microbiota representing the majority of bacterial species in their natural communities</v>
          </cell>
          <cell r="E61" t="str">
            <v>Methylobacterium sp. Leaf100</v>
          </cell>
          <cell r="F61" t="str">
            <v>Max Planck Institute for Plant Breeding Research</v>
          </cell>
          <cell r="G61">
            <v>2643221798</v>
          </cell>
          <cell r="H61" t="str">
            <v>Proteobacteria</v>
          </cell>
          <cell r="I61" t="str">
            <v>Alphaproteobacteria</v>
          </cell>
          <cell r="J61" t="str">
            <v>Rhizobiales</v>
          </cell>
          <cell r="K61" t="str">
            <v>Methylobacteriaceae</v>
          </cell>
          <cell r="L61" t="str">
            <v>Methylobacterium</v>
          </cell>
          <cell r="M61" t="str">
            <v>Methylobacterium sp. Leaf100</v>
          </cell>
          <cell r="N61">
            <v>1736252</v>
          </cell>
          <cell r="O61">
            <v>0</v>
          </cell>
          <cell r="P61">
            <v>0</v>
          </cell>
          <cell r="Q61">
            <v>42349</v>
          </cell>
          <cell r="R61" t="str">
            <v>Leaf100</v>
          </cell>
          <cell r="T61" t="str">
            <v>Yes</v>
          </cell>
          <cell r="V61">
            <v>4716235</v>
          </cell>
          <cell r="W61">
            <v>4507</v>
          </cell>
          <cell r="X61">
            <v>63</v>
          </cell>
          <cell r="Y61">
            <v>0.69</v>
          </cell>
          <cell r="Z61">
            <v>4096237</v>
          </cell>
          <cell r="AA61">
            <v>4440</v>
          </cell>
          <cell r="AB61">
            <v>67</v>
          </cell>
          <cell r="AC61">
            <v>5</v>
          </cell>
          <cell r="AD61">
            <v>3</v>
          </cell>
          <cell r="AE61">
            <v>1</v>
          </cell>
          <cell r="AF61">
            <v>1</v>
          </cell>
          <cell r="AG61">
            <v>49</v>
          </cell>
        </row>
        <row r="62">
          <cell r="A62">
            <v>2654587558</v>
          </cell>
          <cell r="B62" t="str">
            <v>Bacteria</v>
          </cell>
          <cell r="C62" t="str">
            <v>Permanent Draft</v>
          </cell>
          <cell r="D62" t="str">
            <v>Rhodobacter capsulatus B41</v>
          </cell>
          <cell r="E62" t="str">
            <v>Rhodobacter capsulatus B41</v>
          </cell>
          <cell r="F62" t="str">
            <v>Istanbul Technical University, Institute of Science</v>
          </cell>
          <cell r="G62">
            <v>2654587558</v>
          </cell>
          <cell r="H62" t="str">
            <v>Proteobacteria</v>
          </cell>
          <cell r="I62" t="str">
            <v>Alphaproteobacteria</v>
          </cell>
          <cell r="J62" t="str">
            <v>Rhodobacterales</v>
          </cell>
          <cell r="K62" t="str">
            <v>Rhodobacteraceae</v>
          </cell>
          <cell r="L62" t="str">
            <v>Rhodobacter</v>
          </cell>
          <cell r="M62" t="str">
            <v>Rhodobacter capsulatus</v>
          </cell>
          <cell r="N62">
            <v>1061</v>
          </cell>
          <cell r="O62">
            <v>0</v>
          </cell>
          <cell r="P62">
            <v>0</v>
          </cell>
          <cell r="Q62">
            <v>42443</v>
          </cell>
          <cell r="R62" t="str">
            <v>B41</v>
          </cell>
          <cell r="T62" t="str">
            <v>Yes</v>
          </cell>
          <cell r="V62">
            <v>3663307</v>
          </cell>
          <cell r="W62">
            <v>3528</v>
          </cell>
          <cell r="X62">
            <v>36</v>
          </cell>
          <cell r="Y62">
            <v>0.67</v>
          </cell>
          <cell r="Z62">
            <v>3301422</v>
          </cell>
          <cell r="AA62">
            <v>3473</v>
          </cell>
          <cell r="AB62">
            <v>55</v>
          </cell>
          <cell r="AC62">
            <v>2</v>
          </cell>
          <cell r="AD62">
            <v>1</v>
          </cell>
          <cell r="AE62">
            <v>0</v>
          </cell>
          <cell r="AF62">
            <v>1</v>
          </cell>
          <cell r="AG62">
            <v>46</v>
          </cell>
        </row>
        <row r="63">
          <cell r="A63">
            <v>2660237985</v>
          </cell>
          <cell r="B63" t="str">
            <v>Bacteria</v>
          </cell>
          <cell r="C63" t="str">
            <v>Permanent Draft</v>
          </cell>
          <cell r="D63" t="str">
            <v>Horizontal gene transfer by gene transfer agents- UBC, Canada</v>
          </cell>
          <cell r="E63" t="str">
            <v>Rhodobacter capsulatus Y262</v>
          </cell>
          <cell r="F63" t="str">
            <v>University of British Columbia</v>
          </cell>
          <cell r="G63">
            <v>2660237985</v>
          </cell>
          <cell r="H63" t="str">
            <v>Proteobacteria</v>
          </cell>
          <cell r="I63" t="str">
            <v>Alphaproteobacteria</v>
          </cell>
          <cell r="J63" t="str">
            <v>Rhodobacterales</v>
          </cell>
          <cell r="K63" t="str">
            <v>Rhodobacteraceae</v>
          </cell>
          <cell r="L63" t="str">
            <v>Rhodobacter</v>
          </cell>
          <cell r="M63" t="str">
            <v>Rhodobacter capsulatus</v>
          </cell>
          <cell r="N63">
            <v>1415161</v>
          </cell>
          <cell r="O63">
            <v>0</v>
          </cell>
          <cell r="P63">
            <v>0</v>
          </cell>
          <cell r="Q63">
            <v>42464</v>
          </cell>
          <cell r="R63" t="str">
            <v>Y262</v>
          </cell>
          <cell r="T63" t="str">
            <v>Yes</v>
          </cell>
          <cell r="U63" t="str">
            <v>Unknown</v>
          </cell>
          <cell r="V63">
            <v>3837177</v>
          </cell>
          <cell r="W63">
            <v>3739</v>
          </cell>
          <cell r="X63">
            <v>35</v>
          </cell>
          <cell r="Y63">
            <v>0.67</v>
          </cell>
          <cell r="Z63">
            <v>3481789</v>
          </cell>
          <cell r="AA63">
            <v>3683</v>
          </cell>
          <cell r="AB63">
            <v>56</v>
          </cell>
          <cell r="AC63">
            <v>3</v>
          </cell>
          <cell r="AD63">
            <v>1</v>
          </cell>
          <cell r="AE63">
            <v>1</v>
          </cell>
          <cell r="AF63">
            <v>1</v>
          </cell>
          <cell r="AG63">
            <v>44</v>
          </cell>
        </row>
        <row r="64">
          <cell r="A64">
            <v>2514885042</v>
          </cell>
          <cell r="B64" t="str">
            <v>Bacteria</v>
          </cell>
          <cell r="C64" t="str">
            <v>Permanent Draft</v>
          </cell>
          <cell r="D64" t="str">
            <v>Rhodobacteraceae sp. HIMB11</v>
          </cell>
          <cell r="E64" t="str">
            <v>Rhodobacteraceae sp. HIMB11</v>
          </cell>
          <cell r="F64" t="str">
            <v>Pennsylvania State University</v>
          </cell>
          <cell r="G64">
            <v>2514885042</v>
          </cell>
          <cell r="H64" t="str">
            <v>Proteobacteria</v>
          </cell>
          <cell r="I64" t="str">
            <v>Alphaproteobacteria</v>
          </cell>
          <cell r="J64" t="str">
            <v>Rhodobacterales</v>
          </cell>
          <cell r="K64" t="str">
            <v>Rhodobacteraceae</v>
          </cell>
          <cell r="L64" t="str">
            <v>unclassified</v>
          </cell>
          <cell r="M64" t="str">
            <v>Rhodobacteraceae bacterium HIMB11</v>
          </cell>
          <cell r="N64">
            <v>1366046</v>
          </cell>
          <cell r="O64">
            <v>0</v>
          </cell>
          <cell r="P64">
            <v>0</v>
          </cell>
          <cell r="Q64">
            <v>41729</v>
          </cell>
          <cell r="R64" t="str">
            <v>HIMB11</v>
          </cell>
          <cell r="S64" t="str">
            <v>Michael Rappe</v>
          </cell>
          <cell r="T64" t="str">
            <v>Yes</v>
          </cell>
          <cell r="U64" t="str">
            <v>Unknown</v>
          </cell>
          <cell r="V64">
            <v>3098747</v>
          </cell>
          <cell r="W64">
            <v>3237</v>
          </cell>
          <cell r="X64">
            <v>34</v>
          </cell>
          <cell r="Y64">
            <v>0.5</v>
          </cell>
          <cell r="Z64">
            <v>2812982</v>
          </cell>
          <cell r="AA64">
            <v>3183</v>
          </cell>
          <cell r="AB64">
            <v>54</v>
          </cell>
          <cell r="AC64">
            <v>3</v>
          </cell>
          <cell r="AD64">
            <v>1</v>
          </cell>
          <cell r="AE64">
            <v>1</v>
          </cell>
          <cell r="AF64">
            <v>1</v>
          </cell>
          <cell r="AG64">
            <v>41</v>
          </cell>
        </row>
        <row r="65">
          <cell r="A65">
            <v>2513237178</v>
          </cell>
          <cell r="B65" t="str">
            <v>Bacteria</v>
          </cell>
          <cell r="C65" t="str">
            <v>Finished</v>
          </cell>
          <cell r="D65" t="str">
            <v>Bradyrhizobium sp. S23321</v>
          </cell>
          <cell r="E65" t="str">
            <v>Bradyrhizobium sp. S23321</v>
          </cell>
          <cell r="F65" t="str">
            <v>Tohoku University</v>
          </cell>
          <cell r="G65">
            <v>2513237178</v>
          </cell>
          <cell r="H65" t="str">
            <v>Proteobacteria</v>
          </cell>
          <cell r="I65" t="str">
            <v>Alphaproteobacteria</v>
          </cell>
          <cell r="J65" t="str">
            <v>Rhizobiales</v>
          </cell>
          <cell r="K65" t="str">
            <v>Bradyrhizobiaceae</v>
          </cell>
          <cell r="L65" t="str">
            <v>Bradyrhizobium</v>
          </cell>
          <cell r="M65" t="str">
            <v>Bradyrhizobium sp. S23321</v>
          </cell>
          <cell r="N65">
            <v>335659</v>
          </cell>
          <cell r="O65">
            <v>72425</v>
          </cell>
          <cell r="P65">
            <v>158167</v>
          </cell>
          <cell r="Q65">
            <v>41051</v>
          </cell>
          <cell r="R65" t="str">
            <v>S23321</v>
          </cell>
          <cell r="S65" t="str">
            <v>Minamisawa,K.</v>
          </cell>
          <cell r="T65" t="str">
            <v>Yes</v>
          </cell>
          <cell r="U65" t="str">
            <v>No</v>
          </cell>
          <cell r="V65">
            <v>7231841</v>
          </cell>
          <cell r="W65">
            <v>6943</v>
          </cell>
          <cell r="X65">
            <v>1</v>
          </cell>
          <cell r="Y65">
            <v>0.64</v>
          </cell>
          <cell r="Z65">
            <v>6347241</v>
          </cell>
          <cell r="AA65">
            <v>6892</v>
          </cell>
          <cell r="AB65">
            <v>51</v>
          </cell>
          <cell r="AC65">
            <v>3</v>
          </cell>
          <cell r="AD65">
            <v>1</v>
          </cell>
          <cell r="AE65">
            <v>1</v>
          </cell>
          <cell r="AF65">
            <v>1</v>
          </cell>
          <cell r="AG65">
            <v>45</v>
          </cell>
        </row>
        <row r="66">
          <cell r="A66">
            <v>2643221841</v>
          </cell>
          <cell r="B66" t="str">
            <v>Bacteria</v>
          </cell>
          <cell r="C66" t="str">
            <v>Permanent Draft</v>
          </cell>
          <cell r="D66" t="str">
            <v>Genome sequencing of Arabidopsis leaf and root microbiota representing the majority of bacterial species in their natural communities</v>
          </cell>
          <cell r="E66" t="str">
            <v>Methylobacterium sp. Leaf88</v>
          </cell>
          <cell r="F66" t="str">
            <v>Max Planck Institute for Plant Breeding Research</v>
          </cell>
          <cell r="G66">
            <v>2643221841</v>
          </cell>
          <cell r="H66" t="str">
            <v>Proteobacteria</v>
          </cell>
          <cell r="I66" t="str">
            <v>Alphaproteobacteria</v>
          </cell>
          <cell r="J66" t="str">
            <v>Rhizobiales</v>
          </cell>
          <cell r="K66" t="str">
            <v>Methylobacteriaceae</v>
          </cell>
          <cell r="L66" t="str">
            <v>Methylobacterium</v>
          </cell>
          <cell r="M66" t="str">
            <v>Methylobacterium sp. Leaf88</v>
          </cell>
          <cell r="N66">
            <v>1736244</v>
          </cell>
          <cell r="O66">
            <v>0</v>
          </cell>
          <cell r="P66">
            <v>0</v>
          </cell>
          <cell r="Q66">
            <v>42349</v>
          </cell>
          <cell r="R66" t="str">
            <v>Leaf88</v>
          </cell>
          <cell r="T66" t="str">
            <v>Yes</v>
          </cell>
          <cell r="V66">
            <v>5031274</v>
          </cell>
          <cell r="W66">
            <v>4797</v>
          </cell>
          <cell r="X66">
            <v>55</v>
          </cell>
          <cell r="Y66">
            <v>0.69</v>
          </cell>
          <cell r="Z66">
            <v>4331510</v>
          </cell>
          <cell r="AA66">
            <v>4735</v>
          </cell>
          <cell r="AB66">
            <v>62</v>
          </cell>
          <cell r="AC66">
            <v>3</v>
          </cell>
          <cell r="AD66">
            <v>1</v>
          </cell>
          <cell r="AE66">
            <v>1</v>
          </cell>
          <cell r="AF66">
            <v>1</v>
          </cell>
          <cell r="AG66">
            <v>41</v>
          </cell>
        </row>
        <row r="67">
          <cell r="A67">
            <v>2728369717</v>
          </cell>
          <cell r="B67" t="str">
            <v>Bacteria</v>
          </cell>
          <cell r="C67" t="str">
            <v>Permanent Draft</v>
          </cell>
          <cell r="D67" t="str">
            <v>Methylobacterium project at The University of Tokyo</v>
          </cell>
          <cell r="E67" t="str">
            <v>Methylobacterium platani JCM 14648</v>
          </cell>
          <cell r="F67" t="str">
            <v>University of Tokyo</v>
          </cell>
          <cell r="G67">
            <v>2728369717</v>
          </cell>
          <cell r="H67" t="str">
            <v>Proteobacteria</v>
          </cell>
          <cell r="I67" t="str">
            <v>Alphaproteobacteria</v>
          </cell>
          <cell r="J67" t="str">
            <v>Rhizobiales</v>
          </cell>
          <cell r="K67" t="str">
            <v>Methylobacteriaceae</v>
          </cell>
          <cell r="L67" t="str">
            <v>Methylobacterium</v>
          </cell>
          <cell r="M67" t="str">
            <v>Methylobacterium platani</v>
          </cell>
          <cell r="N67">
            <v>1295136</v>
          </cell>
          <cell r="O67">
            <v>0</v>
          </cell>
          <cell r="P67">
            <v>0</v>
          </cell>
          <cell r="Q67">
            <v>42853</v>
          </cell>
          <cell r="R67" t="str">
            <v>JCM 14648</v>
          </cell>
          <cell r="T67" t="str">
            <v>Yes</v>
          </cell>
          <cell r="U67" t="str">
            <v>Yes</v>
          </cell>
          <cell r="V67">
            <v>1471365</v>
          </cell>
          <cell r="W67">
            <v>2372</v>
          </cell>
          <cell r="X67">
            <v>803</v>
          </cell>
          <cell r="Y67">
            <v>0.65</v>
          </cell>
          <cell r="Z67">
            <v>1130676</v>
          </cell>
          <cell r="AA67">
            <v>2346</v>
          </cell>
          <cell r="AB67">
            <v>26</v>
          </cell>
          <cell r="AC67">
            <v>2</v>
          </cell>
          <cell r="AD67">
            <v>0</v>
          </cell>
          <cell r="AE67">
            <v>1</v>
          </cell>
          <cell r="AF67">
            <v>1</v>
          </cell>
          <cell r="AG67">
            <v>22</v>
          </cell>
        </row>
        <row r="68">
          <cell r="A68">
            <v>641522638</v>
          </cell>
          <cell r="B68" t="str">
            <v>Bacteria</v>
          </cell>
          <cell r="C68" t="str">
            <v>Finished</v>
          </cell>
          <cell r="D68" t="str">
            <v>LGT in Methylobacteria Proposal # 0165-051130</v>
          </cell>
          <cell r="E68" t="str">
            <v>Methylobacterium radiotolerans JCM 2831</v>
          </cell>
          <cell r="F68" t="str">
            <v>DOE Joint Genome Institute (JGI)</v>
          </cell>
          <cell r="G68">
            <v>641522638</v>
          </cell>
          <cell r="H68" t="str">
            <v>Proteobacteria</v>
          </cell>
          <cell r="I68" t="str">
            <v>Alphaproteobacteria</v>
          </cell>
          <cell r="J68" t="str">
            <v>Rhizobiales</v>
          </cell>
          <cell r="K68" t="str">
            <v>Methylobacteriaceae</v>
          </cell>
          <cell r="L68" t="str">
            <v>Methylobacterium</v>
          </cell>
          <cell r="M68" t="str">
            <v>Methylobacterium radiotolerans</v>
          </cell>
          <cell r="N68">
            <v>426355</v>
          </cell>
          <cell r="O68">
            <v>18817</v>
          </cell>
          <cell r="P68">
            <v>58845</v>
          </cell>
          <cell r="Q68">
            <v>39661</v>
          </cell>
          <cell r="R68" t="str">
            <v>JCM 2831</v>
          </cell>
          <cell r="S68" t="str">
            <v>not listed</v>
          </cell>
          <cell r="T68" t="str">
            <v>Yes</v>
          </cell>
          <cell r="U68" t="str">
            <v>Yes</v>
          </cell>
          <cell r="V68">
            <v>6899110</v>
          </cell>
          <cell r="W68">
            <v>6510</v>
          </cell>
          <cell r="X68">
            <v>9</v>
          </cell>
          <cell r="Y68">
            <v>0.71</v>
          </cell>
          <cell r="Z68">
            <v>5902479</v>
          </cell>
          <cell r="AA68">
            <v>6431</v>
          </cell>
          <cell r="AB68">
            <v>79</v>
          </cell>
          <cell r="AC68">
            <v>19</v>
          </cell>
          <cell r="AD68">
            <v>6</v>
          </cell>
          <cell r="AE68">
            <v>6</v>
          </cell>
          <cell r="AF68">
            <v>6</v>
          </cell>
          <cell r="AG68">
            <v>60</v>
          </cell>
        </row>
        <row r="69">
          <cell r="A69">
            <v>2639763017</v>
          </cell>
          <cell r="B69" t="str">
            <v>Bacteria</v>
          </cell>
          <cell r="C69" t="str">
            <v>Permanent Draft</v>
          </cell>
          <cell r="D69" t="str">
            <v>Genome sequencing of Methylobacterium platani strains isolated from rice seed tissue</v>
          </cell>
          <cell r="E69" t="str">
            <v>Methylobacterium platani SE2.11</v>
          </cell>
          <cell r="F69" t="str">
            <v>Institute of Microbial Technology (IMTECH), Council of Scientific and Industrial Research (CSIR)</v>
          </cell>
          <cell r="G69">
            <v>2639763017</v>
          </cell>
          <cell r="H69" t="str">
            <v>Proteobacteria</v>
          </cell>
          <cell r="I69" t="str">
            <v>Alphaproteobacteria</v>
          </cell>
          <cell r="J69" t="str">
            <v>Rhizobiales</v>
          </cell>
          <cell r="K69" t="str">
            <v>Methylobacteriaceae</v>
          </cell>
          <cell r="L69" t="str">
            <v>Methylobacterium</v>
          </cell>
          <cell r="M69" t="str">
            <v>Methylobacterium platani</v>
          </cell>
          <cell r="N69">
            <v>427683</v>
          </cell>
          <cell r="O69">
            <v>0</v>
          </cell>
          <cell r="P69">
            <v>0</v>
          </cell>
          <cell r="Q69">
            <v>42314</v>
          </cell>
          <cell r="R69" t="str">
            <v>SE2.11</v>
          </cell>
          <cell r="T69" t="str">
            <v>Yes</v>
          </cell>
          <cell r="V69">
            <v>6921653</v>
          </cell>
          <cell r="W69">
            <v>6626</v>
          </cell>
          <cell r="X69">
            <v>506</v>
          </cell>
          <cell r="Y69">
            <v>0.7</v>
          </cell>
          <cell r="Z69">
            <v>5943607</v>
          </cell>
          <cell r="AA69">
            <v>6536</v>
          </cell>
          <cell r="AB69">
            <v>90</v>
          </cell>
          <cell r="AC69">
            <v>10</v>
          </cell>
          <cell r="AD69">
            <v>6</v>
          </cell>
          <cell r="AE69">
            <v>1</v>
          </cell>
          <cell r="AF69">
            <v>3</v>
          </cell>
          <cell r="AG69">
            <v>57</v>
          </cell>
        </row>
        <row r="70">
          <cell r="A70">
            <v>2519899683</v>
          </cell>
          <cell r="B70" t="str">
            <v>Bacteria</v>
          </cell>
          <cell r="C70" t="str">
            <v>Permanent Draft</v>
          </cell>
          <cell r="D70" t="str">
            <v>Genomic Encyclopedia of Type Strains, Phase I: the one thousand microbial genomes (KMG-I) project</v>
          </cell>
          <cell r="E70" t="str">
            <v>Elioraea tepidiphila DSM 17972</v>
          </cell>
          <cell r="F70" t="str">
            <v>DOE Joint Genome Institute (JGI)</v>
          </cell>
          <cell r="G70">
            <v>2519899683</v>
          </cell>
          <cell r="H70" t="str">
            <v>Proteobacteria</v>
          </cell>
          <cell r="I70" t="str">
            <v>Alphaproteobacteria</v>
          </cell>
          <cell r="J70" t="str">
            <v>Rhodospirillales</v>
          </cell>
          <cell r="K70" t="str">
            <v>unclassified</v>
          </cell>
          <cell r="L70" t="str">
            <v>Elioraea</v>
          </cell>
          <cell r="M70" t="str">
            <v>Elioraea tepidiphila</v>
          </cell>
          <cell r="N70">
            <v>1121861</v>
          </cell>
          <cell r="O70">
            <v>0</v>
          </cell>
          <cell r="P70">
            <v>0</v>
          </cell>
          <cell r="Q70">
            <v>41316</v>
          </cell>
          <cell r="R70" t="str">
            <v>DSM 17972</v>
          </cell>
          <cell r="S70" t="str">
            <v>Nikos Kyrpides</v>
          </cell>
          <cell r="T70" t="str">
            <v>Yes</v>
          </cell>
          <cell r="U70" t="str">
            <v>Yes</v>
          </cell>
          <cell r="V70">
            <v>4304237</v>
          </cell>
          <cell r="W70">
            <v>4182</v>
          </cell>
          <cell r="X70">
            <v>56</v>
          </cell>
          <cell r="Y70">
            <v>0.71</v>
          </cell>
          <cell r="Z70">
            <v>4011806</v>
          </cell>
          <cell r="AA70">
            <v>4122</v>
          </cell>
          <cell r="AB70">
            <v>60</v>
          </cell>
          <cell r="AC70">
            <v>3</v>
          </cell>
          <cell r="AD70">
            <v>1</v>
          </cell>
          <cell r="AE70">
            <v>1</v>
          </cell>
          <cell r="AF70">
            <v>1</v>
          </cell>
          <cell r="AG70">
            <v>46</v>
          </cell>
        </row>
        <row r="71">
          <cell r="A71">
            <v>640963035</v>
          </cell>
          <cell r="B71" t="str">
            <v>Bacteria</v>
          </cell>
          <cell r="C71" t="str">
            <v>Permanent Draft</v>
          </cell>
          <cell r="D71" t="str">
            <v>Roseovarius sp. TM1035</v>
          </cell>
          <cell r="E71" t="str">
            <v>Roseovarius sp. TM1035</v>
          </cell>
          <cell r="F71" t="str">
            <v>J. Craig Venter Institute (JCVI)</v>
          </cell>
          <cell r="G71">
            <v>640963035</v>
          </cell>
          <cell r="H71" t="str">
            <v>Proteobacteria</v>
          </cell>
          <cell r="I71" t="str">
            <v>Alphaproteobacteria</v>
          </cell>
          <cell r="J71" t="str">
            <v>Rhodobacterales</v>
          </cell>
          <cell r="K71" t="str">
            <v>Rhodobacteraceae</v>
          </cell>
          <cell r="L71" t="str">
            <v>Roseovarius</v>
          </cell>
          <cell r="M71" t="str">
            <v>Roseovarius sp. TM1035</v>
          </cell>
          <cell r="N71">
            <v>391613</v>
          </cell>
          <cell r="O71">
            <v>19363</v>
          </cell>
          <cell r="P71">
            <v>54723</v>
          </cell>
          <cell r="Q71">
            <v>39417</v>
          </cell>
          <cell r="R71" t="str">
            <v>TM1035</v>
          </cell>
          <cell r="T71" t="str">
            <v>Yes</v>
          </cell>
          <cell r="U71" t="str">
            <v>Unknown</v>
          </cell>
          <cell r="V71">
            <v>4209812</v>
          </cell>
          <cell r="W71">
            <v>4158</v>
          </cell>
          <cell r="X71">
            <v>15</v>
          </cell>
          <cell r="Y71">
            <v>0.61</v>
          </cell>
          <cell r="Z71">
            <v>3835955</v>
          </cell>
          <cell r="AA71">
            <v>4102</v>
          </cell>
          <cell r="AB71">
            <v>56</v>
          </cell>
          <cell r="AC71">
            <v>8</v>
          </cell>
          <cell r="AD71">
            <v>2</v>
          </cell>
          <cell r="AE71">
            <v>3</v>
          </cell>
          <cell r="AF71">
            <v>3</v>
          </cell>
          <cell r="AG71">
            <v>48</v>
          </cell>
        </row>
        <row r="72">
          <cell r="A72">
            <v>2523231049</v>
          </cell>
          <cell r="B72" t="str">
            <v>Bacteria</v>
          </cell>
          <cell r="C72" t="str">
            <v>Permanent Draft</v>
          </cell>
          <cell r="D72" t="str">
            <v>Genomic Encyclopedia of Type Strains, Phase I: the one thousand microbial genomes (KMG-I) project</v>
          </cell>
          <cell r="E72" t="str">
            <v>Thalassobaculum salexigens DSM 19539</v>
          </cell>
          <cell r="F72" t="str">
            <v>DOE Joint Genome Institute (JGI)</v>
          </cell>
          <cell r="G72">
            <v>2523231049</v>
          </cell>
          <cell r="H72" t="str">
            <v>Proteobacteria</v>
          </cell>
          <cell r="I72" t="str">
            <v>Alphaproteobacteria</v>
          </cell>
          <cell r="J72" t="str">
            <v>Rhodospirillales</v>
          </cell>
          <cell r="K72" t="str">
            <v>Rhodospirillaceae</v>
          </cell>
          <cell r="L72" t="str">
            <v>Thalassobaculum</v>
          </cell>
          <cell r="M72" t="str">
            <v>Thalassobaculum salexigens</v>
          </cell>
          <cell r="N72">
            <v>1123364</v>
          </cell>
          <cell r="O72">
            <v>0</v>
          </cell>
          <cell r="P72">
            <v>0</v>
          </cell>
          <cell r="Q72">
            <v>41372</v>
          </cell>
          <cell r="R72" t="str">
            <v>DSM 19539</v>
          </cell>
          <cell r="S72" t="str">
            <v>Nikos Kyrpides</v>
          </cell>
          <cell r="T72" t="str">
            <v>Yes</v>
          </cell>
          <cell r="U72" t="str">
            <v>Yes</v>
          </cell>
          <cell r="V72">
            <v>5084548</v>
          </cell>
          <cell r="W72">
            <v>4776</v>
          </cell>
          <cell r="X72">
            <v>12</v>
          </cell>
          <cell r="Y72">
            <v>0.67</v>
          </cell>
          <cell r="Z72">
            <v>4602175</v>
          </cell>
          <cell r="AA72">
            <v>4708</v>
          </cell>
          <cell r="AB72">
            <v>68</v>
          </cell>
          <cell r="AC72">
            <v>9</v>
          </cell>
          <cell r="AD72">
            <v>3</v>
          </cell>
          <cell r="AE72">
            <v>3</v>
          </cell>
          <cell r="AF72">
            <v>3</v>
          </cell>
          <cell r="AG72">
            <v>52</v>
          </cell>
        </row>
        <row r="73">
          <cell r="A73">
            <v>2734481923</v>
          </cell>
          <cell r="B73" t="str">
            <v>Bacteria</v>
          </cell>
          <cell r="C73" t="str">
            <v>Permanent Draft</v>
          </cell>
          <cell r="D73" t="str">
            <v>Genome sequencing of Bradyrhizobium sp. JCM 18382</v>
          </cell>
          <cell r="E73" t="str">
            <v>Bradyrhizobium sp. JCM 18382</v>
          </cell>
          <cell r="F73" t="str">
            <v>University of Tokyo</v>
          </cell>
          <cell r="G73">
            <v>2734481923</v>
          </cell>
          <cell r="H73" t="str">
            <v>Proteobacteria</v>
          </cell>
          <cell r="I73" t="str">
            <v>Alphaproteobacteria</v>
          </cell>
          <cell r="J73" t="str">
            <v>Rhizobiales</v>
          </cell>
          <cell r="K73" t="str">
            <v>Bradyrhizobiaceae</v>
          </cell>
          <cell r="L73" t="str">
            <v>Bradyrhizobium</v>
          </cell>
          <cell r="M73" t="str">
            <v>Bradyrhizobium sp. 17-4</v>
          </cell>
          <cell r="N73">
            <v>1215384</v>
          </cell>
          <cell r="O73">
            <v>0</v>
          </cell>
          <cell r="P73">
            <v>0</v>
          </cell>
          <cell r="Q73">
            <v>42885</v>
          </cell>
          <cell r="R73" t="str">
            <v>JCM 18382</v>
          </cell>
          <cell r="T73" t="str">
            <v>Yes</v>
          </cell>
          <cell r="U73" t="str">
            <v>Unknown</v>
          </cell>
          <cell r="V73">
            <v>6654254</v>
          </cell>
          <cell r="W73">
            <v>9666</v>
          </cell>
          <cell r="X73">
            <v>1840</v>
          </cell>
          <cell r="Y73">
            <v>0.64</v>
          </cell>
          <cell r="Z73">
            <v>5544347</v>
          </cell>
          <cell r="AA73">
            <v>9593</v>
          </cell>
          <cell r="AB73">
            <v>73</v>
          </cell>
          <cell r="AC73">
            <v>3</v>
          </cell>
          <cell r="AD73">
            <v>1</v>
          </cell>
          <cell r="AE73">
            <v>1</v>
          </cell>
          <cell r="AF73">
            <v>1</v>
          </cell>
          <cell r="AG73">
            <v>47</v>
          </cell>
        </row>
        <row r="74">
          <cell r="A74">
            <v>637000241</v>
          </cell>
          <cell r="B74" t="str">
            <v>Bacteria</v>
          </cell>
          <cell r="C74" t="str">
            <v>Finished</v>
          </cell>
          <cell r="D74" t="str">
            <v>Rhodospirillum rubrum ATCC 11170</v>
          </cell>
          <cell r="E74" t="str">
            <v>Rhodospirillum rubrum S1, ATCC 11170</v>
          </cell>
          <cell r="F74" t="str">
            <v>DOE Joint Genome Institute (JGI)</v>
          </cell>
          <cell r="G74">
            <v>637000241</v>
          </cell>
          <cell r="H74" t="str">
            <v>Proteobacteria</v>
          </cell>
          <cell r="I74" t="str">
            <v>Alphaproteobacteria</v>
          </cell>
          <cell r="J74" t="str">
            <v>Rhodospirillales</v>
          </cell>
          <cell r="K74" t="str">
            <v>Rhodospirillaceae</v>
          </cell>
          <cell r="L74" t="str">
            <v>Rhodospirillum</v>
          </cell>
          <cell r="M74" t="str">
            <v>Rhodospirillum rubrum</v>
          </cell>
          <cell r="N74">
            <v>269796</v>
          </cell>
          <cell r="O74">
            <v>58</v>
          </cell>
          <cell r="P74">
            <v>57655</v>
          </cell>
          <cell r="Q74">
            <v>39052</v>
          </cell>
          <cell r="R74" t="str">
            <v>S1, ATCC 11170</v>
          </cell>
          <cell r="S74" t="str">
            <v>Roberts, Gary</v>
          </cell>
          <cell r="T74" t="str">
            <v>Yes</v>
          </cell>
          <cell r="U74" t="str">
            <v>Yes</v>
          </cell>
          <cell r="V74">
            <v>4406557</v>
          </cell>
          <cell r="W74">
            <v>3933</v>
          </cell>
          <cell r="X74">
            <v>2</v>
          </cell>
          <cell r="Y74">
            <v>0.65</v>
          </cell>
          <cell r="Z74">
            <v>3916769</v>
          </cell>
          <cell r="AA74">
            <v>3850</v>
          </cell>
          <cell r="AB74">
            <v>83</v>
          </cell>
          <cell r="AC74">
            <v>12</v>
          </cell>
          <cell r="AD74">
            <v>4</v>
          </cell>
          <cell r="AE74">
            <v>4</v>
          </cell>
          <cell r="AF74">
            <v>4</v>
          </cell>
          <cell r="AG74">
            <v>55</v>
          </cell>
        </row>
        <row r="75">
          <cell r="A75">
            <v>2737471612</v>
          </cell>
          <cell r="B75" t="str">
            <v>Bacteria</v>
          </cell>
          <cell r="C75" t="str">
            <v>Permanent Draft</v>
          </cell>
          <cell r="D75" t="str">
            <v>Genomic Encyclopedia of Archaeal and Bacterial Type Strains, Phase II (KMG-II): from individual species to whole genera</v>
          </cell>
          <cell r="E75" t="str">
            <v>Sulfitobacter guttiformis DSM 11458</v>
          </cell>
          <cell r="F75" t="str">
            <v>DOE Joint Genome Institute (JGI)</v>
          </cell>
          <cell r="G75">
            <v>2737471612</v>
          </cell>
          <cell r="H75" t="str">
            <v>Proteobacteria</v>
          </cell>
          <cell r="I75" t="str">
            <v>Alphaproteobacteria</v>
          </cell>
          <cell r="J75" t="str">
            <v>Rhodobacterales</v>
          </cell>
          <cell r="K75" t="str">
            <v>Rhodobacteraceae</v>
          </cell>
          <cell r="L75" t="str">
            <v>Sulfitobacter</v>
          </cell>
          <cell r="M75" t="str">
            <v>Sulfitobacter guttiformis</v>
          </cell>
          <cell r="N75">
            <v>74349</v>
          </cell>
          <cell r="O75">
            <v>0</v>
          </cell>
          <cell r="P75">
            <v>0</v>
          </cell>
          <cell r="Q75">
            <v>42909</v>
          </cell>
          <cell r="R75" t="str">
            <v>DSM 11458</v>
          </cell>
          <cell r="S75" t="str">
            <v>Markus G?ker</v>
          </cell>
          <cell r="T75" t="str">
            <v>Yes</v>
          </cell>
          <cell r="U75" t="str">
            <v>Yes</v>
          </cell>
          <cell r="V75">
            <v>3975823</v>
          </cell>
          <cell r="W75">
            <v>3935</v>
          </cell>
          <cell r="X75">
            <v>5</v>
          </cell>
          <cell r="Y75">
            <v>0.56000000000000005</v>
          </cell>
          <cell r="Z75">
            <v>3592505</v>
          </cell>
          <cell r="AA75">
            <v>3882</v>
          </cell>
          <cell r="AB75">
            <v>53</v>
          </cell>
          <cell r="AC75">
            <v>6</v>
          </cell>
          <cell r="AD75">
            <v>2</v>
          </cell>
          <cell r="AE75">
            <v>2</v>
          </cell>
          <cell r="AF75">
            <v>2</v>
          </cell>
          <cell r="AG75">
            <v>41</v>
          </cell>
        </row>
        <row r="76">
          <cell r="A76">
            <v>2731957888</v>
          </cell>
          <cell r="B76" t="str">
            <v>Bacteria</v>
          </cell>
          <cell r="C76" t="str">
            <v>Permanent Draft</v>
          </cell>
          <cell r="D76" t="str">
            <v>To understand ecology and evolution of rice seed associated bacteria by whole genome sequencing</v>
          </cell>
          <cell r="E76" t="str">
            <v>Methylobacterium aquaticum NS229</v>
          </cell>
          <cell r="F76" t="str">
            <v>Bacterial Genomics and Evolution Laboratory, CSIR-Institute of Microbial Technology</v>
          </cell>
          <cell r="G76">
            <v>2731957888</v>
          </cell>
          <cell r="H76" t="str">
            <v>Proteobacteria</v>
          </cell>
          <cell r="I76" t="str">
            <v>Alphaproteobacteria</v>
          </cell>
          <cell r="J76" t="str">
            <v>Rhizobiales</v>
          </cell>
          <cell r="K76" t="str">
            <v>Methylobacteriaceae</v>
          </cell>
          <cell r="L76" t="str">
            <v>Methylobacterium</v>
          </cell>
          <cell r="M76" t="str">
            <v>Methylobacterium aquaticum</v>
          </cell>
          <cell r="N76">
            <v>270351</v>
          </cell>
          <cell r="O76">
            <v>0</v>
          </cell>
          <cell r="P76">
            <v>0</v>
          </cell>
          <cell r="Q76">
            <v>42866</v>
          </cell>
          <cell r="R76" t="str">
            <v>NS229</v>
          </cell>
          <cell r="T76" t="str">
            <v>Yes</v>
          </cell>
          <cell r="V76">
            <v>6291173</v>
          </cell>
          <cell r="W76">
            <v>5976</v>
          </cell>
          <cell r="X76">
            <v>352</v>
          </cell>
          <cell r="Y76">
            <v>0.71</v>
          </cell>
          <cell r="Z76">
            <v>5434556</v>
          </cell>
          <cell r="AA76">
            <v>5869</v>
          </cell>
          <cell r="AB76">
            <v>107</v>
          </cell>
          <cell r="AC76">
            <v>17</v>
          </cell>
          <cell r="AD76">
            <v>8</v>
          </cell>
          <cell r="AE76">
            <v>4</v>
          </cell>
          <cell r="AF76">
            <v>5</v>
          </cell>
          <cell r="AG76">
            <v>69</v>
          </cell>
        </row>
        <row r="77">
          <cell r="A77">
            <v>2593339280</v>
          </cell>
          <cell r="B77" t="str">
            <v>Bacteria</v>
          </cell>
          <cell r="C77" t="str">
            <v>Permanent Draft</v>
          </cell>
          <cell r="D77" t="str">
            <v>Genomic Encyclopedia of Archaeal and Bacterial Type Strains, Phase II (KMG-II): from individual species to whole genera</v>
          </cell>
          <cell r="E77" t="str">
            <v>Roseinatronobacter thiooxidans DSM 13087</v>
          </cell>
          <cell r="F77" t="str">
            <v>DOE Joint Genome Institute (JGI)</v>
          </cell>
          <cell r="G77">
            <v>2593339280</v>
          </cell>
          <cell r="H77" t="str">
            <v>Proteobacteria</v>
          </cell>
          <cell r="I77" t="str">
            <v>Alphaproteobacteria</v>
          </cell>
          <cell r="J77" t="str">
            <v>Rhodobacterales</v>
          </cell>
          <cell r="K77" t="str">
            <v>Rhodobacteraceae</v>
          </cell>
          <cell r="L77" t="str">
            <v>Roseinatronobacter</v>
          </cell>
          <cell r="M77" t="str">
            <v>Roseinatronobacter thiooxidans</v>
          </cell>
          <cell r="N77">
            <v>121821</v>
          </cell>
          <cell r="O77">
            <v>0</v>
          </cell>
          <cell r="P77">
            <v>0</v>
          </cell>
          <cell r="Q77">
            <v>42580</v>
          </cell>
          <cell r="R77" t="str">
            <v>DSM 13087</v>
          </cell>
          <cell r="S77" t="str">
            <v>Markus G?ker</v>
          </cell>
          <cell r="T77" t="str">
            <v>Yes</v>
          </cell>
          <cell r="U77" t="str">
            <v>Yes</v>
          </cell>
          <cell r="V77">
            <v>3685266</v>
          </cell>
          <cell r="W77">
            <v>3590</v>
          </cell>
          <cell r="X77">
            <v>58</v>
          </cell>
          <cell r="Y77">
            <v>0.6</v>
          </cell>
          <cell r="Z77">
            <v>3299401</v>
          </cell>
          <cell r="AA77">
            <v>3538</v>
          </cell>
          <cell r="AB77">
            <v>52</v>
          </cell>
          <cell r="AC77">
            <v>3</v>
          </cell>
          <cell r="AD77">
            <v>1</v>
          </cell>
          <cell r="AE77">
            <v>1</v>
          </cell>
          <cell r="AF77">
            <v>1</v>
          </cell>
          <cell r="AG77">
            <v>40</v>
          </cell>
        </row>
        <row r="78">
          <cell r="A78">
            <v>2675903244</v>
          </cell>
          <cell r="B78" t="str">
            <v>Bacteria</v>
          </cell>
          <cell r="C78" t="str">
            <v>Permanent Draft</v>
          </cell>
          <cell r="D78" t="str">
            <v>To understand ecology and evolution of rice seed associated bacteria by whole genome sequencing</v>
          </cell>
          <cell r="E78" t="str">
            <v>Methylobacterium aquaticum NS230</v>
          </cell>
          <cell r="F78" t="str">
            <v>Bacterial Genomics and Evolution Laboratory, CSIR-Institute of Microbial Technology</v>
          </cell>
          <cell r="G78">
            <v>2675903244</v>
          </cell>
          <cell r="H78" t="str">
            <v>Proteobacteria</v>
          </cell>
          <cell r="I78" t="str">
            <v>Alphaproteobacteria</v>
          </cell>
          <cell r="J78" t="str">
            <v>Rhizobiales</v>
          </cell>
          <cell r="K78" t="str">
            <v>Methylobacteriaceae</v>
          </cell>
          <cell r="L78" t="str">
            <v>Methylobacterium</v>
          </cell>
          <cell r="M78" t="str">
            <v>Methylobacterium aquaticum</v>
          </cell>
          <cell r="N78">
            <v>270351</v>
          </cell>
          <cell r="O78">
            <v>0</v>
          </cell>
          <cell r="P78">
            <v>0</v>
          </cell>
          <cell r="Q78">
            <v>42536</v>
          </cell>
          <cell r="R78" t="str">
            <v>NS230</v>
          </cell>
          <cell r="T78" t="str">
            <v>Yes</v>
          </cell>
          <cell r="V78">
            <v>6313557</v>
          </cell>
          <cell r="W78">
            <v>5965</v>
          </cell>
          <cell r="X78">
            <v>333</v>
          </cell>
          <cell r="Y78">
            <v>0.71</v>
          </cell>
          <cell r="Z78">
            <v>5454003</v>
          </cell>
          <cell r="AA78">
            <v>5869</v>
          </cell>
          <cell r="AB78">
            <v>96</v>
          </cell>
          <cell r="AC78">
            <v>11</v>
          </cell>
          <cell r="AD78">
            <v>4</v>
          </cell>
          <cell r="AE78">
            <v>4</v>
          </cell>
          <cell r="AF78">
            <v>3</v>
          </cell>
          <cell r="AG78">
            <v>64</v>
          </cell>
        </row>
        <row r="79">
          <cell r="A79">
            <v>2574180182</v>
          </cell>
          <cell r="B79" t="str">
            <v>Bacteria</v>
          </cell>
          <cell r="C79" t="str">
            <v>Permanent Draft</v>
          </cell>
          <cell r="D79" t="str">
            <v>Sulfitobacter noctilucicola NB-77</v>
          </cell>
          <cell r="E79" t="str">
            <v>Sulfitobacter noctilucicola NB-77</v>
          </cell>
          <cell r="F79" t="str">
            <v>Yonsei University</v>
          </cell>
          <cell r="G79">
            <v>2574180182</v>
          </cell>
          <cell r="H79" t="str">
            <v>Proteobacteria</v>
          </cell>
          <cell r="I79" t="str">
            <v>Alphaproteobacteria</v>
          </cell>
          <cell r="J79" t="str">
            <v>Rhodobacterales</v>
          </cell>
          <cell r="K79" t="str">
            <v>Rhodobacteraceae</v>
          </cell>
          <cell r="L79" t="str">
            <v>Sulfitobacter</v>
          </cell>
          <cell r="M79" t="str">
            <v>Sulfitobacter noctilucicola</v>
          </cell>
          <cell r="N79">
            <v>1342301</v>
          </cell>
          <cell r="O79">
            <v>0</v>
          </cell>
          <cell r="P79">
            <v>0</v>
          </cell>
          <cell r="Q79">
            <v>41802</v>
          </cell>
          <cell r="R79" t="str">
            <v>NB-77</v>
          </cell>
          <cell r="T79" t="str">
            <v>Yes</v>
          </cell>
          <cell r="U79" t="str">
            <v>Unknown</v>
          </cell>
          <cell r="V79">
            <v>4085976</v>
          </cell>
          <cell r="W79">
            <v>4030</v>
          </cell>
          <cell r="X79">
            <v>8</v>
          </cell>
          <cell r="Y79">
            <v>0.56999999999999995</v>
          </cell>
          <cell r="Z79">
            <v>3767009</v>
          </cell>
          <cell r="AA79">
            <v>3969</v>
          </cell>
          <cell r="AB79">
            <v>61</v>
          </cell>
          <cell r="AC79">
            <v>6</v>
          </cell>
          <cell r="AD79">
            <v>2</v>
          </cell>
          <cell r="AE79">
            <v>2</v>
          </cell>
          <cell r="AF79">
            <v>2</v>
          </cell>
          <cell r="AG79">
            <v>43</v>
          </cell>
        </row>
        <row r="80">
          <cell r="A80">
            <v>2623620456</v>
          </cell>
          <cell r="B80" t="str">
            <v>Bacteria</v>
          </cell>
          <cell r="C80" t="str">
            <v>Permanent Draft</v>
          </cell>
          <cell r="D80" t="str">
            <v>The Agave Microbiome: Exploring the role of microbial communities in plant adaptations to desert environments</v>
          </cell>
          <cell r="E80" t="str">
            <v>Belnapia rosea CPCC 100156</v>
          </cell>
          <cell r="F80" t="str">
            <v>DOE Joint Genome Institute (JGI)</v>
          </cell>
          <cell r="G80">
            <v>2623620456</v>
          </cell>
          <cell r="H80" t="str">
            <v>Proteobacteria</v>
          </cell>
          <cell r="I80" t="str">
            <v>Alphaproteobacteria</v>
          </cell>
          <cell r="J80" t="str">
            <v>Rhodospirillales</v>
          </cell>
          <cell r="K80" t="str">
            <v>Acetobacteraceae</v>
          </cell>
          <cell r="L80" t="str">
            <v>Belnapia</v>
          </cell>
          <cell r="M80" t="str">
            <v>Belnapia rosea</v>
          </cell>
          <cell r="N80">
            <v>938405</v>
          </cell>
          <cell r="O80">
            <v>0</v>
          </cell>
          <cell r="P80">
            <v>0</v>
          </cell>
          <cell r="Q80">
            <v>42237</v>
          </cell>
          <cell r="R80" t="str">
            <v>CPCC 100156</v>
          </cell>
          <cell r="S80" t="str">
            <v>Laila P. Partida-Martinez</v>
          </cell>
          <cell r="T80" t="str">
            <v>Yes</v>
          </cell>
          <cell r="U80" t="str">
            <v>Unknown</v>
          </cell>
          <cell r="V80">
            <v>5994144</v>
          </cell>
          <cell r="W80">
            <v>5795</v>
          </cell>
          <cell r="X80">
            <v>119</v>
          </cell>
          <cell r="Y80">
            <v>0.7</v>
          </cell>
          <cell r="Z80">
            <v>5397243</v>
          </cell>
          <cell r="AA80">
            <v>5726</v>
          </cell>
          <cell r="AB80">
            <v>69</v>
          </cell>
          <cell r="AC80">
            <v>13</v>
          </cell>
          <cell r="AD80">
            <v>4</v>
          </cell>
          <cell r="AE80">
            <v>5</v>
          </cell>
          <cell r="AF80">
            <v>4</v>
          </cell>
          <cell r="AG80">
            <v>44</v>
          </cell>
        </row>
        <row r="81">
          <cell r="A81">
            <v>2643221929</v>
          </cell>
          <cell r="B81" t="str">
            <v>Bacteria</v>
          </cell>
          <cell r="C81" t="str">
            <v>Permanent Draft</v>
          </cell>
          <cell r="D81" t="str">
            <v>Genome sequencing of Arabidopsis leaf and root microbiota representing the majority of bacterial species in their natural communities</v>
          </cell>
          <cell r="E81" t="str">
            <v>Methylobacterium sp. Leaf361</v>
          </cell>
          <cell r="F81" t="str">
            <v>Max Planck Institute for Plant Breeding Research</v>
          </cell>
          <cell r="G81">
            <v>2643221929</v>
          </cell>
          <cell r="H81" t="str">
            <v>Proteobacteria</v>
          </cell>
          <cell r="I81" t="str">
            <v>Alphaproteobacteria</v>
          </cell>
          <cell r="J81" t="str">
            <v>Rhizobiales</v>
          </cell>
          <cell r="K81" t="str">
            <v>Methylobacteriaceae</v>
          </cell>
          <cell r="L81" t="str">
            <v>Methylobacterium</v>
          </cell>
          <cell r="M81" t="str">
            <v>Methylobacterium sp. Leaf361</v>
          </cell>
          <cell r="N81">
            <v>1736352</v>
          </cell>
          <cell r="O81">
            <v>0</v>
          </cell>
          <cell r="P81">
            <v>0</v>
          </cell>
          <cell r="Q81">
            <v>42349</v>
          </cell>
          <cell r="R81" t="str">
            <v>Leaf361</v>
          </cell>
          <cell r="T81" t="str">
            <v>Yes</v>
          </cell>
          <cell r="V81">
            <v>6849062</v>
          </cell>
          <cell r="W81">
            <v>6686</v>
          </cell>
          <cell r="X81">
            <v>98</v>
          </cell>
          <cell r="Y81">
            <v>0.71</v>
          </cell>
          <cell r="Z81">
            <v>5867101</v>
          </cell>
          <cell r="AA81">
            <v>6603</v>
          </cell>
          <cell r="AB81">
            <v>83</v>
          </cell>
          <cell r="AC81">
            <v>8</v>
          </cell>
          <cell r="AD81">
            <v>3</v>
          </cell>
          <cell r="AE81">
            <v>3</v>
          </cell>
          <cell r="AF81">
            <v>2</v>
          </cell>
          <cell r="AG81">
            <v>52</v>
          </cell>
        </row>
        <row r="82">
          <cell r="A82">
            <v>2524614851</v>
          </cell>
          <cell r="B82" t="str">
            <v>Bacteria</v>
          </cell>
          <cell r="C82" t="str">
            <v>Permanent Draft</v>
          </cell>
          <cell r="D82" t="str">
            <v>Genomic Encyclopedia of Type Strains, Phase I: the one thousand microbial genomes (KMG-I) project</v>
          </cell>
          <cell r="E82" t="str">
            <v>Rubritepida flocculans DSM 14296</v>
          </cell>
          <cell r="F82" t="str">
            <v>DOE Joint Genome Institute (JGI)</v>
          </cell>
          <cell r="G82">
            <v>2524614851</v>
          </cell>
          <cell r="H82" t="str">
            <v>Proteobacteria</v>
          </cell>
          <cell r="I82" t="str">
            <v>Alphaproteobacteria</v>
          </cell>
          <cell r="J82" t="str">
            <v>Rhodospirillales</v>
          </cell>
          <cell r="K82" t="str">
            <v>Acetobacteraceae</v>
          </cell>
          <cell r="L82" t="str">
            <v>Rubritepida</v>
          </cell>
          <cell r="M82" t="str">
            <v>Rubritepida flocculans</v>
          </cell>
          <cell r="N82">
            <v>1123072</v>
          </cell>
          <cell r="O82">
            <v>0</v>
          </cell>
          <cell r="P82">
            <v>0</v>
          </cell>
          <cell r="Q82">
            <v>41428</v>
          </cell>
          <cell r="R82" t="str">
            <v>DSM 14296</v>
          </cell>
          <cell r="S82" t="str">
            <v>Nikos Kyrpides</v>
          </cell>
          <cell r="T82" t="str">
            <v>Yes</v>
          </cell>
          <cell r="U82" t="str">
            <v>Yes</v>
          </cell>
          <cell r="V82">
            <v>3839873</v>
          </cell>
          <cell r="W82">
            <v>3824</v>
          </cell>
          <cell r="X82">
            <v>75</v>
          </cell>
          <cell r="Y82">
            <v>0.73</v>
          </cell>
          <cell r="Z82">
            <v>3566376</v>
          </cell>
          <cell r="AA82">
            <v>3768</v>
          </cell>
          <cell r="AB82">
            <v>56</v>
          </cell>
          <cell r="AC82">
            <v>6</v>
          </cell>
          <cell r="AD82">
            <v>2</v>
          </cell>
          <cell r="AE82">
            <v>2</v>
          </cell>
          <cell r="AF82">
            <v>2</v>
          </cell>
          <cell r="AG82">
            <v>43</v>
          </cell>
        </row>
        <row r="83">
          <cell r="A83">
            <v>2643221938</v>
          </cell>
          <cell r="B83" t="str">
            <v>Bacteria</v>
          </cell>
          <cell r="C83" t="str">
            <v>Permanent Draft</v>
          </cell>
          <cell r="D83" t="str">
            <v>Genome sequencing of Arabidopsis leaf and root microbiota representing the majority of bacterial species in their natural communities</v>
          </cell>
          <cell r="E83" t="str">
            <v>Methylobacterium sp. Leaf456</v>
          </cell>
          <cell r="F83" t="str">
            <v>Max Planck Institute for Plant Breeding Research</v>
          </cell>
          <cell r="G83">
            <v>2643221938</v>
          </cell>
          <cell r="H83" t="str">
            <v>Proteobacteria</v>
          </cell>
          <cell r="I83" t="str">
            <v>Alphaproteobacteria</v>
          </cell>
          <cell r="J83" t="str">
            <v>Rhizobiales</v>
          </cell>
          <cell r="K83" t="str">
            <v>Methylobacteriaceae</v>
          </cell>
          <cell r="L83" t="str">
            <v>Methylobacterium</v>
          </cell>
          <cell r="M83" t="str">
            <v>Methylobacterium sp. Leaf456</v>
          </cell>
          <cell r="N83">
            <v>1736382</v>
          </cell>
          <cell r="O83">
            <v>0</v>
          </cell>
          <cell r="P83">
            <v>0</v>
          </cell>
          <cell r="Q83">
            <v>42349</v>
          </cell>
          <cell r="R83" t="str">
            <v>Leaf456</v>
          </cell>
          <cell r="T83" t="str">
            <v>Yes</v>
          </cell>
          <cell r="V83">
            <v>5577040</v>
          </cell>
          <cell r="W83">
            <v>5376</v>
          </cell>
          <cell r="X83">
            <v>44</v>
          </cell>
          <cell r="Y83">
            <v>0.69</v>
          </cell>
          <cell r="Z83">
            <v>4804710</v>
          </cell>
          <cell r="AA83">
            <v>5293</v>
          </cell>
          <cell r="AB83">
            <v>83</v>
          </cell>
          <cell r="AC83">
            <v>8</v>
          </cell>
          <cell r="AD83">
            <v>4</v>
          </cell>
          <cell r="AE83">
            <v>1</v>
          </cell>
          <cell r="AF83">
            <v>3</v>
          </cell>
          <cell r="AG83">
            <v>53</v>
          </cell>
        </row>
        <row r="84">
          <cell r="A84">
            <v>647000225</v>
          </cell>
          <cell r="B84" t="str">
            <v>Bacteria</v>
          </cell>
          <cell r="C84" t="str">
            <v>Permanent Draft</v>
          </cell>
          <cell r="D84" t="str">
            <v>Citromicrobium bathyomarinum JL354</v>
          </cell>
          <cell r="E84" t="str">
            <v>Citromicrobium bathyomarinum JL354</v>
          </cell>
          <cell r="F84" t="str">
            <v>Huazhong Agricultural University</v>
          </cell>
          <cell r="G84">
            <v>647000225</v>
          </cell>
          <cell r="H84" t="str">
            <v>Proteobacteria</v>
          </cell>
          <cell r="I84" t="str">
            <v>Alphaproteobacteria</v>
          </cell>
          <cell r="J84" t="str">
            <v>Sphingomonadales</v>
          </cell>
          <cell r="K84" t="str">
            <v>Sphingomonadaceae</v>
          </cell>
          <cell r="L84" t="str">
            <v>Citromicrobium</v>
          </cell>
          <cell r="M84" t="str">
            <v>Citromicrobium bathyomarinum</v>
          </cell>
          <cell r="N84">
            <v>685035</v>
          </cell>
          <cell r="O84">
            <v>41177</v>
          </cell>
          <cell r="P84">
            <v>48817</v>
          </cell>
          <cell r="Q84">
            <v>40391</v>
          </cell>
          <cell r="R84" t="str">
            <v>JL354</v>
          </cell>
          <cell r="S84" t="str">
            <v>Nianzhi Jiao</v>
          </cell>
          <cell r="T84" t="str">
            <v>Yes</v>
          </cell>
          <cell r="U84" t="str">
            <v>Unknown</v>
          </cell>
          <cell r="V84">
            <v>3273334</v>
          </cell>
          <cell r="W84">
            <v>3283</v>
          </cell>
          <cell r="X84">
            <v>68</v>
          </cell>
          <cell r="Y84">
            <v>0.65</v>
          </cell>
          <cell r="Z84">
            <v>2973330</v>
          </cell>
          <cell r="AA84">
            <v>3235</v>
          </cell>
          <cell r="AB84">
            <v>48</v>
          </cell>
          <cell r="AC84">
            <v>3</v>
          </cell>
          <cell r="AD84">
            <v>1</v>
          </cell>
          <cell r="AE84">
            <v>1</v>
          </cell>
          <cell r="AF84">
            <v>1</v>
          </cell>
          <cell r="AG84">
            <v>45</v>
          </cell>
        </row>
        <row r="85">
          <cell r="A85">
            <v>2731639148</v>
          </cell>
          <cell r="B85" t="str">
            <v>Bacteria</v>
          </cell>
          <cell r="C85" t="str">
            <v>Permanent Draft</v>
          </cell>
          <cell r="D85" t="str">
            <v>Microbial and viral regulation of community carbon cycling across diverse low-oxygen zones</v>
          </cell>
          <cell r="E85" t="str">
            <v>Phaeobacter bacterium SCGC AG-485_K07 (contamination screened)</v>
          </cell>
          <cell r="F85" t="str">
            <v>DOE Joint Genome Institute (JGI)</v>
          </cell>
          <cell r="G85">
            <v>2731639148</v>
          </cell>
          <cell r="H85" t="str">
            <v>Proteobacteria</v>
          </cell>
          <cell r="I85" t="str">
            <v>Alphaproteobacteria</v>
          </cell>
          <cell r="J85" t="str">
            <v>Rhodobacterales</v>
          </cell>
          <cell r="K85" t="str">
            <v>Rhodobacteraceae</v>
          </cell>
          <cell r="L85" t="str">
            <v>Phaeobacter</v>
          </cell>
          <cell r="M85" t="str">
            <v>unclassified</v>
          </cell>
          <cell r="N85">
            <v>417092</v>
          </cell>
          <cell r="O85">
            <v>0</v>
          </cell>
          <cell r="P85">
            <v>0</v>
          </cell>
          <cell r="Q85">
            <v>42878</v>
          </cell>
          <cell r="R85" t="str">
            <v>SCGC AG-485_K07</v>
          </cell>
          <cell r="S85" t="str">
            <v>Frank Stewart</v>
          </cell>
          <cell r="T85" t="str">
            <v>No</v>
          </cell>
          <cell r="V85">
            <v>744442</v>
          </cell>
          <cell r="W85">
            <v>752</v>
          </cell>
          <cell r="X85">
            <v>34</v>
          </cell>
          <cell r="Y85">
            <v>0.49</v>
          </cell>
          <cell r="Z85">
            <v>635318</v>
          </cell>
          <cell r="AA85">
            <v>734</v>
          </cell>
          <cell r="AB85">
            <v>18</v>
          </cell>
          <cell r="AC85">
            <v>3</v>
          </cell>
          <cell r="AD85">
            <v>1</v>
          </cell>
          <cell r="AE85">
            <v>1</v>
          </cell>
          <cell r="AF85">
            <v>1</v>
          </cell>
          <cell r="AG85">
            <v>13</v>
          </cell>
        </row>
        <row r="86">
          <cell r="A86">
            <v>2643221881</v>
          </cell>
          <cell r="B86" t="str">
            <v>Bacteria</v>
          </cell>
          <cell r="C86" t="str">
            <v>Permanent Draft</v>
          </cell>
          <cell r="D86" t="str">
            <v>Genome sequencing of Arabidopsis leaf and root microbiota representing the majority of bacterial species in their natural communities</v>
          </cell>
          <cell r="E86" t="str">
            <v>Methylobacterium sp. Leaf121</v>
          </cell>
          <cell r="F86" t="str">
            <v>Max Planck Institute for Plant Breeding Research</v>
          </cell>
          <cell r="G86">
            <v>2643221881</v>
          </cell>
          <cell r="H86" t="str">
            <v>Proteobacteria</v>
          </cell>
          <cell r="I86" t="str">
            <v>Alphaproteobacteria</v>
          </cell>
          <cell r="J86" t="str">
            <v>Rhizobiales</v>
          </cell>
          <cell r="K86" t="str">
            <v>Methylobacteriaceae</v>
          </cell>
          <cell r="L86" t="str">
            <v>Methylobacterium</v>
          </cell>
          <cell r="M86" t="str">
            <v>Methylobacterium sp. Leaf121</v>
          </cell>
          <cell r="N86">
            <v>1736262</v>
          </cell>
          <cell r="O86">
            <v>0</v>
          </cell>
          <cell r="P86">
            <v>0</v>
          </cell>
          <cell r="Q86">
            <v>42349</v>
          </cell>
          <cell r="R86" t="str">
            <v>Leaf121</v>
          </cell>
          <cell r="T86" t="str">
            <v>Yes</v>
          </cell>
          <cell r="V86">
            <v>5528490</v>
          </cell>
          <cell r="W86">
            <v>5219</v>
          </cell>
          <cell r="X86">
            <v>32</v>
          </cell>
          <cell r="Y86">
            <v>0.68</v>
          </cell>
          <cell r="Z86">
            <v>4706585</v>
          </cell>
          <cell r="AA86">
            <v>5152</v>
          </cell>
          <cell r="AB86">
            <v>67</v>
          </cell>
          <cell r="AC86">
            <v>3</v>
          </cell>
          <cell r="AD86">
            <v>1</v>
          </cell>
          <cell r="AE86">
            <v>1</v>
          </cell>
          <cell r="AF86">
            <v>1</v>
          </cell>
          <cell r="AG86">
            <v>47</v>
          </cell>
        </row>
        <row r="87">
          <cell r="A87">
            <v>2585428055</v>
          </cell>
          <cell r="B87" t="str">
            <v>Bacteria</v>
          </cell>
          <cell r="C87" t="str">
            <v>Draft</v>
          </cell>
          <cell r="D87" t="str">
            <v>Saline, thermophilic phototrophic and chemotrophic mat microbial communities from various locations in USA and Mexico</v>
          </cell>
          <cell r="E87" t="str">
            <v>Rhodobacteraceae bacterium bin18</v>
          </cell>
          <cell r="F87" t="str">
            <v>DOE Joint Genome Institute (JGI)</v>
          </cell>
          <cell r="G87">
            <v>2585428055</v>
          </cell>
          <cell r="H87" t="str">
            <v>Proteobacteria</v>
          </cell>
          <cell r="I87" t="str">
            <v>Alphaproteobacteria</v>
          </cell>
          <cell r="J87" t="str">
            <v>Rhodobacterales</v>
          </cell>
          <cell r="K87" t="str">
            <v>Rhodobacteraceae</v>
          </cell>
          <cell r="L87" t="str">
            <v>unclassified</v>
          </cell>
          <cell r="M87" t="str">
            <v>unclassified</v>
          </cell>
          <cell r="N87">
            <v>31989</v>
          </cell>
          <cell r="O87">
            <v>0</v>
          </cell>
          <cell r="P87">
            <v>0</v>
          </cell>
          <cell r="Q87">
            <v>42857</v>
          </cell>
          <cell r="S87" t="str">
            <v>Jim Fredrickson</v>
          </cell>
          <cell r="T87" t="str">
            <v>No</v>
          </cell>
          <cell r="V87">
            <v>3684589</v>
          </cell>
          <cell r="W87">
            <v>3736</v>
          </cell>
          <cell r="X87">
            <v>87</v>
          </cell>
          <cell r="Y87">
            <v>0.67</v>
          </cell>
          <cell r="Z87">
            <v>3353956</v>
          </cell>
          <cell r="AA87">
            <v>3700</v>
          </cell>
          <cell r="AB87">
            <v>36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36</v>
          </cell>
        </row>
        <row r="88">
          <cell r="A88">
            <v>2639762985</v>
          </cell>
          <cell r="B88" t="str">
            <v>Bacteria</v>
          </cell>
          <cell r="C88" t="str">
            <v>Permanent Draft</v>
          </cell>
          <cell r="D88" t="str">
            <v>Belnapia sp. F-4-1</v>
          </cell>
          <cell r="E88" t="str">
            <v>Belnapia sp. F-4-1</v>
          </cell>
          <cell r="F88" t="str">
            <v>Capital Normal University, China</v>
          </cell>
          <cell r="G88">
            <v>2639762985</v>
          </cell>
          <cell r="H88" t="str">
            <v>Proteobacteria</v>
          </cell>
          <cell r="I88" t="str">
            <v>Alphaproteobacteria</v>
          </cell>
          <cell r="J88" t="str">
            <v>Rhodospirillales</v>
          </cell>
          <cell r="K88" t="str">
            <v>Acetobacteraceae</v>
          </cell>
          <cell r="L88" t="str">
            <v>Belnapia</v>
          </cell>
          <cell r="M88" t="str">
            <v>Belnapia sp. F-4-1</v>
          </cell>
          <cell r="N88">
            <v>1545443</v>
          </cell>
          <cell r="O88">
            <v>0</v>
          </cell>
          <cell r="P88">
            <v>0</v>
          </cell>
          <cell r="Q88">
            <v>42314</v>
          </cell>
          <cell r="R88" t="str">
            <v>F-4-1</v>
          </cell>
          <cell r="T88" t="str">
            <v>Yes</v>
          </cell>
          <cell r="U88" t="str">
            <v>Unknown</v>
          </cell>
          <cell r="V88">
            <v>5957793</v>
          </cell>
          <cell r="W88">
            <v>5807</v>
          </cell>
          <cell r="X88">
            <v>48</v>
          </cell>
          <cell r="Y88">
            <v>0.7</v>
          </cell>
          <cell r="Z88">
            <v>5337378</v>
          </cell>
          <cell r="AA88">
            <v>5733</v>
          </cell>
          <cell r="AB88">
            <v>74</v>
          </cell>
          <cell r="AC88">
            <v>12</v>
          </cell>
          <cell r="AD88">
            <v>3</v>
          </cell>
          <cell r="AE88">
            <v>6</v>
          </cell>
          <cell r="AF88">
            <v>3</v>
          </cell>
          <cell r="AG88">
            <v>53</v>
          </cell>
        </row>
        <row r="89">
          <cell r="A89">
            <v>2700989112</v>
          </cell>
          <cell r="B89" t="str">
            <v>Bacteria</v>
          </cell>
          <cell r="C89" t="str">
            <v>Permanent Draft</v>
          </cell>
          <cell r="D89" t="str">
            <v>Horizontal gene transfer by gene transfer agents- UBC, Canada</v>
          </cell>
          <cell r="E89" t="str">
            <v>Rhodobacter capsulatus B6</v>
          </cell>
          <cell r="F89" t="str">
            <v>University of British Columbia</v>
          </cell>
          <cell r="G89">
            <v>2700989112</v>
          </cell>
          <cell r="H89" t="str">
            <v>Proteobacteria</v>
          </cell>
          <cell r="I89" t="str">
            <v>Alphaproteobacteria</v>
          </cell>
          <cell r="J89" t="str">
            <v>Rhodobacterales</v>
          </cell>
          <cell r="K89" t="str">
            <v>Rhodobacteraceae</v>
          </cell>
          <cell r="L89" t="str">
            <v>Rhodobacter</v>
          </cell>
          <cell r="M89" t="str">
            <v>Rhodobacter capsulatus</v>
          </cell>
          <cell r="N89">
            <v>1415162</v>
          </cell>
          <cell r="O89">
            <v>0</v>
          </cell>
          <cell r="P89">
            <v>0</v>
          </cell>
          <cell r="Q89">
            <v>42662</v>
          </cell>
          <cell r="R89" t="str">
            <v>B6</v>
          </cell>
          <cell r="T89" t="str">
            <v>Yes</v>
          </cell>
          <cell r="U89" t="str">
            <v>Unknown</v>
          </cell>
          <cell r="V89">
            <v>3784177</v>
          </cell>
          <cell r="W89">
            <v>3643</v>
          </cell>
          <cell r="X89">
            <v>70</v>
          </cell>
          <cell r="Y89">
            <v>0.66</v>
          </cell>
          <cell r="Z89">
            <v>3408739</v>
          </cell>
          <cell r="AA89">
            <v>3585</v>
          </cell>
          <cell r="AB89">
            <v>58</v>
          </cell>
          <cell r="AC89">
            <v>4</v>
          </cell>
          <cell r="AD89">
            <v>2</v>
          </cell>
          <cell r="AE89">
            <v>1</v>
          </cell>
          <cell r="AF89">
            <v>1</v>
          </cell>
          <cell r="AG89">
            <v>44</v>
          </cell>
        </row>
        <row r="90">
          <cell r="A90">
            <v>2627854107</v>
          </cell>
          <cell r="B90" t="str">
            <v>Bacteria</v>
          </cell>
          <cell r="C90" t="str">
            <v>Finished</v>
          </cell>
          <cell r="D90" t="str">
            <v>Sphingomonas hengshuiensis WHSC-8 Genome sequencing</v>
          </cell>
          <cell r="E90" t="str">
            <v>Sphingomonas hengshuiensis WHSC-8</v>
          </cell>
          <cell r="F90" t="str">
            <v>Hengshui University</v>
          </cell>
          <cell r="G90">
            <v>2627854107</v>
          </cell>
          <cell r="H90" t="str">
            <v>Proteobacteria</v>
          </cell>
          <cell r="I90" t="str">
            <v>Alphaproteobacteria</v>
          </cell>
          <cell r="J90" t="str">
            <v>Sphingomonadales</v>
          </cell>
          <cell r="K90" t="str">
            <v>Sphingomonadaceae</v>
          </cell>
          <cell r="L90" t="str">
            <v>Sphingomonas</v>
          </cell>
          <cell r="M90" t="str">
            <v>Sphingomonas hengshuiensis</v>
          </cell>
          <cell r="N90">
            <v>1609977</v>
          </cell>
          <cell r="O90">
            <v>0</v>
          </cell>
          <cell r="P90">
            <v>0</v>
          </cell>
          <cell r="Q90">
            <v>42251</v>
          </cell>
          <cell r="R90" t="str">
            <v>WHSC-8</v>
          </cell>
          <cell r="T90" t="str">
            <v>Yes</v>
          </cell>
          <cell r="V90">
            <v>5228389</v>
          </cell>
          <cell r="W90">
            <v>4871</v>
          </cell>
          <cell r="X90">
            <v>2</v>
          </cell>
          <cell r="Y90">
            <v>0.67</v>
          </cell>
          <cell r="Z90">
            <v>4754802</v>
          </cell>
          <cell r="AA90">
            <v>4808</v>
          </cell>
          <cell r="AB90">
            <v>63</v>
          </cell>
          <cell r="AC90">
            <v>6</v>
          </cell>
          <cell r="AD90">
            <v>2</v>
          </cell>
          <cell r="AE90">
            <v>2</v>
          </cell>
          <cell r="AF90">
            <v>2</v>
          </cell>
          <cell r="AG90">
            <v>49</v>
          </cell>
        </row>
        <row r="91">
          <cell r="A91">
            <v>2540341247</v>
          </cell>
          <cell r="B91" t="str">
            <v>Bacteria</v>
          </cell>
          <cell r="C91" t="str">
            <v>Permanent Draft</v>
          </cell>
          <cell r="D91" t="str">
            <v>Microbial Interactions in Extremophilic Mat Communities</v>
          </cell>
          <cell r="E91" t="str">
            <v>Oceanicola sp. HL-35</v>
          </cell>
          <cell r="F91" t="str">
            <v>DOE Joint Genome Institute (JGI)</v>
          </cell>
          <cell r="G91">
            <v>2540341247</v>
          </cell>
          <cell r="H91" t="str">
            <v>Proteobacteria</v>
          </cell>
          <cell r="I91" t="str">
            <v>Alphaproteobacteria</v>
          </cell>
          <cell r="J91" t="str">
            <v>Rhodobacterales</v>
          </cell>
          <cell r="K91" t="str">
            <v>Rhodobacteraceae</v>
          </cell>
          <cell r="L91" t="str">
            <v>Oceanicola</v>
          </cell>
          <cell r="M91" t="str">
            <v>Oceanicola sp. HL-35</v>
          </cell>
          <cell r="N91">
            <v>1305735</v>
          </cell>
          <cell r="O91">
            <v>0</v>
          </cell>
          <cell r="P91">
            <v>0</v>
          </cell>
          <cell r="Q91">
            <v>41541</v>
          </cell>
          <cell r="R91" t="str">
            <v>HL-35</v>
          </cell>
          <cell r="S91" t="str">
            <v>Jim Fredrickson</v>
          </cell>
          <cell r="T91" t="str">
            <v>Yes</v>
          </cell>
          <cell r="U91" t="str">
            <v>Unknown</v>
          </cell>
          <cell r="V91">
            <v>4310573</v>
          </cell>
          <cell r="W91">
            <v>4305</v>
          </cell>
          <cell r="X91">
            <v>8</v>
          </cell>
          <cell r="Y91">
            <v>0.64</v>
          </cell>
          <cell r="Z91">
            <v>3923952</v>
          </cell>
          <cell r="AA91">
            <v>4246</v>
          </cell>
          <cell r="AB91">
            <v>59</v>
          </cell>
          <cell r="AC91">
            <v>6</v>
          </cell>
          <cell r="AD91">
            <v>2</v>
          </cell>
          <cell r="AE91">
            <v>2</v>
          </cell>
          <cell r="AF91">
            <v>2</v>
          </cell>
          <cell r="AG91">
            <v>45</v>
          </cell>
        </row>
        <row r="92">
          <cell r="A92">
            <v>2603880180</v>
          </cell>
          <cell r="B92" t="str">
            <v>Bacteria</v>
          </cell>
          <cell r="C92" t="str">
            <v>Permanent Draft</v>
          </cell>
          <cell r="D92" t="str">
            <v>German Roseobacter CRC (TRR51) sequencing survey - Goettingen Genomics Laboratory</v>
          </cell>
          <cell r="E92" t="str">
            <v>Jannaschia aquimarina GSW-M26 (jaqu)</v>
          </cell>
          <cell r="F92" t="str">
            <v>Goettingen Genomics Laboratory</v>
          </cell>
          <cell r="G92">
            <v>2603880180</v>
          </cell>
          <cell r="H92" t="str">
            <v>Proteobacteria</v>
          </cell>
          <cell r="I92" t="str">
            <v>Alphaproteobacteria</v>
          </cell>
          <cell r="J92" t="str">
            <v>Rhodobacterales</v>
          </cell>
          <cell r="K92" t="str">
            <v>Rhodobacteraceae</v>
          </cell>
          <cell r="L92" t="str">
            <v>Jannaschia</v>
          </cell>
          <cell r="M92" t="str">
            <v>Jannaschia aquimarina</v>
          </cell>
          <cell r="N92">
            <v>935700</v>
          </cell>
          <cell r="O92">
            <v>0</v>
          </cell>
          <cell r="P92">
            <v>0</v>
          </cell>
          <cell r="Q92">
            <v>42093</v>
          </cell>
          <cell r="R92" t="str">
            <v>GSW-M26</v>
          </cell>
          <cell r="S92" t="str">
            <v>G2L Team</v>
          </cell>
          <cell r="T92" t="str">
            <v>Yes</v>
          </cell>
          <cell r="U92" t="str">
            <v>Yes</v>
          </cell>
          <cell r="V92">
            <v>4098947</v>
          </cell>
          <cell r="W92">
            <v>4105</v>
          </cell>
          <cell r="X92">
            <v>81</v>
          </cell>
          <cell r="Y92">
            <v>0.66</v>
          </cell>
          <cell r="Z92">
            <v>3679756</v>
          </cell>
          <cell r="AA92">
            <v>4051</v>
          </cell>
          <cell r="AB92">
            <v>54</v>
          </cell>
          <cell r="AC92">
            <v>3</v>
          </cell>
          <cell r="AD92">
            <v>1</v>
          </cell>
          <cell r="AE92">
            <v>1</v>
          </cell>
          <cell r="AF92">
            <v>1</v>
          </cell>
          <cell r="AG92">
            <v>51</v>
          </cell>
        </row>
        <row r="93">
          <cell r="A93">
            <v>2687453285</v>
          </cell>
          <cell r="B93" t="str">
            <v>Bacteria</v>
          </cell>
          <cell r="C93" t="str">
            <v>Finished</v>
          </cell>
          <cell r="D93" t="str">
            <v>Complete genome sequence of Blastochloris viridis DSM-133</v>
          </cell>
          <cell r="E93" t="str">
            <v>Blastochloris viridis DSM 133</v>
          </cell>
          <cell r="F93" t="str">
            <v>Tokyo Institute of Technology</v>
          </cell>
          <cell r="G93">
            <v>2687453285</v>
          </cell>
          <cell r="H93" t="str">
            <v>Proteobacteria</v>
          </cell>
          <cell r="I93" t="str">
            <v>Alphaproteobacteria</v>
          </cell>
          <cell r="J93" t="str">
            <v>Rhizobiales</v>
          </cell>
          <cell r="K93" t="str">
            <v>Hyphomicrobiaceae</v>
          </cell>
          <cell r="L93" t="str">
            <v>Blastochloris</v>
          </cell>
          <cell r="M93" t="str">
            <v>Blastochloris viridis</v>
          </cell>
          <cell r="N93">
            <v>1079</v>
          </cell>
          <cell r="O93">
            <v>0</v>
          </cell>
          <cell r="P93">
            <v>0</v>
          </cell>
          <cell r="Q93">
            <v>42578</v>
          </cell>
          <cell r="R93" t="str">
            <v>DSM 133</v>
          </cell>
          <cell r="T93" t="str">
            <v>Yes</v>
          </cell>
          <cell r="V93">
            <v>3726627</v>
          </cell>
          <cell r="W93">
            <v>3337</v>
          </cell>
          <cell r="X93">
            <v>1</v>
          </cell>
          <cell r="Y93">
            <v>0.68</v>
          </cell>
          <cell r="Z93">
            <v>3186762</v>
          </cell>
          <cell r="AA93">
            <v>3264</v>
          </cell>
          <cell r="AB93">
            <v>73</v>
          </cell>
          <cell r="AC93">
            <v>9</v>
          </cell>
          <cell r="AD93">
            <v>3</v>
          </cell>
          <cell r="AE93">
            <v>3</v>
          </cell>
          <cell r="AF93">
            <v>3</v>
          </cell>
          <cell r="AG93">
            <v>48</v>
          </cell>
        </row>
        <row r="94">
          <cell r="A94">
            <v>2568526178</v>
          </cell>
          <cell r="B94" t="str">
            <v>Bacteria</v>
          </cell>
          <cell r="C94" t="str">
            <v>Permanent Draft</v>
          </cell>
          <cell r="D94" t="str">
            <v>Rhodopseudomonas palustris JSC-3b</v>
          </cell>
          <cell r="E94" t="str">
            <v>Rhodopseudomonas palustris JSC-3b</v>
          </cell>
          <cell r="F94" t="str">
            <v>Hunan Agricultural University</v>
          </cell>
          <cell r="G94">
            <v>2568526178</v>
          </cell>
          <cell r="H94" t="str">
            <v>Proteobacteria</v>
          </cell>
          <cell r="I94" t="str">
            <v>Alphaproteobacteria</v>
          </cell>
          <cell r="J94" t="str">
            <v>Rhizobiales</v>
          </cell>
          <cell r="K94" t="str">
            <v>Bradyrhizobiaceae</v>
          </cell>
          <cell r="L94" t="str">
            <v>Rhodopseudomonas</v>
          </cell>
          <cell r="M94" t="str">
            <v>Rhodopseudomonas palustris</v>
          </cell>
          <cell r="N94">
            <v>1421013</v>
          </cell>
          <cell r="O94">
            <v>0</v>
          </cell>
          <cell r="P94">
            <v>0</v>
          </cell>
          <cell r="Q94">
            <v>41773</v>
          </cell>
          <cell r="R94" t="str">
            <v>JSC-3b</v>
          </cell>
          <cell r="T94" t="str">
            <v>Yes</v>
          </cell>
          <cell r="U94" t="str">
            <v>Unknown</v>
          </cell>
          <cell r="V94">
            <v>4065668</v>
          </cell>
          <cell r="W94">
            <v>3768</v>
          </cell>
          <cell r="X94">
            <v>43</v>
          </cell>
          <cell r="Y94">
            <v>0.64</v>
          </cell>
          <cell r="Z94">
            <v>3490598</v>
          </cell>
          <cell r="AA94">
            <v>3683</v>
          </cell>
          <cell r="AB94">
            <v>85</v>
          </cell>
          <cell r="AC94">
            <v>13</v>
          </cell>
          <cell r="AD94">
            <v>3</v>
          </cell>
          <cell r="AE94">
            <v>5</v>
          </cell>
          <cell r="AF94">
            <v>5</v>
          </cell>
          <cell r="AG94">
            <v>57</v>
          </cell>
        </row>
        <row r="95">
          <cell r="A95">
            <v>2643221796</v>
          </cell>
          <cell r="B95" t="str">
            <v>Bacteria</v>
          </cell>
          <cell r="C95" t="str">
            <v>Permanent Draft</v>
          </cell>
          <cell r="D95" t="str">
            <v>Genome sequencing of Arabidopsis leaf and root microbiota representing the majority of bacterial species in their natural communities</v>
          </cell>
          <cell r="E95" t="str">
            <v>Methylobacterium sp. Leaf99</v>
          </cell>
          <cell r="F95" t="str">
            <v>Max Planck Institute for Plant Breeding Research</v>
          </cell>
          <cell r="G95">
            <v>2643221796</v>
          </cell>
          <cell r="H95" t="str">
            <v>Proteobacteria</v>
          </cell>
          <cell r="I95" t="str">
            <v>Alphaproteobacteria</v>
          </cell>
          <cell r="J95" t="str">
            <v>Rhizobiales</v>
          </cell>
          <cell r="K95" t="str">
            <v>Methylobacteriaceae</v>
          </cell>
          <cell r="L95" t="str">
            <v>Methylobacterium</v>
          </cell>
          <cell r="M95" t="str">
            <v>Methylobacterium sp. Leaf99</v>
          </cell>
          <cell r="N95">
            <v>1736251</v>
          </cell>
          <cell r="O95">
            <v>0</v>
          </cell>
          <cell r="P95">
            <v>0</v>
          </cell>
          <cell r="Q95">
            <v>42349</v>
          </cell>
          <cell r="R95" t="str">
            <v>Leaf99</v>
          </cell>
          <cell r="T95" t="str">
            <v>Yes</v>
          </cell>
          <cell r="V95">
            <v>4645412</v>
          </cell>
          <cell r="W95">
            <v>4413</v>
          </cell>
          <cell r="X95">
            <v>14</v>
          </cell>
          <cell r="Y95">
            <v>0.7</v>
          </cell>
          <cell r="Z95">
            <v>4015169</v>
          </cell>
          <cell r="AA95">
            <v>4347</v>
          </cell>
          <cell r="AB95">
            <v>66</v>
          </cell>
          <cell r="AC95">
            <v>5</v>
          </cell>
          <cell r="AD95">
            <v>2</v>
          </cell>
          <cell r="AE95">
            <v>1</v>
          </cell>
          <cell r="AF95">
            <v>2</v>
          </cell>
          <cell r="AG95">
            <v>48</v>
          </cell>
        </row>
        <row r="96">
          <cell r="A96">
            <v>2703719202</v>
          </cell>
          <cell r="B96" t="str">
            <v>Bacteria</v>
          </cell>
          <cell r="C96" t="str">
            <v>Draft</v>
          </cell>
          <cell r="D96" t="str">
            <v>German Roseobacter CRC (TRR51) sequencing survey - Goettingen Genomics Laboratory</v>
          </cell>
          <cell r="E96" t="str">
            <v>Planktotalea frisia SH6-1 (PFRI)</v>
          </cell>
          <cell r="F96" t="str">
            <v>Goettingen Genomics Laboratory</v>
          </cell>
          <cell r="G96">
            <v>2703719202</v>
          </cell>
          <cell r="H96" t="str">
            <v>Proteobacteria</v>
          </cell>
          <cell r="I96" t="str">
            <v>Alphaproteobacteria</v>
          </cell>
          <cell r="J96" t="str">
            <v>Rhodobacterales</v>
          </cell>
          <cell r="K96" t="str">
            <v>Rhodobacteraceae</v>
          </cell>
          <cell r="L96" t="str">
            <v>Planktotalea</v>
          </cell>
          <cell r="M96" t="str">
            <v>Planktotalea frisia</v>
          </cell>
          <cell r="N96">
            <v>696762</v>
          </cell>
          <cell r="O96">
            <v>0</v>
          </cell>
          <cell r="P96">
            <v>0</v>
          </cell>
          <cell r="Q96">
            <v>42767</v>
          </cell>
          <cell r="R96" t="str">
            <v>SH6-1</v>
          </cell>
          <cell r="S96" t="str">
            <v>G2L Team</v>
          </cell>
          <cell r="T96" t="str">
            <v>Yes</v>
          </cell>
          <cell r="U96" t="str">
            <v>Yes</v>
          </cell>
          <cell r="V96">
            <v>4106736</v>
          </cell>
          <cell r="W96">
            <v>4166</v>
          </cell>
          <cell r="X96">
            <v>227</v>
          </cell>
          <cell r="Y96">
            <v>0.54</v>
          </cell>
          <cell r="Z96">
            <v>3712645</v>
          </cell>
          <cell r="AA96">
            <v>4128</v>
          </cell>
          <cell r="AB96">
            <v>38</v>
          </cell>
          <cell r="AC96">
            <v>3</v>
          </cell>
          <cell r="AD96">
            <v>1</v>
          </cell>
          <cell r="AE96">
            <v>1</v>
          </cell>
          <cell r="AF96">
            <v>1</v>
          </cell>
          <cell r="AG96">
            <v>35</v>
          </cell>
        </row>
        <row r="97">
          <cell r="A97">
            <v>2585427957</v>
          </cell>
          <cell r="B97" t="str">
            <v>Bacteria</v>
          </cell>
          <cell r="C97" t="str">
            <v>Permanent Draft</v>
          </cell>
          <cell r="D97" t="str">
            <v>Erythrobacter genome project - Xiamen University</v>
          </cell>
          <cell r="E97" t="str">
            <v>Erythrobacter litoralis DSM 8509</v>
          </cell>
          <cell r="F97" t="str">
            <v>Xiamen university</v>
          </cell>
          <cell r="G97">
            <v>2585427957</v>
          </cell>
          <cell r="H97" t="str">
            <v>Proteobacteria</v>
          </cell>
          <cell r="I97" t="str">
            <v>Alphaproteobacteria</v>
          </cell>
          <cell r="J97" t="str">
            <v>Sphingomonadales</v>
          </cell>
          <cell r="K97" t="str">
            <v>Erythrobacteraceae</v>
          </cell>
          <cell r="L97" t="str">
            <v>Erythrobacter</v>
          </cell>
          <cell r="M97" t="str">
            <v>Erythrobacter litoralis</v>
          </cell>
          <cell r="N97">
            <v>39960</v>
          </cell>
          <cell r="O97">
            <v>0</v>
          </cell>
          <cell r="P97">
            <v>0</v>
          </cell>
          <cell r="Q97">
            <v>41869</v>
          </cell>
          <cell r="R97" t="str">
            <v>DSM 8509</v>
          </cell>
          <cell r="T97" t="str">
            <v>Yes</v>
          </cell>
          <cell r="U97" t="str">
            <v>Yes</v>
          </cell>
          <cell r="V97">
            <v>3213871</v>
          </cell>
          <cell r="W97">
            <v>3056</v>
          </cell>
          <cell r="X97">
            <v>22</v>
          </cell>
          <cell r="Y97">
            <v>0.65</v>
          </cell>
          <cell r="Z97">
            <v>2879648</v>
          </cell>
          <cell r="AA97">
            <v>3007</v>
          </cell>
          <cell r="AB97">
            <v>49</v>
          </cell>
          <cell r="AC97">
            <v>3</v>
          </cell>
          <cell r="AD97">
            <v>1</v>
          </cell>
          <cell r="AE97">
            <v>1</v>
          </cell>
          <cell r="AF97">
            <v>1</v>
          </cell>
          <cell r="AG97">
            <v>45</v>
          </cell>
        </row>
        <row r="98">
          <cell r="A98">
            <v>2574179733</v>
          </cell>
          <cell r="B98" t="str">
            <v>Bacteria</v>
          </cell>
          <cell r="C98" t="str">
            <v>Permanent Draft</v>
          </cell>
          <cell r="D98" t="str">
            <v>Genomic Encyclopedia of Type Strains, Phase I: the one thousand microbial genomes (KMG-I) project</v>
          </cell>
          <cell r="E98" t="str">
            <v>Sphingomonas sanxanigenens DSM 19645</v>
          </cell>
          <cell r="F98" t="str">
            <v>DOE Joint Genome Institute (JGI)</v>
          </cell>
          <cell r="G98">
            <v>2574179733</v>
          </cell>
          <cell r="H98" t="str">
            <v>Proteobacteria</v>
          </cell>
          <cell r="I98" t="str">
            <v>Alphaproteobacteria</v>
          </cell>
          <cell r="J98" t="str">
            <v>Sphingomonadales</v>
          </cell>
          <cell r="K98" t="str">
            <v>Sphingomonadaceae</v>
          </cell>
          <cell r="L98" t="str">
            <v>Sphingomonas</v>
          </cell>
          <cell r="M98" t="str">
            <v>Sphingomonas sanxanigenens</v>
          </cell>
          <cell r="N98">
            <v>1123269</v>
          </cell>
          <cell r="O98">
            <v>0</v>
          </cell>
          <cell r="P98">
            <v>0</v>
          </cell>
          <cell r="Q98">
            <v>42328</v>
          </cell>
          <cell r="R98" t="str">
            <v>DSM 19645</v>
          </cell>
          <cell r="S98" t="str">
            <v>Nikos Kyrpides</v>
          </cell>
          <cell r="T98" t="str">
            <v>Yes</v>
          </cell>
          <cell r="U98" t="str">
            <v>Yes</v>
          </cell>
          <cell r="V98">
            <v>6630364</v>
          </cell>
          <cell r="W98">
            <v>6324</v>
          </cell>
          <cell r="X98">
            <v>116</v>
          </cell>
          <cell r="Y98">
            <v>0.67</v>
          </cell>
          <cell r="Z98">
            <v>5982540</v>
          </cell>
          <cell r="AA98">
            <v>6251</v>
          </cell>
          <cell r="AB98">
            <v>73</v>
          </cell>
          <cell r="AC98">
            <v>3</v>
          </cell>
          <cell r="AD98">
            <v>1</v>
          </cell>
          <cell r="AE98">
            <v>0</v>
          </cell>
          <cell r="AF98">
            <v>2</v>
          </cell>
          <cell r="AG98">
            <v>50</v>
          </cell>
        </row>
        <row r="99">
          <cell r="A99">
            <v>2738541275</v>
          </cell>
          <cell r="B99" t="str">
            <v>Bacteria</v>
          </cell>
          <cell r="C99" t="str">
            <v>Permanent Draft</v>
          </cell>
          <cell r="D99" t="str">
            <v>Populus root and rhizosphere microbial communities from Tennessee, USA</v>
          </cell>
          <cell r="E99" t="str">
            <v>Novosphingobium sp. GV027</v>
          </cell>
          <cell r="F99" t="str">
            <v>DOE Joint Genome Institute (JGI)</v>
          </cell>
          <cell r="G99">
            <v>2738541275</v>
          </cell>
          <cell r="H99" t="str">
            <v>Proteobacteria</v>
          </cell>
          <cell r="I99" t="str">
            <v>Alphaproteobacteria</v>
          </cell>
          <cell r="J99" t="str">
            <v>Sphingomonadales</v>
          </cell>
          <cell r="K99" t="str">
            <v>Sphingomonadaceae</v>
          </cell>
          <cell r="L99" t="str">
            <v>Novosphingobium</v>
          </cell>
          <cell r="M99" t="str">
            <v>Novosphingobium sp.</v>
          </cell>
          <cell r="N99">
            <v>1874826</v>
          </cell>
          <cell r="O99">
            <v>0</v>
          </cell>
          <cell r="P99">
            <v>0</v>
          </cell>
          <cell r="Q99">
            <v>42929</v>
          </cell>
          <cell r="R99" t="str">
            <v>GV027</v>
          </cell>
          <cell r="S99" t="str">
            <v>Dale Pelletier</v>
          </cell>
          <cell r="T99" t="str">
            <v>Yes</v>
          </cell>
          <cell r="V99">
            <v>4830863</v>
          </cell>
          <cell r="W99">
            <v>4516</v>
          </cell>
          <cell r="X99">
            <v>64</v>
          </cell>
          <cell r="Y99">
            <v>0.66</v>
          </cell>
          <cell r="Z99">
            <v>4410087</v>
          </cell>
          <cell r="AA99">
            <v>4439</v>
          </cell>
          <cell r="AB99">
            <v>77</v>
          </cell>
          <cell r="AC99">
            <v>3</v>
          </cell>
          <cell r="AD99">
            <v>1</v>
          </cell>
          <cell r="AE99">
            <v>1</v>
          </cell>
          <cell r="AF99">
            <v>1</v>
          </cell>
          <cell r="AG99">
            <v>61</v>
          </cell>
        </row>
        <row r="100">
          <cell r="A100">
            <v>2576861655</v>
          </cell>
          <cell r="B100" t="str">
            <v>Bacteria</v>
          </cell>
          <cell r="C100" t="str">
            <v>Permanent Draft</v>
          </cell>
          <cell r="D100" t="str">
            <v>Horizontal gene transfer by gene transfer agents- UBC, Canada</v>
          </cell>
          <cell r="E100" t="str">
            <v>Rhodobacter capsulatus DE442</v>
          </cell>
          <cell r="F100" t="str">
            <v>University of British Columbia</v>
          </cell>
          <cell r="G100">
            <v>2576861655</v>
          </cell>
          <cell r="H100" t="str">
            <v>Proteobacteria</v>
          </cell>
          <cell r="I100" t="str">
            <v>Alphaproteobacteria</v>
          </cell>
          <cell r="J100" t="str">
            <v>Rhodobacterales</v>
          </cell>
          <cell r="K100" t="str">
            <v>Rhodobacteraceae</v>
          </cell>
          <cell r="L100" t="str">
            <v>Rhodobacter</v>
          </cell>
          <cell r="M100" t="str">
            <v>Rhodobacter capsulatus</v>
          </cell>
          <cell r="N100">
            <v>1415160</v>
          </cell>
          <cell r="O100">
            <v>0</v>
          </cell>
          <cell r="P100">
            <v>0</v>
          </cell>
          <cell r="R100" t="str">
            <v>DE442</v>
          </cell>
          <cell r="T100" t="str">
            <v>Yes</v>
          </cell>
          <cell r="U100" t="str">
            <v>Unknown</v>
          </cell>
          <cell r="V100">
            <v>3760501</v>
          </cell>
          <cell r="W100">
            <v>3616</v>
          </cell>
          <cell r="X100">
            <v>40</v>
          </cell>
          <cell r="Y100">
            <v>0.67</v>
          </cell>
          <cell r="Z100">
            <v>3380809</v>
          </cell>
          <cell r="AA100">
            <v>3559</v>
          </cell>
          <cell r="AB100">
            <v>57</v>
          </cell>
          <cell r="AC100">
            <v>7</v>
          </cell>
          <cell r="AD100">
            <v>1</v>
          </cell>
          <cell r="AE100">
            <v>5</v>
          </cell>
          <cell r="AF100">
            <v>1</v>
          </cell>
          <cell r="AG100">
            <v>48</v>
          </cell>
        </row>
        <row r="101">
          <cell r="A101">
            <v>2648501310</v>
          </cell>
          <cell r="B101" t="str">
            <v>Bacteria</v>
          </cell>
          <cell r="C101" t="str">
            <v>Permanent Draft</v>
          </cell>
          <cell r="D101" t="str">
            <v>Genome sequencing of members of genus Loktanella isolated from Mallorca Island, Spain</v>
          </cell>
          <cell r="E101" t="str">
            <v>Loktanella sp. 5RATIMAR09</v>
          </cell>
          <cell r="F101" t="str">
            <v>University of the Balearic Islands (UIB)</v>
          </cell>
          <cell r="G101">
            <v>2648501310</v>
          </cell>
          <cell r="H101" t="str">
            <v>Proteobacteria</v>
          </cell>
          <cell r="I101" t="str">
            <v>Alphaproteobacteria</v>
          </cell>
          <cell r="J101" t="str">
            <v>Rhodobacterales</v>
          </cell>
          <cell r="K101" t="str">
            <v>Rhodobacteraceae</v>
          </cell>
          <cell r="L101" t="str">
            <v>Loktanella</v>
          </cell>
          <cell r="M101" t="str">
            <v>Loktanella sp. 5RATIMAR09</v>
          </cell>
          <cell r="N101">
            <v>1225655</v>
          </cell>
          <cell r="O101">
            <v>0</v>
          </cell>
          <cell r="P101">
            <v>0</v>
          </cell>
          <cell r="Q101">
            <v>42391</v>
          </cell>
          <cell r="R101" t="str">
            <v>5RATIMAR09</v>
          </cell>
          <cell r="T101" t="str">
            <v>Yes</v>
          </cell>
          <cell r="V101">
            <v>3695306</v>
          </cell>
          <cell r="W101">
            <v>3768</v>
          </cell>
          <cell r="X101">
            <v>38</v>
          </cell>
          <cell r="Y101">
            <v>0.57999999999999996</v>
          </cell>
          <cell r="Z101">
            <v>3380406</v>
          </cell>
          <cell r="AA101">
            <v>3716</v>
          </cell>
          <cell r="AB101">
            <v>52</v>
          </cell>
          <cell r="AC101">
            <v>3</v>
          </cell>
          <cell r="AD101">
            <v>1</v>
          </cell>
          <cell r="AE101">
            <v>1</v>
          </cell>
          <cell r="AF101">
            <v>1</v>
          </cell>
          <cell r="AG101">
            <v>40</v>
          </cell>
        </row>
        <row r="102">
          <cell r="A102">
            <v>2643221958</v>
          </cell>
          <cell r="B102" t="str">
            <v>Bacteria</v>
          </cell>
          <cell r="C102" t="str">
            <v>Permanent Draft</v>
          </cell>
          <cell r="D102" t="str">
            <v>Genome sequencing of Arabidopsis leaf and root microbiota representing the majority of bacterial species in their natural communities</v>
          </cell>
          <cell r="E102" t="str">
            <v>Bosea sp. Leaf344</v>
          </cell>
          <cell r="F102" t="str">
            <v>Max Planck Institute for Plant Breeding Research</v>
          </cell>
          <cell r="G102">
            <v>2643221958</v>
          </cell>
          <cell r="H102" t="str">
            <v>Proteobacteria</v>
          </cell>
          <cell r="I102" t="str">
            <v>Alphaproteobacteria</v>
          </cell>
          <cell r="J102" t="str">
            <v>Rhizobiales</v>
          </cell>
          <cell r="K102" t="str">
            <v>Bradyrhizobiaceae</v>
          </cell>
          <cell r="L102" t="str">
            <v>Bosea</v>
          </cell>
          <cell r="M102" t="str">
            <v>Bosea sp. Leaf344</v>
          </cell>
          <cell r="N102">
            <v>1736346</v>
          </cell>
          <cell r="O102">
            <v>0</v>
          </cell>
          <cell r="P102">
            <v>0</v>
          </cell>
          <cell r="Q102">
            <v>42349</v>
          </cell>
          <cell r="R102" t="str">
            <v>Leaf344</v>
          </cell>
          <cell r="T102" t="str">
            <v>Yes</v>
          </cell>
          <cell r="V102">
            <v>4349606</v>
          </cell>
          <cell r="W102">
            <v>4095</v>
          </cell>
          <cell r="X102">
            <v>15</v>
          </cell>
          <cell r="Y102">
            <v>0.68</v>
          </cell>
          <cell r="Z102">
            <v>3893652</v>
          </cell>
          <cell r="AA102">
            <v>4037</v>
          </cell>
          <cell r="AB102">
            <v>58</v>
          </cell>
          <cell r="AC102">
            <v>3</v>
          </cell>
          <cell r="AD102">
            <v>1</v>
          </cell>
          <cell r="AE102">
            <v>1</v>
          </cell>
          <cell r="AF102">
            <v>1</v>
          </cell>
          <cell r="AG102">
            <v>43</v>
          </cell>
        </row>
        <row r="103">
          <cell r="A103">
            <v>2636415558</v>
          </cell>
          <cell r="B103" t="str">
            <v>Bacteria</v>
          </cell>
          <cell r="C103" t="str">
            <v>Permanent Draft</v>
          </cell>
          <cell r="D103" t="str">
            <v>Ponticoccus sp. UMTAT08 Genome sequencing</v>
          </cell>
          <cell r="E103" t="str">
            <v>Mameliella alba UMTAT08</v>
          </cell>
          <cell r="F103" t="str">
            <v>Monash University Malaysia</v>
          </cell>
          <cell r="G103">
            <v>2636415558</v>
          </cell>
          <cell r="H103" t="str">
            <v>Proteobacteria</v>
          </cell>
          <cell r="I103" t="str">
            <v>Alphaproteobacteria</v>
          </cell>
          <cell r="J103" t="str">
            <v>Rhodobacterales</v>
          </cell>
          <cell r="K103" t="str">
            <v>Rhodobacteraceae</v>
          </cell>
          <cell r="L103" t="str">
            <v>Mameliella</v>
          </cell>
          <cell r="M103" t="str">
            <v>Mameliella alba</v>
          </cell>
          <cell r="N103">
            <v>561184</v>
          </cell>
          <cell r="O103">
            <v>0</v>
          </cell>
          <cell r="P103">
            <v>0</v>
          </cell>
          <cell r="Q103">
            <v>42297</v>
          </cell>
          <cell r="R103" t="str">
            <v>UMTAT08</v>
          </cell>
          <cell r="T103" t="str">
            <v>Yes</v>
          </cell>
          <cell r="V103">
            <v>5837382</v>
          </cell>
          <cell r="W103">
            <v>5823</v>
          </cell>
          <cell r="X103">
            <v>62</v>
          </cell>
          <cell r="Y103">
            <v>0.65</v>
          </cell>
          <cell r="Z103">
            <v>5272779</v>
          </cell>
          <cell r="AA103">
            <v>5758</v>
          </cell>
          <cell r="AB103">
            <v>65</v>
          </cell>
          <cell r="AC103">
            <v>5</v>
          </cell>
          <cell r="AD103">
            <v>2</v>
          </cell>
          <cell r="AE103">
            <v>1</v>
          </cell>
          <cell r="AF103">
            <v>2</v>
          </cell>
          <cell r="AG103">
            <v>49</v>
          </cell>
        </row>
        <row r="104">
          <cell r="A104">
            <v>2648501775</v>
          </cell>
          <cell r="B104" t="str">
            <v>Bacteria</v>
          </cell>
          <cell r="C104" t="str">
            <v>Permanent Draft</v>
          </cell>
          <cell r="D104" t="str">
            <v>Citromicrobium sp. JL31 genome sequencing</v>
          </cell>
          <cell r="E104" t="str">
            <v>Citromicrobium sp. JL31</v>
          </cell>
          <cell r="F104" t="str">
            <v>Xiamen university</v>
          </cell>
          <cell r="G104">
            <v>2648501775</v>
          </cell>
          <cell r="H104" t="str">
            <v>Proteobacteria</v>
          </cell>
          <cell r="I104" t="str">
            <v>Alphaproteobacteria</v>
          </cell>
          <cell r="J104" t="str">
            <v>Sphingomonadales</v>
          </cell>
          <cell r="K104" t="str">
            <v>Sphingomonadaceae</v>
          </cell>
          <cell r="L104" t="str">
            <v>Citromicrobium</v>
          </cell>
          <cell r="M104" t="str">
            <v>Citromicrobium sp. JL31</v>
          </cell>
          <cell r="N104">
            <v>1628321</v>
          </cell>
          <cell r="O104">
            <v>0</v>
          </cell>
          <cell r="P104">
            <v>0</v>
          </cell>
          <cell r="Q104">
            <v>42391</v>
          </cell>
          <cell r="R104" t="str">
            <v>JL31</v>
          </cell>
          <cell r="T104" t="str">
            <v>Yes</v>
          </cell>
          <cell r="V104">
            <v>3165979</v>
          </cell>
          <cell r="W104">
            <v>3131</v>
          </cell>
          <cell r="X104">
            <v>22</v>
          </cell>
          <cell r="Y104">
            <v>0.65</v>
          </cell>
          <cell r="Z104">
            <v>2907176</v>
          </cell>
          <cell r="AA104">
            <v>3076</v>
          </cell>
          <cell r="AB104">
            <v>55</v>
          </cell>
          <cell r="AC104">
            <v>3</v>
          </cell>
          <cell r="AD104">
            <v>1</v>
          </cell>
          <cell r="AE104">
            <v>1</v>
          </cell>
          <cell r="AF104">
            <v>1</v>
          </cell>
          <cell r="AG104">
            <v>45</v>
          </cell>
        </row>
        <row r="105">
          <cell r="A105">
            <v>2636416051</v>
          </cell>
          <cell r="B105" t="str">
            <v>Bacteria</v>
          </cell>
          <cell r="C105" t="str">
            <v>Permanent Draft</v>
          </cell>
          <cell r="D105" t="str">
            <v>Plant associated metagenomes--Microbial community diversity and host control of community assembly across model and emerging plant ecological genomics systems.</v>
          </cell>
          <cell r="E105" t="str">
            <v>Methylobacterium sp. 190MF</v>
          </cell>
          <cell r="F105" t="str">
            <v>DOE Joint Genome Institute (JGI)</v>
          </cell>
          <cell r="G105">
            <v>2636416051</v>
          </cell>
          <cell r="H105" t="str">
            <v>Proteobacteria</v>
          </cell>
          <cell r="I105" t="str">
            <v>Alphaproteobacteria</v>
          </cell>
          <cell r="J105" t="str">
            <v>Rhizobiales</v>
          </cell>
          <cell r="K105" t="str">
            <v>Methylobacteriaceae</v>
          </cell>
          <cell r="L105" t="str">
            <v>Methylobacterium</v>
          </cell>
          <cell r="M105" t="str">
            <v>Methylobacterium sp.</v>
          </cell>
          <cell r="N105">
            <v>409</v>
          </cell>
          <cell r="O105">
            <v>0</v>
          </cell>
          <cell r="P105">
            <v>0</v>
          </cell>
          <cell r="Q105">
            <v>42309</v>
          </cell>
          <cell r="R105" t="str">
            <v>190MF</v>
          </cell>
          <cell r="S105" t="str">
            <v>Jeff Dangl</v>
          </cell>
          <cell r="T105" t="str">
            <v>Yes</v>
          </cell>
          <cell r="V105">
            <v>6639642</v>
          </cell>
          <cell r="W105">
            <v>6382</v>
          </cell>
          <cell r="X105">
            <v>84</v>
          </cell>
          <cell r="Y105">
            <v>0.71</v>
          </cell>
          <cell r="Z105">
            <v>5696873</v>
          </cell>
          <cell r="AA105">
            <v>6300</v>
          </cell>
          <cell r="AB105">
            <v>82</v>
          </cell>
          <cell r="AC105">
            <v>9</v>
          </cell>
          <cell r="AD105">
            <v>3</v>
          </cell>
          <cell r="AE105">
            <v>3</v>
          </cell>
          <cell r="AF105">
            <v>3</v>
          </cell>
          <cell r="AG105">
            <v>51</v>
          </cell>
        </row>
        <row r="106">
          <cell r="A106">
            <v>2639762724</v>
          </cell>
          <cell r="B106" t="str">
            <v>Bacteria</v>
          </cell>
          <cell r="C106" t="str">
            <v>Permanent Draft</v>
          </cell>
          <cell r="D106" t="str">
            <v>Evolution of Photosynthesis Gene Clusters</v>
          </cell>
          <cell r="E106" t="str">
            <v>Porphyrobacter sp. AAP60</v>
          </cell>
          <cell r="F106" t="str">
            <v>Institute of Microbiology of the ASCR, v. v. i.</v>
          </cell>
          <cell r="G106">
            <v>2639762724</v>
          </cell>
          <cell r="H106" t="str">
            <v>Proteobacteria</v>
          </cell>
          <cell r="I106" t="str">
            <v>Alphaproteobacteria</v>
          </cell>
          <cell r="J106" t="str">
            <v>Sphingomonadales</v>
          </cell>
          <cell r="K106" t="str">
            <v>Erythrobacteraceae</v>
          </cell>
          <cell r="L106" t="str">
            <v>Porphyrobacter</v>
          </cell>
          <cell r="M106" t="str">
            <v>Porphyrobacter sp. AAP60</v>
          </cell>
          <cell r="N106">
            <v>1523423</v>
          </cell>
          <cell r="O106">
            <v>0</v>
          </cell>
          <cell r="P106">
            <v>0</v>
          </cell>
          <cell r="Q106">
            <v>42314</v>
          </cell>
          <cell r="R106" t="str">
            <v>AAP60</v>
          </cell>
          <cell r="T106" t="str">
            <v>Yes</v>
          </cell>
          <cell r="U106" t="str">
            <v>Unknown</v>
          </cell>
          <cell r="V106">
            <v>3253737</v>
          </cell>
          <cell r="W106">
            <v>3069</v>
          </cell>
          <cell r="X106">
            <v>30</v>
          </cell>
          <cell r="Y106">
            <v>0.63</v>
          </cell>
          <cell r="Z106">
            <v>2986515</v>
          </cell>
          <cell r="AA106">
            <v>3015</v>
          </cell>
          <cell r="AB106">
            <v>54</v>
          </cell>
          <cell r="AC106">
            <v>3</v>
          </cell>
          <cell r="AD106">
            <v>1</v>
          </cell>
          <cell r="AE106">
            <v>1</v>
          </cell>
          <cell r="AF106">
            <v>1</v>
          </cell>
          <cell r="AG106">
            <v>44</v>
          </cell>
        </row>
        <row r="107">
          <cell r="A107">
            <v>2643221757</v>
          </cell>
          <cell r="B107" t="str">
            <v>Bacteria</v>
          </cell>
          <cell r="C107" t="str">
            <v>Permanent Draft</v>
          </cell>
          <cell r="D107" t="str">
            <v>Genome sequencing of Arabidopsis leaf and root microbiota representing the majority of bacterial species in their natural communities</v>
          </cell>
          <cell r="E107" t="str">
            <v>Sphingomonas sp. Leaf226</v>
          </cell>
          <cell r="F107" t="str">
            <v>Max Planck Institute for Plant Breeding Research</v>
          </cell>
          <cell r="G107">
            <v>2643221757</v>
          </cell>
          <cell r="H107" t="str">
            <v>Proteobacteria</v>
          </cell>
          <cell r="I107" t="str">
            <v>Alphaproteobacteria</v>
          </cell>
          <cell r="J107" t="str">
            <v>Sphingomonadales</v>
          </cell>
          <cell r="K107" t="str">
            <v>Sphingomonadaceae</v>
          </cell>
          <cell r="L107" t="str">
            <v>Sphingomonas</v>
          </cell>
          <cell r="M107" t="str">
            <v>Sphingomonas sp. Leaf226</v>
          </cell>
          <cell r="N107">
            <v>1735691</v>
          </cell>
          <cell r="O107">
            <v>0</v>
          </cell>
          <cell r="P107">
            <v>0</v>
          </cell>
          <cell r="Q107">
            <v>42349</v>
          </cell>
          <cell r="R107" t="str">
            <v>Leaf226</v>
          </cell>
          <cell r="T107" t="str">
            <v>Yes</v>
          </cell>
          <cell r="V107">
            <v>4271556</v>
          </cell>
          <cell r="W107">
            <v>3973</v>
          </cell>
          <cell r="X107">
            <v>29</v>
          </cell>
          <cell r="Y107">
            <v>0.66</v>
          </cell>
          <cell r="Z107">
            <v>3790095</v>
          </cell>
          <cell r="AA107">
            <v>3912</v>
          </cell>
          <cell r="AB107">
            <v>61</v>
          </cell>
          <cell r="AC107">
            <v>3</v>
          </cell>
          <cell r="AD107">
            <v>1</v>
          </cell>
          <cell r="AE107">
            <v>1</v>
          </cell>
          <cell r="AF107">
            <v>1</v>
          </cell>
          <cell r="AG107">
            <v>51</v>
          </cell>
        </row>
        <row r="108">
          <cell r="A108">
            <v>2724678956</v>
          </cell>
          <cell r="B108" t="str">
            <v>Bacteria</v>
          </cell>
          <cell r="C108" t="str">
            <v>Permanent Draft</v>
          </cell>
          <cell r="D108" t="str">
            <v>Methylobacterium sp. GXS13 Genome sequencing and assembly</v>
          </cell>
          <cell r="E108" t="str">
            <v>Methylobacterium sp. GXS13</v>
          </cell>
          <cell r="F108" t="str">
            <v>Monash University Malaysia</v>
          </cell>
          <cell r="G108">
            <v>2724678956</v>
          </cell>
          <cell r="H108" t="str">
            <v>Proteobacteria</v>
          </cell>
          <cell r="I108" t="str">
            <v>Alphaproteobacteria</v>
          </cell>
          <cell r="J108" t="str">
            <v>Rhizobiales</v>
          </cell>
          <cell r="K108" t="str">
            <v>Methylobacteriaceae</v>
          </cell>
          <cell r="L108" t="str">
            <v>Methylobacterium</v>
          </cell>
          <cell r="M108" t="str">
            <v>Methylobacterium sp. GXS13</v>
          </cell>
          <cell r="N108">
            <v>1730094</v>
          </cell>
          <cell r="O108">
            <v>0</v>
          </cell>
          <cell r="P108">
            <v>0</v>
          </cell>
          <cell r="Q108">
            <v>42836</v>
          </cell>
          <cell r="R108" t="str">
            <v>GXS13</v>
          </cell>
          <cell r="T108" t="str">
            <v>Yes</v>
          </cell>
          <cell r="V108">
            <v>5796264</v>
          </cell>
          <cell r="W108">
            <v>5658</v>
          </cell>
          <cell r="X108">
            <v>99</v>
          </cell>
          <cell r="Y108">
            <v>0.69</v>
          </cell>
          <cell r="Z108">
            <v>4927170</v>
          </cell>
          <cell r="AA108">
            <v>5581</v>
          </cell>
          <cell r="AB108">
            <v>77</v>
          </cell>
          <cell r="AC108">
            <v>9</v>
          </cell>
          <cell r="AD108">
            <v>5</v>
          </cell>
          <cell r="AE108">
            <v>3</v>
          </cell>
          <cell r="AF108">
            <v>1</v>
          </cell>
          <cell r="AG108">
            <v>47</v>
          </cell>
        </row>
        <row r="109">
          <cell r="A109">
            <v>2643221837</v>
          </cell>
          <cell r="B109" t="str">
            <v>Bacteria</v>
          </cell>
          <cell r="C109" t="str">
            <v>Permanent Draft</v>
          </cell>
          <cell r="D109" t="str">
            <v>Genome sequencing of Arabidopsis leaf and root microbiota representing the majority of bacterial species in their natural communities</v>
          </cell>
          <cell r="E109" t="str">
            <v>Methylobacterium sp. Leaf86</v>
          </cell>
          <cell r="F109" t="str">
            <v>Max Planck Institute for Plant Breeding Research</v>
          </cell>
          <cell r="G109">
            <v>2643221837</v>
          </cell>
          <cell r="H109" t="str">
            <v>Proteobacteria</v>
          </cell>
          <cell r="I109" t="str">
            <v>Alphaproteobacteria</v>
          </cell>
          <cell r="J109" t="str">
            <v>Rhizobiales</v>
          </cell>
          <cell r="K109" t="str">
            <v>Methylobacteriaceae</v>
          </cell>
          <cell r="L109" t="str">
            <v>Methylobacterium</v>
          </cell>
          <cell r="M109" t="str">
            <v>Methylobacterium sp. Leaf86</v>
          </cell>
          <cell r="N109">
            <v>1736242</v>
          </cell>
          <cell r="O109">
            <v>0</v>
          </cell>
          <cell r="P109">
            <v>0</v>
          </cell>
          <cell r="Q109">
            <v>42349</v>
          </cell>
          <cell r="R109" t="str">
            <v>Leaf86</v>
          </cell>
          <cell r="T109" t="str">
            <v>Yes</v>
          </cell>
          <cell r="V109">
            <v>5303880</v>
          </cell>
          <cell r="W109">
            <v>5074</v>
          </cell>
          <cell r="X109">
            <v>44</v>
          </cell>
          <cell r="Y109">
            <v>0.66</v>
          </cell>
          <cell r="Z109">
            <v>4516697</v>
          </cell>
          <cell r="AA109">
            <v>5005</v>
          </cell>
          <cell r="AB109">
            <v>69</v>
          </cell>
          <cell r="AC109">
            <v>4</v>
          </cell>
          <cell r="AD109">
            <v>2</v>
          </cell>
          <cell r="AE109">
            <v>1</v>
          </cell>
          <cell r="AF109">
            <v>1</v>
          </cell>
          <cell r="AG109">
            <v>47</v>
          </cell>
        </row>
        <row r="110">
          <cell r="A110">
            <v>2651870274</v>
          </cell>
          <cell r="B110" t="str">
            <v>Bacteria</v>
          </cell>
          <cell r="C110" t="str">
            <v>Draft</v>
          </cell>
          <cell r="D110" t="str">
            <v>Water column microbial communities from Red Sea, Saudi Arabia</v>
          </cell>
          <cell r="E110" t="str">
            <v>Rhodobacteraceae bacterium REDSEA-S03_B4</v>
          </cell>
          <cell r="F110" t="str">
            <v>King Abdullah University of Science and Technology</v>
          </cell>
          <cell r="G110">
            <v>2651870274</v>
          </cell>
          <cell r="H110" t="str">
            <v>Proteobacteria</v>
          </cell>
          <cell r="I110" t="str">
            <v>Alphaproteobacteria</v>
          </cell>
          <cell r="J110" t="str">
            <v>Rhodobacterales</v>
          </cell>
          <cell r="K110" t="str">
            <v>Rhodobacteraceae</v>
          </cell>
          <cell r="L110" t="str">
            <v>unclassified</v>
          </cell>
          <cell r="M110" t="str">
            <v>unclassified</v>
          </cell>
          <cell r="N110">
            <v>31989</v>
          </cell>
          <cell r="O110">
            <v>0</v>
          </cell>
          <cell r="P110">
            <v>0</v>
          </cell>
          <cell r="Q110">
            <v>42495</v>
          </cell>
          <cell r="S110" t="str">
            <v>Fauzi Haroon</v>
          </cell>
          <cell r="T110" t="str">
            <v>No</v>
          </cell>
          <cell r="V110">
            <v>2058469</v>
          </cell>
          <cell r="W110">
            <v>2264</v>
          </cell>
          <cell r="X110">
            <v>202</v>
          </cell>
          <cell r="Y110">
            <v>0.4</v>
          </cell>
          <cell r="Z110">
            <v>1922518</v>
          </cell>
          <cell r="AA110">
            <v>2232</v>
          </cell>
          <cell r="AB110">
            <v>32</v>
          </cell>
          <cell r="AC110">
            <v>1</v>
          </cell>
          <cell r="AD110">
            <v>1</v>
          </cell>
          <cell r="AE110">
            <v>0</v>
          </cell>
          <cell r="AF110">
            <v>0</v>
          </cell>
          <cell r="AG110">
            <v>22</v>
          </cell>
        </row>
        <row r="111">
          <cell r="A111">
            <v>2516653007</v>
          </cell>
          <cell r="B111" t="str">
            <v>Bacteria</v>
          </cell>
          <cell r="C111" t="str">
            <v>Permanent Draft</v>
          </cell>
          <cell r="D111" t="str">
            <v>Rhodopseudomonas palustris sequencing - Univ of Washington</v>
          </cell>
          <cell r="E111" t="str">
            <v>Rhodopseudomonas palustris ATH 2.1.37, ATCC 17007 (HiSeq draft)</v>
          </cell>
          <cell r="F111" t="str">
            <v>University of Washington</v>
          </cell>
          <cell r="G111">
            <v>2516653007</v>
          </cell>
          <cell r="H111" t="str">
            <v>Proteobacteria</v>
          </cell>
          <cell r="I111" t="str">
            <v>Alphaproteobacteria</v>
          </cell>
          <cell r="J111" t="str">
            <v>Rhizobiales</v>
          </cell>
          <cell r="K111" t="str">
            <v>Bradyrhizobiaceae</v>
          </cell>
          <cell r="L111" t="str">
            <v>Rhodopseudomonas</v>
          </cell>
          <cell r="M111" t="str">
            <v>Rhodopseudomonas palustris</v>
          </cell>
          <cell r="N111">
            <v>1076</v>
          </cell>
          <cell r="O111">
            <v>0</v>
          </cell>
          <cell r="P111">
            <v>0</v>
          </cell>
          <cell r="Q111">
            <v>41778</v>
          </cell>
          <cell r="R111" t="str">
            <v>ATCC 17007</v>
          </cell>
          <cell r="S111" t="str">
            <v>Caroline Harwood</v>
          </cell>
          <cell r="T111" t="str">
            <v>Yes</v>
          </cell>
          <cell r="U111" t="str">
            <v>No</v>
          </cell>
          <cell r="V111">
            <v>5493281</v>
          </cell>
          <cell r="W111">
            <v>5676</v>
          </cell>
          <cell r="X111">
            <v>344</v>
          </cell>
          <cell r="Y111">
            <v>0.65</v>
          </cell>
          <cell r="Z111">
            <v>4734751</v>
          </cell>
          <cell r="AA111">
            <v>5606</v>
          </cell>
          <cell r="AB111">
            <v>70</v>
          </cell>
          <cell r="AC111">
            <v>8</v>
          </cell>
          <cell r="AD111">
            <v>1</v>
          </cell>
          <cell r="AE111">
            <v>3</v>
          </cell>
          <cell r="AF111">
            <v>4</v>
          </cell>
          <cell r="AG111">
            <v>45</v>
          </cell>
        </row>
        <row r="112">
          <cell r="A112">
            <v>2609460034</v>
          </cell>
          <cell r="B112" t="str">
            <v>Bacteria</v>
          </cell>
          <cell r="C112" t="str">
            <v>Permanent Draft</v>
          </cell>
          <cell r="D112" t="str">
            <v>Sphingomonas sp. FUKUSWIS1</v>
          </cell>
          <cell r="E112" t="str">
            <v>Sphingomonas sp. FUKUSWIS1</v>
          </cell>
          <cell r="F112" t="str">
            <v>Leibniz-Institute of Freshwater Ecology and Inland Fisheries</v>
          </cell>
          <cell r="G112">
            <v>2609460034</v>
          </cell>
          <cell r="H112" t="str">
            <v>Proteobacteria</v>
          </cell>
          <cell r="I112" t="str">
            <v>Alphaproteobacteria</v>
          </cell>
          <cell r="J112" t="str">
            <v>Sphingomonadales</v>
          </cell>
          <cell r="K112" t="str">
            <v>Sphingomonadaceae</v>
          </cell>
          <cell r="L112" t="str">
            <v>Sphingomonas</v>
          </cell>
          <cell r="M112" t="str">
            <v>Sphingomonas sp. FUKUSWIS1</v>
          </cell>
          <cell r="N112">
            <v>1379701</v>
          </cell>
          <cell r="O112">
            <v>0</v>
          </cell>
          <cell r="P112">
            <v>0</v>
          </cell>
          <cell r="Q112">
            <v>42107</v>
          </cell>
          <cell r="R112" t="str">
            <v>FUKUSWIS1</v>
          </cell>
          <cell r="T112" t="str">
            <v>Yes</v>
          </cell>
          <cell r="U112" t="str">
            <v>Unknown</v>
          </cell>
          <cell r="V112">
            <v>3887659</v>
          </cell>
          <cell r="W112">
            <v>3802</v>
          </cell>
          <cell r="X112">
            <v>285</v>
          </cell>
          <cell r="Y112">
            <v>0.66</v>
          </cell>
          <cell r="Z112">
            <v>3455302</v>
          </cell>
          <cell r="AA112">
            <v>3738</v>
          </cell>
          <cell r="AB112">
            <v>64</v>
          </cell>
          <cell r="AC112">
            <v>5</v>
          </cell>
          <cell r="AD112">
            <v>1</v>
          </cell>
          <cell r="AE112">
            <v>3</v>
          </cell>
          <cell r="AF112">
            <v>1</v>
          </cell>
          <cell r="AG112">
            <v>48</v>
          </cell>
        </row>
        <row r="113">
          <cell r="A113">
            <v>641522639</v>
          </cell>
          <cell r="B113" t="str">
            <v>Bacteria</v>
          </cell>
          <cell r="C113" t="str">
            <v>Finished</v>
          </cell>
          <cell r="D113" t="str">
            <v>LGT in Methylobacteria Proposal # 0165-051130</v>
          </cell>
          <cell r="E113" t="str">
            <v>Methylobacterium sp. 4-46</v>
          </cell>
          <cell r="F113" t="str">
            <v>DOE Joint Genome Institute (JGI)</v>
          </cell>
          <cell r="G113">
            <v>641522639</v>
          </cell>
          <cell r="H113" t="str">
            <v>Proteobacteria</v>
          </cell>
          <cell r="I113" t="str">
            <v>Alphaproteobacteria</v>
          </cell>
          <cell r="J113" t="str">
            <v>Rhizobiales</v>
          </cell>
          <cell r="K113" t="str">
            <v>Methylobacteriaceae</v>
          </cell>
          <cell r="L113" t="str">
            <v>Methylobacterium</v>
          </cell>
          <cell r="M113" t="str">
            <v>Methylobacterium sp. 4-46</v>
          </cell>
          <cell r="N113">
            <v>426117</v>
          </cell>
          <cell r="O113">
            <v>18809</v>
          </cell>
          <cell r="P113">
            <v>58843</v>
          </cell>
          <cell r="Q113">
            <v>39661</v>
          </cell>
          <cell r="R113">
            <v>16893</v>
          </cell>
          <cell r="S113" t="str">
            <v>not listed</v>
          </cell>
          <cell r="T113" t="str">
            <v>Yes</v>
          </cell>
          <cell r="U113" t="str">
            <v>Unknown</v>
          </cell>
          <cell r="V113">
            <v>7737025</v>
          </cell>
          <cell r="W113">
            <v>7125</v>
          </cell>
          <cell r="X113">
            <v>3</v>
          </cell>
          <cell r="Y113">
            <v>0.72</v>
          </cell>
          <cell r="Z113">
            <v>6515003</v>
          </cell>
          <cell r="AA113">
            <v>7043</v>
          </cell>
          <cell r="AB113">
            <v>82</v>
          </cell>
          <cell r="AC113">
            <v>18</v>
          </cell>
          <cell r="AD113">
            <v>6</v>
          </cell>
          <cell r="AE113">
            <v>6</v>
          </cell>
          <cell r="AF113">
            <v>6</v>
          </cell>
          <cell r="AG113">
            <v>63</v>
          </cell>
        </row>
        <row r="114">
          <cell r="A114">
            <v>637000239</v>
          </cell>
          <cell r="B114" t="str">
            <v>Bacteria</v>
          </cell>
          <cell r="C114" t="str">
            <v>Finished</v>
          </cell>
          <cell r="D114" t="str">
            <v>Rhodopseudomonas palustris CGA009</v>
          </cell>
          <cell r="E114" t="str">
            <v>Rhodopseudomonas palustris CGA009</v>
          </cell>
          <cell r="F114" t="str">
            <v>Institute of Molecular Genetics of the ASCR, v. v. i., DOE Joint Genome Institute (JGI)</v>
          </cell>
          <cell r="G114">
            <v>637000239</v>
          </cell>
          <cell r="H114" t="str">
            <v>Proteobacteria</v>
          </cell>
          <cell r="I114" t="str">
            <v>Alphaproteobacteria</v>
          </cell>
          <cell r="J114" t="str">
            <v>Rhizobiales</v>
          </cell>
          <cell r="K114" t="str">
            <v>Bradyrhizobiaceae</v>
          </cell>
          <cell r="L114" t="str">
            <v>Rhodopseudomonas</v>
          </cell>
          <cell r="M114" t="str">
            <v>Rhodopseudomonas palustris</v>
          </cell>
          <cell r="N114">
            <v>258594</v>
          </cell>
          <cell r="O114">
            <v>57</v>
          </cell>
          <cell r="P114">
            <v>62901</v>
          </cell>
          <cell r="Q114">
            <v>39052</v>
          </cell>
          <cell r="R114" t="str">
            <v>CGA009</v>
          </cell>
          <cell r="S114" t="str">
            <v>Robert Blankenship</v>
          </cell>
          <cell r="T114" t="str">
            <v>Yes</v>
          </cell>
          <cell r="U114" t="str">
            <v>No</v>
          </cell>
          <cell r="V114">
            <v>5467640</v>
          </cell>
          <cell r="W114">
            <v>4918</v>
          </cell>
          <cell r="X114">
            <v>2</v>
          </cell>
          <cell r="Y114">
            <v>0.65</v>
          </cell>
          <cell r="Z114">
            <v>4791880</v>
          </cell>
          <cell r="AA114">
            <v>4838</v>
          </cell>
          <cell r="AB114">
            <v>80</v>
          </cell>
          <cell r="AC114">
            <v>6</v>
          </cell>
          <cell r="AD114">
            <v>2</v>
          </cell>
          <cell r="AE114">
            <v>2</v>
          </cell>
          <cell r="AF114">
            <v>2</v>
          </cell>
          <cell r="AG114">
            <v>49</v>
          </cell>
        </row>
        <row r="115">
          <cell r="A115">
            <v>2524614649</v>
          </cell>
          <cell r="B115" t="str">
            <v>Bacteria</v>
          </cell>
          <cell r="C115" t="str">
            <v>Permanent Draft</v>
          </cell>
          <cell r="D115" t="str">
            <v>Genomic Encyclopedia of Type Strains, Phase I: the one thousand microbial genomes (KMG-I) project</v>
          </cell>
          <cell r="E115" t="str">
            <v>Sphingomonas jaspsi DSM 18422</v>
          </cell>
          <cell r="F115" t="str">
            <v>DOE Joint Genome Institute (JGI)</v>
          </cell>
          <cell r="G115">
            <v>2524614649</v>
          </cell>
          <cell r="H115" t="str">
            <v>Proteobacteria</v>
          </cell>
          <cell r="I115" t="str">
            <v>Alphaproteobacteria</v>
          </cell>
          <cell r="J115" t="str">
            <v>Sphingomonadales</v>
          </cell>
          <cell r="K115" t="str">
            <v>Sphingomonadaceae</v>
          </cell>
          <cell r="L115" t="str">
            <v>Sphingomonas</v>
          </cell>
          <cell r="M115" t="str">
            <v>Sphingomonas jaspsi</v>
          </cell>
          <cell r="N115">
            <v>1123268</v>
          </cell>
          <cell r="O115">
            <v>0</v>
          </cell>
          <cell r="P115">
            <v>0</v>
          </cell>
          <cell r="Q115">
            <v>41428</v>
          </cell>
          <cell r="R115" t="str">
            <v>DSM 18422</v>
          </cell>
          <cell r="S115" t="str">
            <v>Nikos Kyrpides</v>
          </cell>
          <cell r="T115" t="str">
            <v>Yes</v>
          </cell>
          <cell r="U115" t="str">
            <v>Yes</v>
          </cell>
          <cell r="V115">
            <v>2548011</v>
          </cell>
          <cell r="W115">
            <v>2646</v>
          </cell>
          <cell r="X115">
            <v>1</v>
          </cell>
          <cell r="Y115">
            <v>0.65</v>
          </cell>
          <cell r="Z115">
            <v>2384025</v>
          </cell>
          <cell r="AA115">
            <v>2593</v>
          </cell>
          <cell r="AB115">
            <v>53</v>
          </cell>
          <cell r="AC115">
            <v>3</v>
          </cell>
          <cell r="AD115">
            <v>1</v>
          </cell>
          <cell r="AE115">
            <v>1</v>
          </cell>
          <cell r="AF115">
            <v>1</v>
          </cell>
          <cell r="AG115">
            <v>45</v>
          </cell>
        </row>
        <row r="116">
          <cell r="A116">
            <v>2687453445</v>
          </cell>
          <cell r="B116" t="str">
            <v>Bacteria</v>
          </cell>
          <cell r="C116" t="str">
            <v>Finished</v>
          </cell>
          <cell r="D116" t="str">
            <v>Rhodobacter sphaeroides MBTLJ-8 genome sequencing and assembly</v>
          </cell>
          <cell r="E116" t="str">
            <v>Rhodobacter sphaeroides MBTLJ-8</v>
          </cell>
          <cell r="F116" t="str">
            <v>Chonbuk National University</v>
          </cell>
          <cell r="G116">
            <v>2687453445</v>
          </cell>
          <cell r="H116" t="str">
            <v>Proteobacteria</v>
          </cell>
          <cell r="I116" t="str">
            <v>Alphaproteobacteria</v>
          </cell>
          <cell r="J116" t="str">
            <v>Rhodobacterales</v>
          </cell>
          <cell r="K116" t="str">
            <v>Rhodobacteraceae</v>
          </cell>
          <cell r="L116" t="str">
            <v>Rhodobacter</v>
          </cell>
          <cell r="M116" t="str">
            <v>Rhodobacter sphaeroides</v>
          </cell>
          <cell r="N116">
            <v>1063</v>
          </cell>
          <cell r="O116">
            <v>0</v>
          </cell>
          <cell r="P116">
            <v>0</v>
          </cell>
          <cell r="Q116">
            <v>42578</v>
          </cell>
          <cell r="R116" t="str">
            <v>MBTLJ-8</v>
          </cell>
          <cell r="T116" t="str">
            <v>Yes</v>
          </cell>
          <cell r="V116">
            <v>4629564</v>
          </cell>
          <cell r="W116">
            <v>4454</v>
          </cell>
          <cell r="X116">
            <v>6</v>
          </cell>
          <cell r="Y116">
            <v>0.69</v>
          </cell>
          <cell r="Z116">
            <v>4067867</v>
          </cell>
          <cell r="AA116">
            <v>4387</v>
          </cell>
          <cell r="AB116">
            <v>67</v>
          </cell>
          <cell r="AC116">
            <v>9</v>
          </cell>
          <cell r="AD116">
            <v>3</v>
          </cell>
          <cell r="AE116">
            <v>3</v>
          </cell>
          <cell r="AF116">
            <v>3</v>
          </cell>
          <cell r="AG116">
            <v>51</v>
          </cell>
        </row>
        <row r="117">
          <cell r="A117">
            <v>2713896961</v>
          </cell>
          <cell r="B117" t="str">
            <v>Bacteria</v>
          </cell>
          <cell r="C117" t="str">
            <v>Permanent Draft</v>
          </cell>
          <cell r="D117" t="str">
            <v>Whole genome sequencing of Thalassobacter stenotrophicus CECT 5294, type strain</v>
          </cell>
          <cell r="E117" t="str">
            <v>Thalassobacter stenotrophicus CECT 5294</v>
          </cell>
          <cell r="F117" t="str">
            <v>Spanish Type Culture Collection (CECT)</v>
          </cell>
          <cell r="G117">
            <v>2713896961</v>
          </cell>
          <cell r="H117" t="str">
            <v>Proteobacteria</v>
          </cell>
          <cell r="I117" t="str">
            <v>Alphaproteobacteria</v>
          </cell>
          <cell r="J117" t="str">
            <v>Rhodobacterales</v>
          </cell>
          <cell r="K117" t="str">
            <v>Rhodobacteraceae</v>
          </cell>
          <cell r="L117" t="str">
            <v>Thalassobacter</v>
          </cell>
          <cell r="M117" t="str">
            <v>Thalassobacter stenotrophicus</v>
          </cell>
          <cell r="N117">
            <v>266809</v>
          </cell>
          <cell r="O117">
            <v>0</v>
          </cell>
          <cell r="P117">
            <v>0</v>
          </cell>
          <cell r="Q117">
            <v>42768</v>
          </cell>
          <cell r="R117" t="str">
            <v>CECT 5294</v>
          </cell>
          <cell r="T117" t="str">
            <v>Yes</v>
          </cell>
          <cell r="V117">
            <v>3586614</v>
          </cell>
          <cell r="W117">
            <v>3645</v>
          </cell>
          <cell r="X117">
            <v>32</v>
          </cell>
          <cell r="Y117">
            <v>0.59</v>
          </cell>
          <cell r="Z117">
            <v>3295329</v>
          </cell>
          <cell r="AA117">
            <v>3590</v>
          </cell>
          <cell r="AB117">
            <v>55</v>
          </cell>
          <cell r="AC117">
            <v>3</v>
          </cell>
          <cell r="AD117">
            <v>1</v>
          </cell>
          <cell r="AE117">
            <v>1</v>
          </cell>
          <cell r="AF117">
            <v>1</v>
          </cell>
          <cell r="AG117">
            <v>42</v>
          </cell>
        </row>
        <row r="118">
          <cell r="A118">
            <v>2643221763</v>
          </cell>
          <cell r="B118" t="str">
            <v>Bacteria</v>
          </cell>
          <cell r="C118" t="str">
            <v>Permanent Draft</v>
          </cell>
          <cell r="D118" t="str">
            <v>Genome sequencing of Arabidopsis leaf and root microbiota representing the majority of bacterial species in their natural communities</v>
          </cell>
          <cell r="E118" t="str">
            <v>Sphingomonas sp. Leaf30</v>
          </cell>
          <cell r="F118" t="str">
            <v>Max Planck Institute for Plant Breeding Research</v>
          </cell>
          <cell r="G118">
            <v>2643221763</v>
          </cell>
          <cell r="H118" t="str">
            <v>Proteobacteria</v>
          </cell>
          <cell r="I118" t="str">
            <v>Alphaproteobacteria</v>
          </cell>
          <cell r="J118" t="str">
            <v>Sphingomonadales</v>
          </cell>
          <cell r="K118" t="str">
            <v>Sphingomonadaceae</v>
          </cell>
          <cell r="L118" t="str">
            <v>Sphingomonas</v>
          </cell>
          <cell r="M118" t="str">
            <v>Sphingomonas sp. Leaf30</v>
          </cell>
          <cell r="N118">
            <v>1736213</v>
          </cell>
          <cell r="O118">
            <v>0</v>
          </cell>
          <cell r="P118">
            <v>0</v>
          </cell>
          <cell r="Q118">
            <v>42349</v>
          </cell>
          <cell r="R118" t="str">
            <v>Leaf30</v>
          </cell>
          <cell r="T118" t="str">
            <v>Yes</v>
          </cell>
          <cell r="V118">
            <v>4403081</v>
          </cell>
          <cell r="W118">
            <v>4047</v>
          </cell>
          <cell r="X118">
            <v>22</v>
          </cell>
          <cell r="Y118">
            <v>0.66</v>
          </cell>
          <cell r="Z118">
            <v>3896116</v>
          </cell>
          <cell r="AA118">
            <v>3992</v>
          </cell>
          <cell r="AB118">
            <v>55</v>
          </cell>
          <cell r="AC118">
            <v>3</v>
          </cell>
          <cell r="AD118">
            <v>1</v>
          </cell>
          <cell r="AE118">
            <v>1</v>
          </cell>
          <cell r="AF118">
            <v>1</v>
          </cell>
          <cell r="AG118">
            <v>42</v>
          </cell>
        </row>
        <row r="119">
          <cell r="A119">
            <v>2558860262</v>
          </cell>
          <cell r="B119" t="str">
            <v>Bacteria</v>
          </cell>
          <cell r="C119" t="str">
            <v>Finished</v>
          </cell>
          <cell r="D119" t="str">
            <v>Sphingomonas sanxanigenens DSM 19645, NX02</v>
          </cell>
          <cell r="E119" t="str">
            <v>Sphingomonas sanxanigenens DSM 19645, NX02</v>
          </cell>
          <cell r="F119" t="str">
            <v>Nankai University</v>
          </cell>
          <cell r="G119">
            <v>2558860262</v>
          </cell>
          <cell r="H119" t="str">
            <v>Proteobacteria</v>
          </cell>
          <cell r="I119" t="str">
            <v>Alphaproteobacteria</v>
          </cell>
          <cell r="J119" t="str">
            <v>Sphingomonadales</v>
          </cell>
          <cell r="K119" t="str">
            <v>Sphingomonadaceae</v>
          </cell>
          <cell r="L119" t="str">
            <v>Sphingomonas</v>
          </cell>
          <cell r="M119" t="str">
            <v>Sphingomonas sanxanigenens</v>
          </cell>
          <cell r="N119">
            <v>1123269</v>
          </cell>
          <cell r="O119">
            <v>0</v>
          </cell>
          <cell r="P119">
            <v>0</v>
          </cell>
          <cell r="Q119">
            <v>41705</v>
          </cell>
          <cell r="R119" t="str">
            <v>DSM 19645</v>
          </cell>
          <cell r="T119" t="str">
            <v>Yes</v>
          </cell>
          <cell r="U119" t="str">
            <v>Yes</v>
          </cell>
          <cell r="V119">
            <v>6205897</v>
          </cell>
          <cell r="W119">
            <v>5924</v>
          </cell>
          <cell r="X119">
            <v>1</v>
          </cell>
          <cell r="Y119">
            <v>0.67</v>
          </cell>
          <cell r="Z119">
            <v>5569205</v>
          </cell>
          <cell r="AA119">
            <v>5857</v>
          </cell>
          <cell r="AB119">
            <v>67</v>
          </cell>
          <cell r="AC119">
            <v>9</v>
          </cell>
          <cell r="AD119">
            <v>3</v>
          </cell>
          <cell r="AE119">
            <v>3</v>
          </cell>
          <cell r="AF119">
            <v>3</v>
          </cell>
          <cell r="AG119">
            <v>58</v>
          </cell>
        </row>
        <row r="120">
          <cell r="A120">
            <v>2623620426</v>
          </cell>
          <cell r="B120" t="str">
            <v>Bacteria</v>
          </cell>
          <cell r="C120" t="str">
            <v>Draft</v>
          </cell>
          <cell r="D120" t="str">
            <v>Select Genomes from microbial communities from drinking water filter from Ann Arbor, Michigan</v>
          </cell>
          <cell r="E120" t="str">
            <v>Rhizobiales sp. genome_bin_41</v>
          </cell>
          <cell r="F120" t="str">
            <v>University of Michigan</v>
          </cell>
          <cell r="G120">
            <v>2623620426</v>
          </cell>
          <cell r="H120" t="str">
            <v>Proteobacteria</v>
          </cell>
          <cell r="I120" t="str">
            <v>Alphaproteobacteria</v>
          </cell>
          <cell r="J120" t="str">
            <v>Rhizobiales</v>
          </cell>
          <cell r="K120" t="str">
            <v>unclassified</v>
          </cell>
          <cell r="L120" t="str">
            <v>unclassified</v>
          </cell>
          <cell r="M120" t="str">
            <v>unclassified</v>
          </cell>
          <cell r="N120">
            <v>356</v>
          </cell>
          <cell r="O120">
            <v>0</v>
          </cell>
          <cell r="P120">
            <v>0</v>
          </cell>
          <cell r="Q120">
            <v>42314</v>
          </cell>
          <cell r="S120" t="str">
            <v>Ameet Pinto</v>
          </cell>
          <cell r="T120" t="str">
            <v>No</v>
          </cell>
          <cell r="V120">
            <v>5389638</v>
          </cell>
          <cell r="W120">
            <v>5660</v>
          </cell>
          <cell r="X120">
            <v>257</v>
          </cell>
          <cell r="Y120">
            <v>0.6</v>
          </cell>
          <cell r="Z120">
            <v>4703189</v>
          </cell>
          <cell r="AA120">
            <v>5584</v>
          </cell>
          <cell r="AB120">
            <v>76</v>
          </cell>
          <cell r="AC120">
            <v>3</v>
          </cell>
          <cell r="AD120">
            <v>1</v>
          </cell>
          <cell r="AE120">
            <v>1</v>
          </cell>
          <cell r="AF120">
            <v>1</v>
          </cell>
          <cell r="AG120">
            <v>59</v>
          </cell>
        </row>
        <row r="121">
          <cell r="A121">
            <v>2561511102</v>
          </cell>
          <cell r="B121" t="str">
            <v>Bacteria</v>
          </cell>
          <cell r="C121" t="str">
            <v>Permanent Draft</v>
          </cell>
          <cell r="D121" t="str">
            <v>Genomic Encyclopedia of Type Strains, Phase I: the one thousand microbial genomes (KMG-I) project</v>
          </cell>
          <cell r="E121" t="str">
            <v>Acidiphilium angustum ATCC 35903</v>
          </cell>
          <cell r="F121" t="str">
            <v>DOE Joint Genome Institute (JGI)</v>
          </cell>
          <cell r="G121">
            <v>2561511102</v>
          </cell>
          <cell r="H121" t="str">
            <v>Proteobacteria</v>
          </cell>
          <cell r="I121" t="str">
            <v>Alphaproteobacteria</v>
          </cell>
          <cell r="J121" t="str">
            <v>Rhodospirillales</v>
          </cell>
          <cell r="K121" t="str">
            <v>Acetobacteraceae</v>
          </cell>
          <cell r="L121" t="str">
            <v>Acidiphilium</v>
          </cell>
          <cell r="M121" t="str">
            <v>Acidiphilium angustum</v>
          </cell>
          <cell r="N121">
            <v>1408418</v>
          </cell>
          <cell r="O121">
            <v>0</v>
          </cell>
          <cell r="P121">
            <v>0</v>
          </cell>
          <cell r="Q121">
            <v>41725</v>
          </cell>
          <cell r="R121" t="str">
            <v>ATCC 35903</v>
          </cell>
          <cell r="S121" t="str">
            <v>Nikos Kyrpides</v>
          </cell>
          <cell r="T121" t="str">
            <v>Yes</v>
          </cell>
          <cell r="U121" t="str">
            <v>Yes</v>
          </cell>
          <cell r="V121">
            <v>4175408</v>
          </cell>
          <cell r="W121">
            <v>4012</v>
          </cell>
          <cell r="X121">
            <v>206</v>
          </cell>
          <cell r="Y121">
            <v>0.64</v>
          </cell>
          <cell r="Z121">
            <v>3742994</v>
          </cell>
          <cell r="AA121">
            <v>3945</v>
          </cell>
          <cell r="AB121">
            <v>67</v>
          </cell>
          <cell r="AC121">
            <v>5</v>
          </cell>
          <cell r="AD121">
            <v>1</v>
          </cell>
          <cell r="AE121">
            <v>3</v>
          </cell>
          <cell r="AF121">
            <v>1</v>
          </cell>
          <cell r="AG121">
            <v>48</v>
          </cell>
        </row>
        <row r="122">
          <cell r="A122">
            <v>2648501366</v>
          </cell>
          <cell r="B122" t="str">
            <v>Bacteria</v>
          </cell>
          <cell r="C122" t="str">
            <v>Permanent Draft</v>
          </cell>
          <cell r="D122" t="str">
            <v>Comparative genomic analysis of Citromicrobium spp. strains</v>
          </cell>
          <cell r="E122" t="str">
            <v>Citromicrobium sp. RCC1885</v>
          </cell>
          <cell r="F122" t="str">
            <v>Xiamen university</v>
          </cell>
          <cell r="G122">
            <v>2648501366</v>
          </cell>
          <cell r="H122" t="str">
            <v>Proteobacteria</v>
          </cell>
          <cell r="I122" t="str">
            <v>Alphaproteobacteria</v>
          </cell>
          <cell r="J122" t="str">
            <v>Sphingomonadales</v>
          </cell>
          <cell r="K122" t="str">
            <v>Sphingomonadaceae</v>
          </cell>
          <cell r="L122" t="str">
            <v>Citromicrobium</v>
          </cell>
          <cell r="M122" t="str">
            <v>Citromicrobium sp. RCC1885</v>
          </cell>
          <cell r="N122">
            <v>1647104</v>
          </cell>
          <cell r="O122">
            <v>0</v>
          </cell>
          <cell r="P122">
            <v>0</v>
          </cell>
          <cell r="Q122">
            <v>42391</v>
          </cell>
          <cell r="R122" t="str">
            <v>RCC1885</v>
          </cell>
          <cell r="T122" t="str">
            <v>Yes</v>
          </cell>
          <cell r="V122">
            <v>3281707</v>
          </cell>
          <cell r="W122">
            <v>3262</v>
          </cell>
          <cell r="X122">
            <v>14</v>
          </cell>
          <cell r="Y122">
            <v>0.65</v>
          </cell>
          <cell r="Z122">
            <v>3004320</v>
          </cell>
          <cell r="AA122">
            <v>3207</v>
          </cell>
          <cell r="AB122">
            <v>55</v>
          </cell>
          <cell r="AC122">
            <v>3</v>
          </cell>
          <cell r="AD122">
            <v>1</v>
          </cell>
          <cell r="AE122">
            <v>1</v>
          </cell>
          <cell r="AF122">
            <v>1</v>
          </cell>
          <cell r="AG122">
            <v>45</v>
          </cell>
        </row>
        <row r="123">
          <cell r="A123">
            <v>2518285587</v>
          </cell>
          <cell r="B123" t="str">
            <v>Bacteria</v>
          </cell>
          <cell r="C123" t="str">
            <v>Permanent Draft</v>
          </cell>
          <cell r="D123" t="str">
            <v>Ecology, Physiology and Molecular Biology of the Roseobacter clade: Towards a Systems Biology Understanding of a Globally Important Clade of Marine Bacteria</v>
          </cell>
          <cell r="E123" t="str">
            <v>Roseovarius mucosus DSM 17069</v>
          </cell>
          <cell r="F123" t="str">
            <v>Helmholtz Centre for Infection Research</v>
          </cell>
          <cell r="G123">
            <v>2518285587</v>
          </cell>
          <cell r="H123" t="str">
            <v>Proteobacteria</v>
          </cell>
          <cell r="I123" t="str">
            <v>Alphaproteobacteria</v>
          </cell>
          <cell r="J123" t="str">
            <v>Rhodobacterales</v>
          </cell>
          <cell r="K123" t="str">
            <v>Rhodobacteraceae</v>
          </cell>
          <cell r="L123" t="str">
            <v>Roseovarius</v>
          </cell>
          <cell r="M123" t="str">
            <v>Roseovarius mucosus</v>
          </cell>
          <cell r="N123">
            <v>1288298</v>
          </cell>
          <cell r="O123">
            <v>0</v>
          </cell>
          <cell r="P123">
            <v>0</v>
          </cell>
          <cell r="Q123">
            <v>42104</v>
          </cell>
          <cell r="R123" t="str">
            <v>DFL-24</v>
          </cell>
          <cell r="S123" t="str">
            <v>Hans-Peter Klenk</v>
          </cell>
          <cell r="T123" t="str">
            <v>Yes</v>
          </cell>
          <cell r="U123" t="str">
            <v>Yes</v>
          </cell>
          <cell r="V123">
            <v>4246124</v>
          </cell>
          <cell r="W123">
            <v>4252</v>
          </cell>
          <cell r="X123">
            <v>26</v>
          </cell>
          <cell r="Y123">
            <v>0.62</v>
          </cell>
          <cell r="Z123">
            <v>3882208</v>
          </cell>
          <cell r="AA123">
            <v>4195</v>
          </cell>
          <cell r="AB123">
            <v>57</v>
          </cell>
          <cell r="AC123">
            <v>3</v>
          </cell>
          <cell r="AD123">
            <v>1</v>
          </cell>
          <cell r="AE123">
            <v>1</v>
          </cell>
          <cell r="AF123">
            <v>1</v>
          </cell>
          <cell r="AG123">
            <v>43</v>
          </cell>
        </row>
        <row r="124">
          <cell r="A124">
            <v>2609460248</v>
          </cell>
          <cell r="B124" t="str">
            <v>Bacteria</v>
          </cell>
          <cell r="C124" t="str">
            <v>Permanent Draft</v>
          </cell>
          <cell r="D124" t="str">
            <v>Alphaproteobacterium Strain Q-1 genome sequencing</v>
          </cell>
          <cell r="E124" t="str">
            <v>Alpha proteobacterium Q-1</v>
          </cell>
          <cell r="F124" t="str">
            <v>Chiba University</v>
          </cell>
          <cell r="G124">
            <v>2609460248</v>
          </cell>
          <cell r="H124" t="str">
            <v>Proteobacteria</v>
          </cell>
          <cell r="I124" t="str">
            <v>Alphaproteobacteria</v>
          </cell>
          <cell r="J124" t="str">
            <v>unclassified</v>
          </cell>
          <cell r="K124" t="str">
            <v>unclassified</v>
          </cell>
          <cell r="L124" t="str">
            <v>unclassified</v>
          </cell>
          <cell r="M124" t="str">
            <v>alpha proteobacterium Q-1</v>
          </cell>
          <cell r="N124">
            <v>1492281</v>
          </cell>
          <cell r="O124">
            <v>0</v>
          </cell>
          <cell r="P124">
            <v>0</v>
          </cell>
          <cell r="Q124">
            <v>42107</v>
          </cell>
          <cell r="R124" t="str">
            <v>Q-1</v>
          </cell>
          <cell r="T124" t="str">
            <v>Yes</v>
          </cell>
          <cell r="U124" t="str">
            <v>Unknown</v>
          </cell>
          <cell r="V124">
            <v>3085726</v>
          </cell>
          <cell r="W124">
            <v>2881</v>
          </cell>
          <cell r="X124">
            <v>109</v>
          </cell>
          <cell r="Y124">
            <v>0.56000000000000005</v>
          </cell>
          <cell r="Z124">
            <v>2820698</v>
          </cell>
          <cell r="AA124">
            <v>2824</v>
          </cell>
          <cell r="AB124">
            <v>57</v>
          </cell>
          <cell r="AC124">
            <v>3</v>
          </cell>
          <cell r="AD124">
            <v>1</v>
          </cell>
          <cell r="AE124">
            <v>1</v>
          </cell>
          <cell r="AF124">
            <v>1</v>
          </cell>
          <cell r="AG124">
            <v>45</v>
          </cell>
        </row>
        <row r="125">
          <cell r="A125">
            <v>2547132142</v>
          </cell>
          <cell r="B125" t="str">
            <v>Bacteria</v>
          </cell>
          <cell r="C125" t="str">
            <v>Permanent Draft</v>
          </cell>
          <cell r="D125" t="str">
            <v>Sphingomonas sp. PAMC 26605</v>
          </cell>
          <cell r="E125" t="str">
            <v>Sphingomonas sp. PAMC 26605</v>
          </cell>
          <cell r="F125" t="str">
            <v>Korea Polar Research Institute (KOPRI)</v>
          </cell>
          <cell r="G125">
            <v>2547132142</v>
          </cell>
          <cell r="H125" t="str">
            <v>Proteobacteria</v>
          </cell>
          <cell r="I125" t="str">
            <v>Alphaproteobacteria</v>
          </cell>
          <cell r="J125" t="str">
            <v>Sphingomonadales</v>
          </cell>
          <cell r="K125" t="str">
            <v>Sphingomonadaceae</v>
          </cell>
          <cell r="L125" t="str">
            <v>Sphingomonas</v>
          </cell>
          <cell r="M125" t="str">
            <v>Sphingomonas sp. PAMC 26605</v>
          </cell>
          <cell r="N125">
            <v>1112214</v>
          </cell>
          <cell r="O125">
            <v>0</v>
          </cell>
          <cell r="P125">
            <v>0</v>
          </cell>
          <cell r="Q125">
            <v>41605</v>
          </cell>
          <cell r="R125" t="str">
            <v>PAMC 26605</v>
          </cell>
          <cell r="S125" t="str">
            <v>Hyun Park</v>
          </cell>
          <cell r="T125" t="str">
            <v>Yes</v>
          </cell>
          <cell r="U125" t="str">
            <v>Unknown</v>
          </cell>
          <cell r="V125">
            <v>4662119</v>
          </cell>
          <cell r="W125">
            <v>4505</v>
          </cell>
          <cell r="X125">
            <v>166</v>
          </cell>
          <cell r="Y125">
            <v>0.66</v>
          </cell>
          <cell r="Z125">
            <v>4134856</v>
          </cell>
          <cell r="AA125">
            <v>4446</v>
          </cell>
          <cell r="AB125">
            <v>59</v>
          </cell>
          <cell r="AC125">
            <v>3</v>
          </cell>
          <cell r="AD125">
            <v>1</v>
          </cell>
          <cell r="AE125">
            <v>1</v>
          </cell>
          <cell r="AF125">
            <v>1</v>
          </cell>
          <cell r="AG125">
            <v>45</v>
          </cell>
        </row>
        <row r="126">
          <cell r="A126">
            <v>2675903020</v>
          </cell>
          <cell r="B126" t="str">
            <v>Bacteria</v>
          </cell>
          <cell r="C126" t="str">
            <v>Permanent Draft</v>
          </cell>
          <cell r="D126" t="str">
            <v>Genomic Encyclopedia of Archaeal and Bacterial Type Strains, Phase II (KMG-II): from individual species to whole genera</v>
          </cell>
          <cell r="E126" t="str">
            <v>Rhodospira trueperi ATCC 700224</v>
          </cell>
          <cell r="F126" t="str">
            <v>DOE Joint Genome Institute (JGI)</v>
          </cell>
          <cell r="G126">
            <v>2675903020</v>
          </cell>
          <cell r="H126" t="str">
            <v>Proteobacteria</v>
          </cell>
          <cell r="I126" t="str">
            <v>Alphaproteobacteria</v>
          </cell>
          <cell r="J126" t="str">
            <v>Rhodospirillales</v>
          </cell>
          <cell r="K126" t="str">
            <v>Rhodospirillaceae</v>
          </cell>
          <cell r="L126" t="str">
            <v>Rhodospira</v>
          </cell>
          <cell r="M126" t="str">
            <v>Rhodospira trueperi</v>
          </cell>
          <cell r="N126">
            <v>69960</v>
          </cell>
          <cell r="O126">
            <v>0</v>
          </cell>
          <cell r="P126">
            <v>0</v>
          </cell>
          <cell r="Q126">
            <v>42548</v>
          </cell>
          <cell r="R126" t="str">
            <v>ATCC 700224</v>
          </cell>
          <cell r="S126" t="str">
            <v>Markus G?ker</v>
          </cell>
          <cell r="T126" t="str">
            <v>Yes</v>
          </cell>
          <cell r="U126" t="str">
            <v>Yes</v>
          </cell>
          <cell r="V126">
            <v>4211331</v>
          </cell>
          <cell r="W126">
            <v>3755</v>
          </cell>
          <cell r="X126">
            <v>50</v>
          </cell>
          <cell r="Y126">
            <v>0.67</v>
          </cell>
          <cell r="Z126">
            <v>3679692</v>
          </cell>
          <cell r="AA126">
            <v>3702</v>
          </cell>
          <cell r="AB126">
            <v>53</v>
          </cell>
          <cell r="AC126">
            <v>2</v>
          </cell>
          <cell r="AD126">
            <v>0</v>
          </cell>
          <cell r="AE126">
            <v>1</v>
          </cell>
          <cell r="AF126">
            <v>1</v>
          </cell>
          <cell r="AG126">
            <v>45</v>
          </cell>
        </row>
        <row r="127">
          <cell r="A127">
            <v>639633056</v>
          </cell>
          <cell r="B127" t="str">
            <v>Bacteria</v>
          </cell>
          <cell r="C127" t="str">
            <v>Finished</v>
          </cell>
          <cell r="D127" t="str">
            <v>Roseobacter denitrificans OCh 114</v>
          </cell>
          <cell r="E127" t="str">
            <v>Roseobacter denitrificans OCh 114</v>
          </cell>
          <cell r="F127" t="str">
            <v>Arizona State University, TGen</v>
          </cell>
          <cell r="G127">
            <v>639633056</v>
          </cell>
          <cell r="H127" t="str">
            <v>Proteobacteria</v>
          </cell>
          <cell r="I127" t="str">
            <v>Alphaproteobacteria</v>
          </cell>
          <cell r="J127" t="str">
            <v>Rhodobacterales</v>
          </cell>
          <cell r="K127" t="str">
            <v>Rhodobacteraceae</v>
          </cell>
          <cell r="L127" t="str">
            <v>Roseobacter</v>
          </cell>
          <cell r="M127" t="str">
            <v>Roseobacter denitrificans</v>
          </cell>
          <cell r="N127">
            <v>375451</v>
          </cell>
          <cell r="O127">
            <v>16426</v>
          </cell>
          <cell r="P127">
            <v>58597</v>
          </cell>
          <cell r="Q127">
            <v>39142</v>
          </cell>
          <cell r="R127" t="str">
            <v>Shiba O Ch 114</v>
          </cell>
          <cell r="S127" t="str">
            <v>Blankenship RE</v>
          </cell>
          <cell r="T127" t="str">
            <v>Yes</v>
          </cell>
          <cell r="U127" t="str">
            <v>Yes</v>
          </cell>
          <cell r="V127">
            <v>4331234</v>
          </cell>
          <cell r="W127">
            <v>4201</v>
          </cell>
          <cell r="X127">
            <v>5</v>
          </cell>
          <cell r="Y127">
            <v>0.59</v>
          </cell>
          <cell r="Z127">
            <v>3888519</v>
          </cell>
          <cell r="AA127">
            <v>4146</v>
          </cell>
          <cell r="AB127">
            <v>55</v>
          </cell>
          <cell r="AC127">
            <v>3</v>
          </cell>
          <cell r="AD127">
            <v>1</v>
          </cell>
          <cell r="AE127">
            <v>1</v>
          </cell>
          <cell r="AF127">
            <v>1</v>
          </cell>
          <cell r="AG127">
            <v>38</v>
          </cell>
        </row>
        <row r="128">
          <cell r="A128">
            <v>2596583546</v>
          </cell>
          <cell r="B128" t="str">
            <v>Bacteria</v>
          </cell>
          <cell r="C128" t="str">
            <v>Permanent Draft</v>
          </cell>
          <cell r="D128" t="str">
            <v>Genomic Encyclopedia of Type Strains, Phase III (KMG-III): the genomes of soil and plant-associated and newly described type strains</v>
          </cell>
          <cell r="E128" t="str">
            <v>Belnapia rosea CGMCC 1.10758</v>
          </cell>
          <cell r="F128" t="str">
            <v>DOE Joint Genome Institute (JGI)</v>
          </cell>
          <cell r="G128">
            <v>2596583546</v>
          </cell>
          <cell r="H128" t="str">
            <v>Proteobacteria</v>
          </cell>
          <cell r="I128" t="str">
            <v>Alphaproteobacteria</v>
          </cell>
          <cell r="J128" t="str">
            <v>Rhodospirillales</v>
          </cell>
          <cell r="K128" t="str">
            <v>Acetobacteraceae</v>
          </cell>
          <cell r="L128" t="str">
            <v>Belnapia</v>
          </cell>
          <cell r="M128" t="str">
            <v>Belnapia rosea</v>
          </cell>
          <cell r="N128">
            <v>938405</v>
          </cell>
          <cell r="O128">
            <v>0</v>
          </cell>
          <cell r="P128">
            <v>0</v>
          </cell>
          <cell r="Q128">
            <v>42011</v>
          </cell>
          <cell r="R128" t="str">
            <v>CGMCC 1.10758</v>
          </cell>
          <cell r="S128" t="str">
            <v>William Whitman</v>
          </cell>
          <cell r="T128" t="str">
            <v>Yes</v>
          </cell>
          <cell r="U128" t="str">
            <v>Unknown</v>
          </cell>
          <cell r="V128">
            <v>6026235</v>
          </cell>
          <cell r="W128">
            <v>5814</v>
          </cell>
          <cell r="X128">
            <v>106</v>
          </cell>
          <cell r="Y128">
            <v>0.7</v>
          </cell>
          <cell r="Z128">
            <v>5433338</v>
          </cell>
          <cell r="AA128">
            <v>5750</v>
          </cell>
          <cell r="AB128">
            <v>64</v>
          </cell>
          <cell r="AC128">
            <v>8</v>
          </cell>
          <cell r="AD128">
            <v>4</v>
          </cell>
          <cell r="AE128">
            <v>3</v>
          </cell>
          <cell r="AF128">
            <v>1</v>
          </cell>
          <cell r="AG128">
            <v>45</v>
          </cell>
        </row>
        <row r="129">
          <cell r="A129">
            <v>2643221886</v>
          </cell>
          <cell r="B129" t="str">
            <v>Bacteria</v>
          </cell>
          <cell r="C129" t="str">
            <v>Permanent Draft</v>
          </cell>
          <cell r="D129" t="str">
            <v>Genome sequencing of Arabidopsis leaf and root microbiota representing the majority of bacterial species in their natural communities</v>
          </cell>
          <cell r="E129" t="str">
            <v>Methylobacterium sp. Leaf125</v>
          </cell>
          <cell r="F129" t="str">
            <v>Max Planck Institute for Plant Breeding Research</v>
          </cell>
          <cell r="G129">
            <v>2643221886</v>
          </cell>
          <cell r="H129" t="str">
            <v>Proteobacteria</v>
          </cell>
          <cell r="I129" t="str">
            <v>Alphaproteobacteria</v>
          </cell>
          <cell r="J129" t="str">
            <v>Rhizobiales</v>
          </cell>
          <cell r="K129" t="str">
            <v>Methylobacteriaceae</v>
          </cell>
          <cell r="L129" t="str">
            <v>Methylobacterium</v>
          </cell>
          <cell r="M129" t="str">
            <v>Methylobacterium sp. Leaf125</v>
          </cell>
          <cell r="N129">
            <v>1736265</v>
          </cell>
          <cell r="O129">
            <v>0</v>
          </cell>
          <cell r="P129">
            <v>0</v>
          </cell>
          <cell r="Q129">
            <v>42349</v>
          </cell>
          <cell r="R129" t="str">
            <v>Leaf125</v>
          </cell>
          <cell r="T129" t="str">
            <v>Yes</v>
          </cell>
          <cell r="V129">
            <v>5452632</v>
          </cell>
          <cell r="W129">
            <v>5154</v>
          </cell>
          <cell r="X129">
            <v>49</v>
          </cell>
          <cell r="Y129">
            <v>0.69</v>
          </cell>
          <cell r="Z129">
            <v>4651472</v>
          </cell>
          <cell r="AA129">
            <v>5084</v>
          </cell>
          <cell r="AB129">
            <v>70</v>
          </cell>
          <cell r="AC129">
            <v>5</v>
          </cell>
          <cell r="AD129">
            <v>3</v>
          </cell>
          <cell r="AE129">
            <v>1</v>
          </cell>
          <cell r="AF129">
            <v>1</v>
          </cell>
          <cell r="AG129">
            <v>49</v>
          </cell>
        </row>
        <row r="130">
          <cell r="A130">
            <v>2585428049</v>
          </cell>
          <cell r="B130" t="str">
            <v>Bacteria</v>
          </cell>
          <cell r="C130" t="str">
            <v>Draft</v>
          </cell>
          <cell r="D130" t="str">
            <v>Saline, thermophilic phototrophic and chemotrophic mat microbial communities from various locations in USA and Mexico</v>
          </cell>
          <cell r="E130" t="str">
            <v>Rhodobacteraceae bacterium bin09</v>
          </cell>
          <cell r="F130" t="str">
            <v>DOE Joint Genome Institute (JGI)</v>
          </cell>
          <cell r="G130">
            <v>2585428049</v>
          </cell>
          <cell r="H130" t="str">
            <v>Proteobacteria</v>
          </cell>
          <cell r="I130" t="str">
            <v>Alphaproteobacteria</v>
          </cell>
          <cell r="J130" t="str">
            <v>Rhodobacterales</v>
          </cell>
          <cell r="K130" t="str">
            <v>Rhodobacteraceae</v>
          </cell>
          <cell r="L130" t="str">
            <v>unclassified</v>
          </cell>
          <cell r="M130" t="str">
            <v>unclassified</v>
          </cell>
          <cell r="N130">
            <v>31989</v>
          </cell>
          <cell r="O130">
            <v>0</v>
          </cell>
          <cell r="P130">
            <v>0</v>
          </cell>
          <cell r="Q130">
            <v>42857</v>
          </cell>
          <cell r="S130" t="str">
            <v>Jim Fredrickson</v>
          </cell>
          <cell r="T130" t="str">
            <v>No</v>
          </cell>
          <cell r="V130">
            <v>4189414</v>
          </cell>
          <cell r="W130">
            <v>4155</v>
          </cell>
          <cell r="X130">
            <v>228</v>
          </cell>
          <cell r="Y130">
            <v>0.71</v>
          </cell>
          <cell r="Z130">
            <v>3728738</v>
          </cell>
          <cell r="AA130">
            <v>4123</v>
          </cell>
          <cell r="AB130">
            <v>32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32</v>
          </cell>
        </row>
        <row r="131">
          <cell r="A131">
            <v>2608642201</v>
          </cell>
          <cell r="B131" t="str">
            <v>Bacteria</v>
          </cell>
          <cell r="C131" t="str">
            <v>Draft</v>
          </cell>
          <cell r="D131" t="str">
            <v>Saline, thermophilic phototrophic and chemotrophic mat microbial communities from various locations in USA and Mexico</v>
          </cell>
          <cell r="E131" t="str">
            <v>Rhodobacteraceae bacterium bin09 (version 2)</v>
          </cell>
          <cell r="F131" t="str">
            <v>DOE Joint Genome Institute (JGI)</v>
          </cell>
          <cell r="G131">
            <v>2608642201</v>
          </cell>
          <cell r="H131" t="str">
            <v>Proteobacteria</v>
          </cell>
          <cell r="I131" t="str">
            <v>Alphaproteobacteria</v>
          </cell>
          <cell r="J131" t="str">
            <v>Rhodobacterales</v>
          </cell>
          <cell r="K131" t="str">
            <v>Rhodobacteraceae</v>
          </cell>
          <cell r="L131" t="str">
            <v>unclassified</v>
          </cell>
          <cell r="M131" t="str">
            <v>unclassified</v>
          </cell>
          <cell r="N131">
            <v>31989</v>
          </cell>
          <cell r="O131">
            <v>0</v>
          </cell>
          <cell r="P131">
            <v>0</v>
          </cell>
          <cell r="Q131">
            <v>42108</v>
          </cell>
          <cell r="S131" t="str">
            <v>Jim Fredrickson</v>
          </cell>
          <cell r="T131" t="str">
            <v>No</v>
          </cell>
          <cell r="V131">
            <v>4189414</v>
          </cell>
          <cell r="W131">
            <v>4111</v>
          </cell>
          <cell r="X131">
            <v>228</v>
          </cell>
          <cell r="Y131">
            <v>0.71</v>
          </cell>
          <cell r="Z131">
            <v>3727368</v>
          </cell>
          <cell r="AA131">
            <v>4066</v>
          </cell>
          <cell r="AB131">
            <v>45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32</v>
          </cell>
        </row>
        <row r="132">
          <cell r="A132">
            <v>2636416063</v>
          </cell>
          <cell r="B132" t="str">
            <v>Bacteria</v>
          </cell>
          <cell r="C132" t="str">
            <v>Permanent Draft</v>
          </cell>
          <cell r="D132" t="str">
            <v>Genomic Encyclopedia of Archaeal and Bacterial Type Strains, Phase II (KMG-II): from individual species to whole genera</v>
          </cell>
          <cell r="E132" t="str">
            <v>Loktanella pyoseonensis DSM 21424</v>
          </cell>
          <cell r="F132" t="str">
            <v>DOE Joint Genome Institute (JGI)</v>
          </cell>
          <cell r="G132">
            <v>2636416063</v>
          </cell>
          <cell r="H132" t="str">
            <v>Proteobacteria</v>
          </cell>
          <cell r="I132" t="str">
            <v>Alphaproteobacteria</v>
          </cell>
          <cell r="J132" t="str">
            <v>Rhodobacterales</v>
          </cell>
          <cell r="K132" t="str">
            <v>Rhodobacteraceae</v>
          </cell>
          <cell r="L132" t="str">
            <v>Loktanella</v>
          </cell>
          <cell r="M132" t="str">
            <v>Loktanella pyoseonensis</v>
          </cell>
          <cell r="N132">
            <v>521013</v>
          </cell>
          <cell r="O132">
            <v>0</v>
          </cell>
          <cell r="P132">
            <v>0</v>
          </cell>
          <cell r="Q132">
            <v>42309</v>
          </cell>
          <cell r="R132" t="str">
            <v>DSM 21424</v>
          </cell>
          <cell r="S132" t="str">
            <v>Markus G?ker</v>
          </cell>
          <cell r="T132" t="str">
            <v>Yes</v>
          </cell>
          <cell r="U132" t="str">
            <v>Yes</v>
          </cell>
          <cell r="V132">
            <v>3911774</v>
          </cell>
          <cell r="W132">
            <v>3777</v>
          </cell>
          <cell r="X132">
            <v>20</v>
          </cell>
          <cell r="Y132">
            <v>0.7</v>
          </cell>
          <cell r="Z132">
            <v>3580107</v>
          </cell>
          <cell r="AA132">
            <v>3717</v>
          </cell>
          <cell r="AB132">
            <v>60</v>
          </cell>
          <cell r="AC132">
            <v>5</v>
          </cell>
          <cell r="AD132">
            <v>3</v>
          </cell>
          <cell r="AE132">
            <v>1</v>
          </cell>
          <cell r="AF132">
            <v>1</v>
          </cell>
          <cell r="AG132">
            <v>46</v>
          </cell>
        </row>
        <row r="133">
          <cell r="A133">
            <v>2636415410</v>
          </cell>
          <cell r="B133" t="str">
            <v>Bacteria</v>
          </cell>
          <cell r="C133" t="str">
            <v>Permanent Draft</v>
          </cell>
          <cell r="D133" t="str">
            <v>Evolution of Photosynthesis Gene Clusters</v>
          </cell>
          <cell r="E133" t="str">
            <v>Blastomonas sp. AAP25</v>
          </cell>
          <cell r="F133" t="str">
            <v>Institute of Microbiology of the ASCR, v. v. i.</v>
          </cell>
          <cell r="G133">
            <v>2636415410</v>
          </cell>
          <cell r="H133" t="str">
            <v>Proteobacteria</v>
          </cell>
          <cell r="I133" t="str">
            <v>Alphaproteobacteria</v>
          </cell>
          <cell r="J133" t="str">
            <v>Sphingomonadales</v>
          </cell>
          <cell r="K133" t="str">
            <v>Sphingomonadaceae</v>
          </cell>
          <cell r="L133" t="str">
            <v>Blastomonas</v>
          </cell>
          <cell r="M133" t="str">
            <v>Blastomonas sp. AAP25</v>
          </cell>
          <cell r="N133">
            <v>1523416</v>
          </cell>
          <cell r="O133">
            <v>0</v>
          </cell>
          <cell r="P133">
            <v>0</v>
          </cell>
          <cell r="Q133">
            <v>42297</v>
          </cell>
          <cell r="R133" t="str">
            <v>AAP25</v>
          </cell>
          <cell r="T133" t="str">
            <v>Yes</v>
          </cell>
          <cell r="U133" t="str">
            <v>Unknown</v>
          </cell>
          <cell r="V133">
            <v>4145010</v>
          </cell>
          <cell r="W133">
            <v>3984</v>
          </cell>
          <cell r="X133">
            <v>51</v>
          </cell>
          <cell r="Y133">
            <v>0.64</v>
          </cell>
          <cell r="Z133">
            <v>3774865</v>
          </cell>
          <cell r="AA133">
            <v>3932</v>
          </cell>
          <cell r="AB133">
            <v>52</v>
          </cell>
          <cell r="AC133">
            <v>3</v>
          </cell>
          <cell r="AD133">
            <v>1</v>
          </cell>
          <cell r="AE133">
            <v>1</v>
          </cell>
          <cell r="AF133">
            <v>1</v>
          </cell>
          <cell r="AG133">
            <v>43</v>
          </cell>
        </row>
        <row r="134">
          <cell r="A134">
            <v>643348570</v>
          </cell>
          <cell r="B134" t="str">
            <v>Bacteria</v>
          </cell>
          <cell r="C134" t="str">
            <v>Finished</v>
          </cell>
          <cell r="D134" t="str">
            <v>Rhodobacter sphaeroides KD131</v>
          </cell>
          <cell r="E134" t="str">
            <v>Rhodobacter sphaeroides KD131</v>
          </cell>
          <cell r="F134" t="str">
            <v>Geno Technology Inc.</v>
          </cell>
          <cell r="G134">
            <v>643348570</v>
          </cell>
          <cell r="H134" t="str">
            <v>Proteobacteria</v>
          </cell>
          <cell r="I134" t="str">
            <v>Alphaproteobacteria</v>
          </cell>
          <cell r="J134" t="str">
            <v>Rhodobacterales</v>
          </cell>
          <cell r="K134" t="str">
            <v>Rhodobacteraceae</v>
          </cell>
          <cell r="L134" t="str">
            <v>Rhodobacter</v>
          </cell>
          <cell r="M134" t="str">
            <v>Rhodobacter sphaeroides</v>
          </cell>
          <cell r="N134">
            <v>557760</v>
          </cell>
          <cell r="O134">
            <v>31111</v>
          </cell>
          <cell r="P134">
            <v>59277</v>
          </cell>
          <cell r="Q134">
            <v>39904</v>
          </cell>
          <cell r="R134" t="str">
            <v>KD131</v>
          </cell>
          <cell r="S134" t="str">
            <v>Lim S-K</v>
          </cell>
          <cell r="T134" t="str">
            <v>Yes</v>
          </cell>
          <cell r="U134" t="str">
            <v>Unknown</v>
          </cell>
          <cell r="V134">
            <v>4711139</v>
          </cell>
          <cell r="W134">
            <v>4635</v>
          </cell>
          <cell r="X134">
            <v>4</v>
          </cell>
          <cell r="Y134">
            <v>0.69</v>
          </cell>
          <cell r="Z134">
            <v>4174833</v>
          </cell>
          <cell r="AA134">
            <v>4569</v>
          </cell>
          <cell r="AB134">
            <v>66</v>
          </cell>
          <cell r="AC134">
            <v>12</v>
          </cell>
          <cell r="AD134">
            <v>4</v>
          </cell>
          <cell r="AE134">
            <v>4</v>
          </cell>
          <cell r="AF134">
            <v>4</v>
          </cell>
          <cell r="AG134">
            <v>54</v>
          </cell>
        </row>
        <row r="135">
          <cell r="A135">
            <v>2579778516</v>
          </cell>
          <cell r="B135" t="str">
            <v>Bacteria</v>
          </cell>
          <cell r="C135" t="str">
            <v>Permanent Draft</v>
          </cell>
          <cell r="D135" t="str">
            <v>Microbial Interactions in Extremophilic Mat Communities</v>
          </cell>
          <cell r="E135" t="str">
            <v>Porphyrobacter sp. HL-46</v>
          </cell>
          <cell r="F135" t="str">
            <v>DOE Joint Genome Institute (JGI)</v>
          </cell>
          <cell r="G135">
            <v>2579778516</v>
          </cell>
          <cell r="H135" t="str">
            <v>Proteobacteria</v>
          </cell>
          <cell r="I135" t="str">
            <v>Alphaproteobacteria</v>
          </cell>
          <cell r="J135" t="str">
            <v>Sphingomonadales</v>
          </cell>
          <cell r="K135" t="str">
            <v>Erythrobacteraceae</v>
          </cell>
          <cell r="L135" t="str">
            <v>Porphyrobacter</v>
          </cell>
          <cell r="M135" t="str">
            <v>Porphyrobacter sp. HL-46</v>
          </cell>
          <cell r="N135">
            <v>1479239</v>
          </cell>
          <cell r="O135">
            <v>0</v>
          </cell>
          <cell r="P135">
            <v>0</v>
          </cell>
          <cell r="Q135">
            <v>41829</v>
          </cell>
          <cell r="R135" t="str">
            <v>HL-46</v>
          </cell>
          <cell r="S135" t="str">
            <v>Jim Fredrickson</v>
          </cell>
          <cell r="T135" t="str">
            <v>Yes</v>
          </cell>
          <cell r="U135" t="str">
            <v>Unknown</v>
          </cell>
          <cell r="V135">
            <v>3174974</v>
          </cell>
          <cell r="W135">
            <v>3057</v>
          </cell>
          <cell r="X135">
            <v>2</v>
          </cell>
          <cell r="Y135">
            <v>0.64</v>
          </cell>
          <cell r="Z135">
            <v>2901211</v>
          </cell>
          <cell r="AA135">
            <v>3003</v>
          </cell>
          <cell r="AB135">
            <v>54</v>
          </cell>
          <cell r="AC135">
            <v>3</v>
          </cell>
          <cell r="AD135">
            <v>1</v>
          </cell>
          <cell r="AE135">
            <v>1</v>
          </cell>
          <cell r="AF135">
            <v>1</v>
          </cell>
          <cell r="AG135">
            <v>44</v>
          </cell>
        </row>
        <row r="136">
          <cell r="A136">
            <v>2695420968</v>
          </cell>
          <cell r="B136" t="str">
            <v>Bacteria</v>
          </cell>
          <cell r="C136" t="str">
            <v>Permanent Draft</v>
          </cell>
          <cell r="D136" t="str">
            <v>Genomic Encyclopedia of Archaeal and Bacterial Type Strains, Phase II (KMG-II): from individual species to whole genera</v>
          </cell>
          <cell r="E136" t="str">
            <v>Loktanella maricola DSM 29128</v>
          </cell>
          <cell r="F136" t="str">
            <v>DOE Joint Genome Institute (JGI)</v>
          </cell>
          <cell r="G136">
            <v>2695420968</v>
          </cell>
          <cell r="H136" t="str">
            <v>Proteobacteria</v>
          </cell>
          <cell r="I136" t="str">
            <v>Alphaproteobacteria</v>
          </cell>
          <cell r="J136" t="str">
            <v>Rhodobacterales</v>
          </cell>
          <cell r="K136" t="str">
            <v>Rhodobacteraceae</v>
          </cell>
          <cell r="L136" t="str">
            <v>Loktanella</v>
          </cell>
          <cell r="M136" t="str">
            <v>Loktanella maricola</v>
          </cell>
          <cell r="N136">
            <v>420999</v>
          </cell>
          <cell r="O136">
            <v>0</v>
          </cell>
          <cell r="P136">
            <v>0</v>
          </cell>
          <cell r="Q136">
            <v>42647</v>
          </cell>
          <cell r="R136" t="str">
            <v>DSM 29128</v>
          </cell>
          <cell r="S136" t="str">
            <v>Markus G?ker</v>
          </cell>
          <cell r="T136" t="str">
            <v>Yes</v>
          </cell>
          <cell r="U136" t="str">
            <v>Yes</v>
          </cell>
          <cell r="V136">
            <v>3798370</v>
          </cell>
          <cell r="W136">
            <v>3906</v>
          </cell>
          <cell r="X136">
            <v>7</v>
          </cell>
          <cell r="Y136">
            <v>0.56000000000000005</v>
          </cell>
          <cell r="Z136">
            <v>3501800</v>
          </cell>
          <cell r="AA136">
            <v>3855</v>
          </cell>
          <cell r="AB136">
            <v>51</v>
          </cell>
          <cell r="AC136">
            <v>3</v>
          </cell>
          <cell r="AD136">
            <v>1</v>
          </cell>
          <cell r="AE136">
            <v>1</v>
          </cell>
          <cell r="AF136">
            <v>1</v>
          </cell>
          <cell r="AG136">
            <v>39</v>
          </cell>
        </row>
        <row r="137">
          <cell r="A137">
            <v>2708742415</v>
          </cell>
          <cell r="B137" t="str">
            <v>Bacteria</v>
          </cell>
          <cell r="C137" t="str">
            <v>Permanent Draft</v>
          </cell>
          <cell r="D137" t="str">
            <v>Aquatic microbiome from duckweeds obtained from Rutgers Duckweed Stock Cooperative (RDSC)</v>
          </cell>
          <cell r="E137" t="str">
            <v>Azospirillum sp. RU37A</v>
          </cell>
          <cell r="F137" t="str">
            <v>DOE Joint Genome Institute (JGI)</v>
          </cell>
          <cell r="G137">
            <v>2708742415</v>
          </cell>
          <cell r="H137" t="str">
            <v>Proteobacteria</v>
          </cell>
          <cell r="I137" t="str">
            <v>Alphaproteobacteria</v>
          </cell>
          <cell r="J137" t="str">
            <v>Rhodospirillales</v>
          </cell>
          <cell r="K137" t="str">
            <v>Rhodospirillaceae</v>
          </cell>
          <cell r="L137" t="str">
            <v>Azospirillum</v>
          </cell>
          <cell r="M137" t="str">
            <v>Azospirillum sp. RU37A</v>
          </cell>
          <cell r="N137">
            <v>1907312</v>
          </cell>
          <cell r="O137">
            <v>0</v>
          </cell>
          <cell r="P137">
            <v>0</v>
          </cell>
          <cell r="Q137">
            <v>42723</v>
          </cell>
          <cell r="R137" t="str">
            <v>RU37A</v>
          </cell>
          <cell r="S137" t="str">
            <v>Sarah Lebeis</v>
          </cell>
          <cell r="T137" t="str">
            <v>Yes</v>
          </cell>
          <cell r="V137">
            <v>6130414</v>
          </cell>
          <cell r="W137">
            <v>5229</v>
          </cell>
          <cell r="X137">
            <v>71</v>
          </cell>
          <cell r="Y137">
            <v>0.64</v>
          </cell>
          <cell r="Z137">
            <v>5486599</v>
          </cell>
          <cell r="AA137">
            <v>5147</v>
          </cell>
          <cell r="AB137">
            <v>82</v>
          </cell>
          <cell r="AC137">
            <v>4</v>
          </cell>
          <cell r="AD137">
            <v>1</v>
          </cell>
          <cell r="AE137">
            <v>2</v>
          </cell>
          <cell r="AF137">
            <v>1</v>
          </cell>
          <cell r="AG137">
            <v>64</v>
          </cell>
        </row>
        <row r="138">
          <cell r="A138">
            <v>2516653055</v>
          </cell>
          <cell r="B138" t="str">
            <v>Bacteria</v>
          </cell>
          <cell r="C138" t="str">
            <v>Permanent Draft</v>
          </cell>
          <cell r="D138" t="str">
            <v>Continuation of the Genomic Encyclopedia of Bacteria and Archaea pilot project (GEBA)</v>
          </cell>
          <cell r="E138" t="str">
            <v>Rhodovibrio salinarum DSM 9154</v>
          </cell>
          <cell r="F138" t="str">
            <v>DOE Joint Genome Institute (JGI)</v>
          </cell>
          <cell r="G138">
            <v>2516653055</v>
          </cell>
          <cell r="H138" t="str">
            <v>Proteobacteria</v>
          </cell>
          <cell r="I138" t="str">
            <v>Alphaproteobacteria</v>
          </cell>
          <cell r="J138" t="str">
            <v>Rhodospirillales</v>
          </cell>
          <cell r="K138" t="str">
            <v>Rhodospirillaceae</v>
          </cell>
          <cell r="L138" t="str">
            <v>Rhodovibrio</v>
          </cell>
          <cell r="M138" t="str">
            <v>Rhodovibrio salinarum</v>
          </cell>
          <cell r="N138">
            <v>1089552</v>
          </cell>
          <cell r="O138">
            <v>0</v>
          </cell>
          <cell r="P138">
            <v>0</v>
          </cell>
          <cell r="Q138">
            <v>41147</v>
          </cell>
          <cell r="R138" t="str">
            <v>DSM 9154</v>
          </cell>
          <cell r="S138" t="str">
            <v>Jonathan Eisen</v>
          </cell>
          <cell r="T138" t="str">
            <v>Yes</v>
          </cell>
          <cell r="U138" t="str">
            <v>Yes</v>
          </cell>
          <cell r="V138">
            <v>4176524</v>
          </cell>
          <cell r="W138">
            <v>3863</v>
          </cell>
          <cell r="X138">
            <v>1</v>
          </cell>
          <cell r="Y138">
            <v>0.66</v>
          </cell>
          <cell r="Z138">
            <v>3684832</v>
          </cell>
          <cell r="AA138">
            <v>3806</v>
          </cell>
          <cell r="AB138">
            <v>57</v>
          </cell>
          <cell r="AC138">
            <v>5</v>
          </cell>
          <cell r="AD138">
            <v>2</v>
          </cell>
          <cell r="AE138">
            <v>2</v>
          </cell>
          <cell r="AF138">
            <v>1</v>
          </cell>
          <cell r="AG138">
            <v>48</v>
          </cell>
        </row>
        <row r="139">
          <cell r="A139">
            <v>2651870075</v>
          </cell>
          <cell r="B139" t="str">
            <v>Bacteria</v>
          </cell>
          <cell r="C139" t="str">
            <v>Permanent Draft</v>
          </cell>
          <cell r="D139" t="str">
            <v>Marine microbial communities from the northern Gulf of Mexico hypoxic zone</v>
          </cell>
          <cell r="E139" t="str">
            <v>unclassified Rhodobacteraceae Bin 53</v>
          </cell>
          <cell r="F139" t="str">
            <v>Argonne National Laboratory</v>
          </cell>
          <cell r="G139">
            <v>2651870075</v>
          </cell>
          <cell r="H139" t="str">
            <v>Proteobacteria</v>
          </cell>
          <cell r="I139" t="str">
            <v>Alphaproteobacteria</v>
          </cell>
          <cell r="J139" t="str">
            <v>Rhodobacterales</v>
          </cell>
          <cell r="K139" t="str">
            <v>Rhodobacteraceae</v>
          </cell>
          <cell r="L139" t="str">
            <v>unclassified</v>
          </cell>
          <cell r="M139" t="str">
            <v>unclassified</v>
          </cell>
          <cell r="N139">
            <v>31989</v>
          </cell>
          <cell r="O139">
            <v>0</v>
          </cell>
          <cell r="P139">
            <v>0</v>
          </cell>
          <cell r="Q139">
            <v>42723</v>
          </cell>
          <cell r="S139" t="str">
            <v>Cameron Thrash</v>
          </cell>
          <cell r="T139" t="str">
            <v>No</v>
          </cell>
          <cell r="V139">
            <v>2003464</v>
          </cell>
          <cell r="W139">
            <v>2193</v>
          </cell>
          <cell r="X139">
            <v>300</v>
          </cell>
          <cell r="Y139">
            <v>0.5</v>
          </cell>
          <cell r="Z139">
            <v>1828111</v>
          </cell>
          <cell r="AA139">
            <v>2172</v>
          </cell>
          <cell r="AB139">
            <v>21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16</v>
          </cell>
        </row>
        <row r="140">
          <cell r="A140">
            <v>2731957848</v>
          </cell>
          <cell r="B140" t="str">
            <v>Bacteria</v>
          </cell>
          <cell r="C140" t="str">
            <v>Permanent Draft</v>
          </cell>
          <cell r="D140" t="str">
            <v>Roseovarius indicus strain:B108 cultivar:MA Genome sequencing</v>
          </cell>
          <cell r="E140" t="str">
            <v>Roseovarius indicus B108 cultivar:MA</v>
          </cell>
          <cell r="F140" t="str">
            <v>Third Institute of Oceanography, State Oceanic Administration</v>
          </cell>
          <cell r="G140">
            <v>2731957848</v>
          </cell>
          <cell r="H140" t="str">
            <v>Proteobacteria</v>
          </cell>
          <cell r="I140" t="str">
            <v>Alphaproteobacteria</v>
          </cell>
          <cell r="J140" t="str">
            <v>Rhodobacterales</v>
          </cell>
          <cell r="K140" t="str">
            <v>Rhodobacteraceae</v>
          </cell>
          <cell r="L140" t="str">
            <v>Roseovarius</v>
          </cell>
          <cell r="M140" t="str">
            <v>Roseovarius indicus</v>
          </cell>
          <cell r="N140">
            <v>540747</v>
          </cell>
          <cell r="O140">
            <v>0</v>
          </cell>
          <cell r="P140">
            <v>0</v>
          </cell>
          <cell r="Q140">
            <v>42866</v>
          </cell>
          <cell r="R140" t="str">
            <v>B108</v>
          </cell>
          <cell r="T140" t="str">
            <v>Yes</v>
          </cell>
          <cell r="V140">
            <v>6044311</v>
          </cell>
          <cell r="W140">
            <v>5909</v>
          </cell>
          <cell r="X140">
            <v>86</v>
          </cell>
          <cell r="Y140">
            <v>0.64</v>
          </cell>
          <cell r="Z140">
            <v>5472076</v>
          </cell>
          <cell r="AA140">
            <v>5852</v>
          </cell>
          <cell r="AB140">
            <v>57</v>
          </cell>
          <cell r="AC140">
            <v>3</v>
          </cell>
          <cell r="AD140">
            <v>1</v>
          </cell>
          <cell r="AE140">
            <v>1</v>
          </cell>
          <cell r="AF140">
            <v>1</v>
          </cell>
          <cell r="AG140">
            <v>45</v>
          </cell>
        </row>
        <row r="141">
          <cell r="A141">
            <v>2681812815</v>
          </cell>
          <cell r="B141" t="str">
            <v>Bacteria</v>
          </cell>
          <cell r="C141" t="str">
            <v>Permanent Draft</v>
          </cell>
          <cell r="D141" t="str">
            <v>Genomic Encyclopedia of Archaeal and Bacterial Type Strains, Phase II (KMG-II): from individual species to whole genera</v>
          </cell>
          <cell r="E141" t="str">
            <v>Acidiphilium rubrum ATCC 35905</v>
          </cell>
          <cell r="F141" t="str">
            <v>DOE Joint Genome Institute (JGI)</v>
          </cell>
          <cell r="G141">
            <v>2681812815</v>
          </cell>
          <cell r="H141" t="str">
            <v>Proteobacteria</v>
          </cell>
          <cell r="I141" t="str">
            <v>Alphaproteobacteria</v>
          </cell>
          <cell r="J141" t="str">
            <v>Rhodospirillales</v>
          </cell>
          <cell r="K141" t="str">
            <v>Acetobacteraceae</v>
          </cell>
          <cell r="L141" t="str">
            <v>Acidiphilium</v>
          </cell>
          <cell r="M141" t="str">
            <v>Acidiphilium rubrum</v>
          </cell>
          <cell r="N141">
            <v>526</v>
          </cell>
          <cell r="O141">
            <v>0</v>
          </cell>
          <cell r="P141">
            <v>0</v>
          </cell>
          <cell r="Q141">
            <v>42562</v>
          </cell>
          <cell r="R141" t="str">
            <v>ATCC 35905</v>
          </cell>
          <cell r="S141" t="str">
            <v>Markus G?ker</v>
          </cell>
          <cell r="T141" t="str">
            <v>Yes</v>
          </cell>
          <cell r="U141" t="str">
            <v>Yes</v>
          </cell>
          <cell r="V141">
            <v>3976993</v>
          </cell>
          <cell r="W141">
            <v>3756</v>
          </cell>
          <cell r="X141">
            <v>78</v>
          </cell>
          <cell r="Y141">
            <v>0.64</v>
          </cell>
          <cell r="Z141">
            <v>3576229</v>
          </cell>
          <cell r="AA141">
            <v>3692</v>
          </cell>
          <cell r="AB141">
            <v>64</v>
          </cell>
          <cell r="AC141">
            <v>5</v>
          </cell>
          <cell r="AD141">
            <v>1</v>
          </cell>
          <cell r="AE141">
            <v>3</v>
          </cell>
          <cell r="AF141">
            <v>1</v>
          </cell>
          <cell r="AG141">
            <v>47</v>
          </cell>
        </row>
        <row r="142">
          <cell r="A142">
            <v>2728369485</v>
          </cell>
          <cell r="B142" t="str">
            <v>Bacteria</v>
          </cell>
          <cell r="C142" t="str">
            <v>Permanent Draft</v>
          </cell>
          <cell r="D142" t="str">
            <v>Genomic Encyclopedia of Archaeal and Bacterial Type Strains, Phase II (KMG-II): from individual species to whole genera</v>
          </cell>
          <cell r="E142" t="str">
            <v>Marivita geojedonensis DSM 29432</v>
          </cell>
          <cell r="F142" t="str">
            <v>DOE Joint Genome Institute (JGI)</v>
          </cell>
          <cell r="G142">
            <v>2728369485</v>
          </cell>
          <cell r="H142" t="str">
            <v>Proteobacteria</v>
          </cell>
          <cell r="I142" t="str">
            <v>Alphaproteobacteria</v>
          </cell>
          <cell r="J142" t="str">
            <v>Rhodobacterales</v>
          </cell>
          <cell r="K142" t="str">
            <v>Rhodobacteraceae</v>
          </cell>
          <cell r="L142" t="str">
            <v>Marivita</v>
          </cell>
          <cell r="M142" t="str">
            <v>Marivita geojedonensis</v>
          </cell>
          <cell r="N142">
            <v>1123756</v>
          </cell>
          <cell r="O142">
            <v>0</v>
          </cell>
          <cell r="P142">
            <v>0</v>
          </cell>
          <cell r="Q142">
            <v>42865</v>
          </cell>
          <cell r="R142" t="str">
            <v>DSM 29432</v>
          </cell>
          <cell r="S142" t="str">
            <v>Markus G?ker</v>
          </cell>
          <cell r="T142" t="str">
            <v>Yes</v>
          </cell>
          <cell r="V142">
            <v>4326589</v>
          </cell>
          <cell r="W142">
            <v>4330</v>
          </cell>
          <cell r="X142">
            <v>67</v>
          </cell>
          <cell r="Y142">
            <v>0.6</v>
          </cell>
          <cell r="Z142">
            <v>3913198</v>
          </cell>
          <cell r="AA142">
            <v>4273</v>
          </cell>
          <cell r="AB142">
            <v>57</v>
          </cell>
          <cell r="AC142">
            <v>5</v>
          </cell>
          <cell r="AD142">
            <v>3</v>
          </cell>
          <cell r="AE142">
            <v>1</v>
          </cell>
          <cell r="AF142">
            <v>1</v>
          </cell>
          <cell r="AG142">
            <v>42</v>
          </cell>
        </row>
        <row r="143">
          <cell r="A143">
            <v>2597490355</v>
          </cell>
          <cell r="B143" t="str">
            <v>Bacteria</v>
          </cell>
          <cell r="C143" t="str">
            <v>Permanent Draft</v>
          </cell>
          <cell r="D143" t="str">
            <v>Genomic Encyclopedia of Archaeal and Bacterial Type Strains, Phase II (KMG-II): from individual species to whole genera</v>
          </cell>
          <cell r="E143" t="str">
            <v>Rhodobacter capsulatus DSM 938</v>
          </cell>
          <cell r="F143" t="str">
            <v>DOE Joint Genome Institute (JGI)</v>
          </cell>
          <cell r="G143">
            <v>2597490355</v>
          </cell>
          <cell r="H143" t="str">
            <v>Proteobacteria</v>
          </cell>
          <cell r="I143" t="str">
            <v>Alphaproteobacteria</v>
          </cell>
          <cell r="J143" t="str">
            <v>Rhodobacterales</v>
          </cell>
          <cell r="K143" t="str">
            <v>Rhodobacteraceae</v>
          </cell>
          <cell r="L143" t="str">
            <v>Rhodobacter</v>
          </cell>
          <cell r="M143" t="str">
            <v>Rhodobacter capsulatus</v>
          </cell>
          <cell r="N143">
            <v>1061</v>
          </cell>
          <cell r="O143">
            <v>0</v>
          </cell>
          <cell r="P143">
            <v>0</v>
          </cell>
          <cell r="Q143">
            <v>42342</v>
          </cell>
          <cell r="R143" t="str">
            <v>DSM 938</v>
          </cell>
          <cell r="S143" t="str">
            <v>Markus G?ker</v>
          </cell>
          <cell r="T143" t="str">
            <v>Yes</v>
          </cell>
          <cell r="U143" t="str">
            <v>Unknown</v>
          </cell>
          <cell r="V143">
            <v>3864762</v>
          </cell>
          <cell r="W143">
            <v>3762</v>
          </cell>
          <cell r="X143">
            <v>68</v>
          </cell>
          <cell r="Y143">
            <v>0.66</v>
          </cell>
          <cell r="Z143">
            <v>3481742</v>
          </cell>
          <cell r="AA143">
            <v>3705</v>
          </cell>
          <cell r="AB143">
            <v>57</v>
          </cell>
          <cell r="AC143">
            <v>3</v>
          </cell>
          <cell r="AD143">
            <v>1</v>
          </cell>
          <cell r="AE143">
            <v>1</v>
          </cell>
          <cell r="AF143">
            <v>1</v>
          </cell>
          <cell r="AG143">
            <v>47</v>
          </cell>
        </row>
        <row r="144">
          <cell r="A144">
            <v>2513237312</v>
          </cell>
          <cell r="B144" t="str">
            <v>Bacteria</v>
          </cell>
          <cell r="C144" t="str">
            <v>Permanent Draft</v>
          </cell>
          <cell r="D144" t="str">
            <v>Bradyrhizobium sp. STM 3809</v>
          </cell>
          <cell r="E144" t="str">
            <v>Bradyrhizobium sp. STM 3809</v>
          </cell>
          <cell r="F144" t="str">
            <v>CEA Genoscope</v>
          </cell>
          <cell r="G144">
            <v>2513237312</v>
          </cell>
          <cell r="H144" t="str">
            <v>Proteobacteria</v>
          </cell>
          <cell r="I144" t="str">
            <v>Alphaproteobacteria</v>
          </cell>
          <cell r="J144" t="str">
            <v>Rhizobiales</v>
          </cell>
          <cell r="K144" t="str">
            <v>Bradyrhizobiaceae</v>
          </cell>
          <cell r="L144" t="str">
            <v>Bradyrhizobium</v>
          </cell>
          <cell r="M144" t="str">
            <v>Bradyrhizobium sp. STM 3809</v>
          </cell>
          <cell r="N144">
            <v>551936</v>
          </cell>
          <cell r="O144">
            <v>72433</v>
          </cell>
          <cell r="P144">
            <v>80709</v>
          </cell>
          <cell r="Q144">
            <v>41051</v>
          </cell>
          <cell r="R144" t="str">
            <v>STM 3809</v>
          </cell>
          <cell r="S144" t="str">
            <v>Lionel Moulin</v>
          </cell>
          <cell r="T144" t="str">
            <v>Yes</v>
          </cell>
          <cell r="U144" t="str">
            <v>Unknown</v>
          </cell>
          <cell r="V144">
            <v>7311748</v>
          </cell>
          <cell r="W144">
            <v>6699</v>
          </cell>
          <cell r="X144">
            <v>803</v>
          </cell>
          <cell r="Y144">
            <v>0.66</v>
          </cell>
          <cell r="Z144">
            <v>5876453</v>
          </cell>
          <cell r="AA144">
            <v>6637</v>
          </cell>
          <cell r="AB144">
            <v>62</v>
          </cell>
          <cell r="AC144">
            <v>3</v>
          </cell>
          <cell r="AD144">
            <v>1</v>
          </cell>
          <cell r="AE144">
            <v>1</v>
          </cell>
          <cell r="AF144">
            <v>1</v>
          </cell>
          <cell r="AG144">
            <v>46</v>
          </cell>
        </row>
        <row r="145">
          <cell r="A145">
            <v>2713897179</v>
          </cell>
          <cell r="B145" t="str">
            <v>Bacteria</v>
          </cell>
          <cell r="C145" t="str">
            <v>Permanent Draft</v>
          </cell>
          <cell r="D145" t="str">
            <v>Proteobacteria Genome sequencing</v>
          </cell>
          <cell r="E145" t="str">
            <v>Rhodopseudomonas palustris BAL398</v>
          </cell>
          <cell r="F145" t="str">
            <v>Technical University of Denmark</v>
          </cell>
          <cell r="G145">
            <v>2713897179</v>
          </cell>
          <cell r="H145" t="str">
            <v>Proteobacteria</v>
          </cell>
          <cell r="I145" t="str">
            <v>Alphaproteobacteria</v>
          </cell>
          <cell r="J145" t="str">
            <v>Rhizobiales</v>
          </cell>
          <cell r="K145" t="str">
            <v>Bradyrhizobiaceae</v>
          </cell>
          <cell r="L145" t="str">
            <v>Rhodopseudomonas</v>
          </cell>
          <cell r="M145" t="str">
            <v>Rhodopseudomonas palustris</v>
          </cell>
          <cell r="N145">
            <v>1076</v>
          </cell>
          <cell r="O145">
            <v>0</v>
          </cell>
          <cell r="P145">
            <v>0</v>
          </cell>
          <cell r="Q145">
            <v>42768</v>
          </cell>
          <cell r="R145" t="str">
            <v>BAL398</v>
          </cell>
          <cell r="T145" t="str">
            <v>Yes</v>
          </cell>
          <cell r="V145">
            <v>6057463</v>
          </cell>
          <cell r="W145">
            <v>6083</v>
          </cell>
          <cell r="X145">
            <v>814</v>
          </cell>
          <cell r="Y145">
            <v>0.64</v>
          </cell>
          <cell r="Z145">
            <v>5249144</v>
          </cell>
          <cell r="AA145">
            <v>6020</v>
          </cell>
          <cell r="AB145">
            <v>63</v>
          </cell>
          <cell r="AC145">
            <v>3</v>
          </cell>
          <cell r="AD145">
            <v>0</v>
          </cell>
          <cell r="AE145">
            <v>1</v>
          </cell>
          <cell r="AF145">
            <v>2</v>
          </cell>
          <cell r="AG145">
            <v>46</v>
          </cell>
        </row>
        <row r="146">
          <cell r="A146">
            <v>2643221879</v>
          </cell>
          <cell r="B146" t="str">
            <v>Bacteria</v>
          </cell>
          <cell r="C146" t="str">
            <v>Permanent Draft</v>
          </cell>
          <cell r="D146" t="str">
            <v>Genome sequencing of Arabidopsis leaf and root microbiota representing the majority of bacterial species in their natural communities</v>
          </cell>
          <cell r="E146" t="str">
            <v>Methylobacterium sp. Leaf119</v>
          </cell>
          <cell r="F146" t="str">
            <v>Max Planck Institute for Plant Breeding Research</v>
          </cell>
          <cell r="G146">
            <v>2643221879</v>
          </cell>
          <cell r="H146" t="str">
            <v>Proteobacteria</v>
          </cell>
          <cell r="I146" t="str">
            <v>Alphaproteobacteria</v>
          </cell>
          <cell r="J146" t="str">
            <v>Rhizobiales</v>
          </cell>
          <cell r="K146" t="str">
            <v>Methylobacteriaceae</v>
          </cell>
          <cell r="L146" t="str">
            <v>Methylobacterium</v>
          </cell>
          <cell r="M146" t="str">
            <v>Methylobacterium sp. Leaf119</v>
          </cell>
          <cell r="N146">
            <v>1736261</v>
          </cell>
          <cell r="O146">
            <v>0</v>
          </cell>
          <cell r="P146">
            <v>0</v>
          </cell>
          <cell r="Q146">
            <v>42349</v>
          </cell>
          <cell r="R146" t="str">
            <v>Leaf119</v>
          </cell>
          <cell r="T146" t="str">
            <v>Yes</v>
          </cell>
          <cell r="V146">
            <v>5423799</v>
          </cell>
          <cell r="W146">
            <v>5060</v>
          </cell>
          <cell r="X146">
            <v>25</v>
          </cell>
          <cell r="Y146">
            <v>0.68</v>
          </cell>
          <cell r="Z146">
            <v>4589278</v>
          </cell>
          <cell r="AA146">
            <v>4994</v>
          </cell>
          <cell r="AB146">
            <v>66</v>
          </cell>
          <cell r="AC146">
            <v>3</v>
          </cell>
          <cell r="AD146">
            <v>1</v>
          </cell>
          <cell r="AE146">
            <v>1</v>
          </cell>
          <cell r="AF146">
            <v>1</v>
          </cell>
          <cell r="AG146">
            <v>45</v>
          </cell>
        </row>
        <row r="147">
          <cell r="A147">
            <v>651324003</v>
          </cell>
          <cell r="B147" t="str">
            <v>Bacteria</v>
          </cell>
          <cell r="C147" t="str">
            <v>Permanent Draft</v>
          </cell>
          <cell r="D147" t="str">
            <v>Acidiphilium sp. PM</v>
          </cell>
          <cell r="E147" t="str">
            <v>Acidiphilium sp. PM, DSM 24941</v>
          </cell>
          <cell r="F147" t="str">
            <v>Center for Astrobiology, Spain</v>
          </cell>
          <cell r="G147">
            <v>651324003</v>
          </cell>
          <cell r="H147" t="str">
            <v>Proteobacteria</v>
          </cell>
          <cell r="I147" t="str">
            <v>Alphaproteobacteria</v>
          </cell>
          <cell r="J147" t="str">
            <v>Rhodospirillales</v>
          </cell>
          <cell r="K147" t="str">
            <v>Acetobacteraceae</v>
          </cell>
          <cell r="L147" t="str">
            <v>Acidiphilium</v>
          </cell>
          <cell r="M147" t="str">
            <v>Acidiphilium sp. PM</v>
          </cell>
          <cell r="N147">
            <v>1043206</v>
          </cell>
          <cell r="O147">
            <v>67947</v>
          </cell>
          <cell r="P147">
            <v>68637</v>
          </cell>
          <cell r="Q147">
            <v>40878</v>
          </cell>
          <cell r="R147" t="str">
            <v>PM, DSM 24941</v>
          </cell>
          <cell r="S147" t="str">
            <v>Patxi San Martin-Uriz</v>
          </cell>
          <cell r="T147" t="str">
            <v>Yes</v>
          </cell>
          <cell r="U147" t="str">
            <v>Unknown</v>
          </cell>
          <cell r="V147">
            <v>3929465</v>
          </cell>
          <cell r="W147">
            <v>3908</v>
          </cell>
          <cell r="X147">
            <v>627</v>
          </cell>
          <cell r="Y147">
            <v>0.66</v>
          </cell>
          <cell r="Z147">
            <v>3430533</v>
          </cell>
          <cell r="AA147">
            <v>3859</v>
          </cell>
          <cell r="AB147">
            <v>49</v>
          </cell>
          <cell r="AC147">
            <v>3</v>
          </cell>
          <cell r="AD147">
            <v>1</v>
          </cell>
          <cell r="AE147">
            <v>1</v>
          </cell>
          <cell r="AF147">
            <v>1</v>
          </cell>
          <cell r="AG147">
            <v>45</v>
          </cell>
        </row>
        <row r="148">
          <cell r="A148">
            <v>2516653010</v>
          </cell>
          <cell r="B148" t="str">
            <v>Bacteria</v>
          </cell>
          <cell r="C148" t="str">
            <v>Permanent Draft</v>
          </cell>
          <cell r="D148" t="str">
            <v>Rhodopseudomonas palustris sequencing - Univ of Washington</v>
          </cell>
          <cell r="E148" t="str">
            <v>Rhodopseudomonas palustris DCP3 (HiSeq draft)</v>
          </cell>
          <cell r="F148" t="str">
            <v>University of Washington</v>
          </cell>
          <cell r="G148">
            <v>2516653010</v>
          </cell>
          <cell r="H148" t="str">
            <v>Proteobacteria</v>
          </cell>
          <cell r="I148" t="str">
            <v>Alphaproteobacteria</v>
          </cell>
          <cell r="J148" t="str">
            <v>Rhizobiales</v>
          </cell>
          <cell r="K148" t="str">
            <v>Bradyrhizobiaceae</v>
          </cell>
          <cell r="L148" t="str">
            <v>Rhodopseudomonas</v>
          </cell>
          <cell r="M148" t="str">
            <v>Rhodopseudomonas palustris</v>
          </cell>
          <cell r="N148">
            <v>1076</v>
          </cell>
          <cell r="O148">
            <v>0</v>
          </cell>
          <cell r="P148">
            <v>0</v>
          </cell>
          <cell r="Q148">
            <v>41778</v>
          </cell>
          <cell r="R148" t="str">
            <v>DCP3</v>
          </cell>
          <cell r="S148" t="str">
            <v>Caroline Harwood</v>
          </cell>
          <cell r="T148" t="str">
            <v>Yes</v>
          </cell>
          <cell r="U148" t="str">
            <v>No</v>
          </cell>
          <cell r="V148">
            <v>5510482</v>
          </cell>
          <cell r="W148">
            <v>5874</v>
          </cell>
          <cell r="X148">
            <v>367</v>
          </cell>
          <cell r="Y148">
            <v>0.65</v>
          </cell>
          <cell r="Z148">
            <v>4719757</v>
          </cell>
          <cell r="AA148">
            <v>5809</v>
          </cell>
          <cell r="AB148">
            <v>65</v>
          </cell>
          <cell r="AC148">
            <v>3</v>
          </cell>
          <cell r="AD148">
            <v>1</v>
          </cell>
          <cell r="AE148">
            <v>1</v>
          </cell>
          <cell r="AF148">
            <v>1</v>
          </cell>
          <cell r="AG148">
            <v>46</v>
          </cell>
        </row>
        <row r="149">
          <cell r="A149">
            <v>2516653006</v>
          </cell>
          <cell r="B149" t="str">
            <v>Bacteria</v>
          </cell>
          <cell r="C149" t="str">
            <v>Permanent Draft</v>
          </cell>
          <cell r="D149" t="str">
            <v>Rhodopseudomonas palustris sequencing - Univ of Washington</v>
          </cell>
          <cell r="E149" t="str">
            <v>Rhodopseudomonas palustris ATH 2.1.6, ATCC 17001 (HiSeq draft)</v>
          </cell>
          <cell r="F149" t="str">
            <v>University of Washington</v>
          </cell>
          <cell r="G149">
            <v>2516653006</v>
          </cell>
          <cell r="H149" t="str">
            <v>Proteobacteria</v>
          </cell>
          <cell r="I149" t="str">
            <v>Alphaproteobacteria</v>
          </cell>
          <cell r="J149" t="str">
            <v>Rhizobiales</v>
          </cell>
          <cell r="K149" t="str">
            <v>Bradyrhizobiaceae</v>
          </cell>
          <cell r="L149" t="str">
            <v>Rhodopseudomonas</v>
          </cell>
          <cell r="M149" t="str">
            <v>Rhodopseudomonas palustris</v>
          </cell>
          <cell r="N149">
            <v>74570</v>
          </cell>
          <cell r="O149">
            <v>0</v>
          </cell>
          <cell r="P149">
            <v>0</v>
          </cell>
          <cell r="Q149">
            <v>41778</v>
          </cell>
          <cell r="R149" t="str">
            <v>ATH 2.1.6</v>
          </cell>
          <cell r="S149" t="str">
            <v>Caroline Harwood</v>
          </cell>
          <cell r="T149" t="str">
            <v>Yes</v>
          </cell>
          <cell r="U149" t="str">
            <v>Yes</v>
          </cell>
          <cell r="V149">
            <v>5198859</v>
          </cell>
          <cell r="W149">
            <v>5043</v>
          </cell>
          <cell r="X149">
            <v>255</v>
          </cell>
          <cell r="Y149">
            <v>0.65</v>
          </cell>
          <cell r="Z149">
            <v>4508590</v>
          </cell>
          <cell r="AA149">
            <v>4978</v>
          </cell>
          <cell r="AB149">
            <v>65</v>
          </cell>
          <cell r="AC149">
            <v>3</v>
          </cell>
          <cell r="AD149">
            <v>1</v>
          </cell>
          <cell r="AE149">
            <v>1</v>
          </cell>
          <cell r="AF149">
            <v>1</v>
          </cell>
          <cell r="AG149">
            <v>48</v>
          </cell>
        </row>
        <row r="150">
          <cell r="A150">
            <v>2593339278</v>
          </cell>
          <cell r="B150" t="str">
            <v>Bacteria</v>
          </cell>
          <cell r="C150" t="str">
            <v>Permanent Draft</v>
          </cell>
          <cell r="D150" t="str">
            <v>Genomic Encyclopedia of Archaeal and Bacterial Type Strains, Phase II (KMG-II): from individual species to whole genera</v>
          </cell>
          <cell r="E150" t="str">
            <v>Rhodobacter capsulatus DSM 1710</v>
          </cell>
          <cell r="F150" t="str">
            <v>DOE Joint Genome Institute (JGI)</v>
          </cell>
          <cell r="G150">
            <v>2593339278</v>
          </cell>
          <cell r="H150" t="str">
            <v>Proteobacteria</v>
          </cell>
          <cell r="I150" t="str">
            <v>Alphaproteobacteria</v>
          </cell>
          <cell r="J150" t="str">
            <v>Rhodobacterales</v>
          </cell>
          <cell r="K150" t="str">
            <v>Rhodobacteraceae</v>
          </cell>
          <cell r="L150" t="str">
            <v>Rhodobacter</v>
          </cell>
          <cell r="M150" t="str">
            <v>Rhodobacter capsulatus</v>
          </cell>
          <cell r="N150">
            <v>1061</v>
          </cell>
          <cell r="O150">
            <v>0</v>
          </cell>
          <cell r="P150">
            <v>0</v>
          </cell>
          <cell r="Q150">
            <v>42580</v>
          </cell>
          <cell r="R150" t="str">
            <v>DSM 1710</v>
          </cell>
          <cell r="S150" t="str">
            <v>Markus G?ker</v>
          </cell>
          <cell r="T150" t="str">
            <v>Yes</v>
          </cell>
          <cell r="U150" t="str">
            <v>Unknown</v>
          </cell>
          <cell r="V150">
            <v>3668822</v>
          </cell>
          <cell r="W150">
            <v>3522</v>
          </cell>
          <cell r="X150">
            <v>24</v>
          </cell>
          <cell r="Y150">
            <v>0.67</v>
          </cell>
          <cell r="Z150">
            <v>3313176</v>
          </cell>
          <cell r="AA150">
            <v>3463</v>
          </cell>
          <cell r="AB150">
            <v>59</v>
          </cell>
          <cell r="AC150">
            <v>7</v>
          </cell>
          <cell r="AD150">
            <v>4</v>
          </cell>
          <cell r="AE150">
            <v>2</v>
          </cell>
          <cell r="AF150">
            <v>1</v>
          </cell>
          <cell r="AG150">
            <v>45</v>
          </cell>
        </row>
        <row r="151">
          <cell r="A151">
            <v>2516653000</v>
          </cell>
          <cell r="B151" t="str">
            <v>Bacteria</v>
          </cell>
          <cell r="C151" t="str">
            <v>Draft</v>
          </cell>
          <cell r="D151" t="str">
            <v>B. viridis initial</v>
          </cell>
          <cell r="E151" t="str">
            <v>Blastochloris viridis Drews F, DSM 133</v>
          </cell>
          <cell r="F151" t="str">
            <v>Toyohashi University of Technology</v>
          </cell>
          <cell r="G151">
            <v>2516653000</v>
          </cell>
          <cell r="H151" t="str">
            <v>Proteobacteria</v>
          </cell>
          <cell r="I151" t="str">
            <v>Alphaproteobacteria</v>
          </cell>
          <cell r="J151" t="str">
            <v>Rhizobiales</v>
          </cell>
          <cell r="K151" t="str">
            <v>Hyphomicrobiaceae</v>
          </cell>
          <cell r="L151" t="str">
            <v>Blastochloris</v>
          </cell>
          <cell r="M151" t="str">
            <v>Blastochloris viridis</v>
          </cell>
          <cell r="N151">
            <v>1079</v>
          </cell>
          <cell r="O151">
            <v>0</v>
          </cell>
          <cell r="P151">
            <v>0</v>
          </cell>
          <cell r="Q151">
            <v>42222</v>
          </cell>
          <cell r="R151" t="str">
            <v>Drews F, F</v>
          </cell>
          <cell r="S151" t="str">
            <v>Yusuke Tsukatani</v>
          </cell>
          <cell r="T151" t="str">
            <v>Yes</v>
          </cell>
          <cell r="U151" t="str">
            <v>Yes</v>
          </cell>
          <cell r="V151">
            <v>6528394</v>
          </cell>
          <cell r="W151">
            <v>6446</v>
          </cell>
          <cell r="X151">
            <v>458</v>
          </cell>
          <cell r="Y151">
            <v>0.65</v>
          </cell>
          <cell r="Z151">
            <v>5615811</v>
          </cell>
          <cell r="AA151">
            <v>6312</v>
          </cell>
          <cell r="AB151">
            <v>134</v>
          </cell>
          <cell r="AC151">
            <v>6</v>
          </cell>
          <cell r="AD151">
            <v>2</v>
          </cell>
          <cell r="AE151">
            <v>2</v>
          </cell>
          <cell r="AF151">
            <v>2</v>
          </cell>
          <cell r="AG151">
            <v>82</v>
          </cell>
        </row>
        <row r="152">
          <cell r="A152">
            <v>2523533537</v>
          </cell>
          <cell r="B152" t="str">
            <v>Bacteria</v>
          </cell>
          <cell r="C152" t="str">
            <v>Permanent Draft</v>
          </cell>
          <cell r="D152" t="str">
            <v>Genomic Encyclopedia of Type Strains, Phase I: the one thousand microbial genomes (KMG-I) project</v>
          </cell>
          <cell r="E152" t="str">
            <v>Novosphingobium acidiphilum DSM 19966</v>
          </cell>
          <cell r="F152" t="str">
            <v>DOE Joint Genome Institute (JGI)</v>
          </cell>
          <cell r="G152">
            <v>2523533537</v>
          </cell>
          <cell r="H152" t="str">
            <v>Proteobacteria</v>
          </cell>
          <cell r="I152" t="str">
            <v>Alphaproteobacteria</v>
          </cell>
          <cell r="J152" t="str">
            <v>Sphingomonadales</v>
          </cell>
          <cell r="K152" t="str">
            <v>Sphingomonadaceae</v>
          </cell>
          <cell r="L152" t="str">
            <v>Novosphingobium</v>
          </cell>
          <cell r="M152" t="str">
            <v>Novosphingobium acidiphilum</v>
          </cell>
          <cell r="N152">
            <v>1122612</v>
          </cell>
          <cell r="O152">
            <v>0</v>
          </cell>
          <cell r="P152">
            <v>0</v>
          </cell>
          <cell r="Q152">
            <v>41390</v>
          </cell>
          <cell r="R152" t="str">
            <v>DSM 19966</v>
          </cell>
          <cell r="S152" t="str">
            <v>Nikos Kyrpides</v>
          </cell>
          <cell r="T152" t="str">
            <v>Yes</v>
          </cell>
          <cell r="U152" t="str">
            <v>Yes</v>
          </cell>
          <cell r="V152">
            <v>3709060</v>
          </cell>
          <cell r="W152">
            <v>3460</v>
          </cell>
          <cell r="X152">
            <v>54</v>
          </cell>
          <cell r="Y152">
            <v>0.64</v>
          </cell>
          <cell r="Z152">
            <v>3413344</v>
          </cell>
          <cell r="AA152">
            <v>3399</v>
          </cell>
          <cell r="AB152">
            <v>61</v>
          </cell>
          <cell r="AC152">
            <v>4</v>
          </cell>
          <cell r="AD152">
            <v>2</v>
          </cell>
          <cell r="AE152">
            <v>1</v>
          </cell>
          <cell r="AF152">
            <v>1</v>
          </cell>
          <cell r="AG152">
            <v>46</v>
          </cell>
        </row>
        <row r="153">
          <cell r="A153">
            <v>2519103088</v>
          </cell>
          <cell r="B153" t="str">
            <v>Bacteria</v>
          </cell>
          <cell r="C153" t="str">
            <v>Permanent Draft</v>
          </cell>
          <cell r="D153" t="str">
            <v>Bradyrhizobium sp. ORS 375</v>
          </cell>
          <cell r="E153" t="str">
            <v>Bradyrhizobium sp. ORS 375</v>
          </cell>
          <cell r="F153" t="str">
            <v>CEA Genoscope</v>
          </cell>
          <cell r="G153">
            <v>2519103088</v>
          </cell>
          <cell r="H153" t="str">
            <v>Proteobacteria</v>
          </cell>
          <cell r="I153" t="str">
            <v>Alphaproteobacteria</v>
          </cell>
          <cell r="J153" t="str">
            <v>Rhizobiales</v>
          </cell>
          <cell r="K153" t="str">
            <v>Bradyrhizobiaceae</v>
          </cell>
          <cell r="L153" t="str">
            <v>Bradyrhizobium</v>
          </cell>
          <cell r="M153" t="str">
            <v>Bradyrhizobium sp. ORS 375</v>
          </cell>
          <cell r="N153">
            <v>566679</v>
          </cell>
          <cell r="O153">
            <v>0</v>
          </cell>
          <cell r="P153">
            <v>0</v>
          </cell>
          <cell r="R153" t="str">
            <v>ORS 375</v>
          </cell>
          <cell r="S153" t="str">
            <v>Lionel Moulin</v>
          </cell>
          <cell r="T153" t="str">
            <v>Yes</v>
          </cell>
          <cell r="U153" t="str">
            <v>No</v>
          </cell>
          <cell r="V153">
            <v>7859468</v>
          </cell>
          <cell r="W153">
            <v>7143</v>
          </cell>
          <cell r="X153">
            <v>497</v>
          </cell>
          <cell r="Y153">
            <v>0.65</v>
          </cell>
          <cell r="Z153">
            <v>6528554</v>
          </cell>
          <cell r="AA153">
            <v>7078</v>
          </cell>
          <cell r="AB153">
            <v>65</v>
          </cell>
          <cell r="AC153">
            <v>3</v>
          </cell>
          <cell r="AD153">
            <v>1</v>
          </cell>
          <cell r="AE153">
            <v>1</v>
          </cell>
          <cell r="AF153">
            <v>1</v>
          </cell>
          <cell r="AG153">
            <v>51</v>
          </cell>
        </row>
        <row r="154">
          <cell r="A154">
            <v>2648501806</v>
          </cell>
          <cell r="B154" t="str">
            <v>Bacteria</v>
          </cell>
          <cell r="C154" t="str">
            <v>Permanent Draft</v>
          </cell>
          <cell r="D154" t="str">
            <v>Genome sequencing of members of genus Loktanella isolated from Mallorca Island, Spain</v>
          </cell>
          <cell r="E154" t="str">
            <v>Loktanella sp. 3ANDIMAR09</v>
          </cell>
          <cell r="F154" t="str">
            <v>University of the Balearic Islands (UIB)</v>
          </cell>
          <cell r="G154">
            <v>2648501806</v>
          </cell>
          <cell r="H154" t="str">
            <v>Proteobacteria</v>
          </cell>
          <cell r="I154" t="str">
            <v>Alphaproteobacteria</v>
          </cell>
          <cell r="J154" t="str">
            <v>Rhodobacterales</v>
          </cell>
          <cell r="K154" t="str">
            <v>Rhodobacteraceae</v>
          </cell>
          <cell r="L154" t="str">
            <v>Loktanella</v>
          </cell>
          <cell r="M154" t="str">
            <v>Loktanella sp. 3ANDIMAR09</v>
          </cell>
          <cell r="N154">
            <v>1225657</v>
          </cell>
          <cell r="O154">
            <v>0</v>
          </cell>
          <cell r="P154">
            <v>0</v>
          </cell>
          <cell r="Q154">
            <v>42391</v>
          </cell>
          <cell r="R154" t="str">
            <v>3ANDIMAR09</v>
          </cell>
          <cell r="T154" t="str">
            <v>Yes</v>
          </cell>
          <cell r="V154">
            <v>3677379</v>
          </cell>
          <cell r="W154">
            <v>3798</v>
          </cell>
          <cell r="X154">
            <v>33</v>
          </cell>
          <cell r="Y154">
            <v>0.62</v>
          </cell>
          <cell r="Z154">
            <v>3388827</v>
          </cell>
          <cell r="AA154">
            <v>3743</v>
          </cell>
          <cell r="AB154">
            <v>55</v>
          </cell>
          <cell r="AC154">
            <v>3</v>
          </cell>
          <cell r="AD154">
            <v>1</v>
          </cell>
          <cell r="AE154">
            <v>1</v>
          </cell>
          <cell r="AF154">
            <v>1</v>
          </cell>
          <cell r="AG154">
            <v>42</v>
          </cell>
        </row>
        <row r="155">
          <cell r="A155">
            <v>2563367175</v>
          </cell>
          <cell r="B155" t="str">
            <v>Bacteria</v>
          </cell>
          <cell r="C155" t="str">
            <v>Permanent Draft</v>
          </cell>
          <cell r="D155" t="str">
            <v>Roseivivax halodurans JCM 10272</v>
          </cell>
          <cell r="E155" t="str">
            <v>Roseivivax halodurans JCM 10272</v>
          </cell>
          <cell r="F155" t="str">
            <v>Third Institute of Oceanography, State Oceanic Administration</v>
          </cell>
          <cell r="G155">
            <v>2563367175</v>
          </cell>
          <cell r="H155" t="str">
            <v>Proteobacteria</v>
          </cell>
          <cell r="I155" t="str">
            <v>Alphaproteobacteria</v>
          </cell>
          <cell r="J155" t="str">
            <v>Rhodobacterales</v>
          </cell>
          <cell r="K155" t="str">
            <v>Rhodobacteraceae</v>
          </cell>
          <cell r="L155" t="str">
            <v>Roseivivax</v>
          </cell>
          <cell r="M155" t="str">
            <v>Roseivivax halodurans</v>
          </cell>
          <cell r="N155">
            <v>1449350</v>
          </cell>
          <cell r="O155">
            <v>0</v>
          </cell>
          <cell r="P155">
            <v>0</v>
          </cell>
          <cell r="Q155">
            <v>41743</v>
          </cell>
          <cell r="R155" t="str">
            <v>JCM 10272</v>
          </cell>
          <cell r="T155" t="str">
            <v>Yes</v>
          </cell>
          <cell r="U155" t="str">
            <v>Yes</v>
          </cell>
          <cell r="V155">
            <v>4492810</v>
          </cell>
          <cell r="W155">
            <v>4413</v>
          </cell>
          <cell r="X155">
            <v>150</v>
          </cell>
          <cell r="Y155">
            <v>0.66</v>
          </cell>
          <cell r="Z155">
            <v>3928493</v>
          </cell>
          <cell r="AA155">
            <v>4335</v>
          </cell>
          <cell r="AB155">
            <v>78</v>
          </cell>
          <cell r="AC155">
            <v>2</v>
          </cell>
          <cell r="AD155">
            <v>1</v>
          </cell>
          <cell r="AE155">
            <v>1</v>
          </cell>
          <cell r="AF155">
            <v>0</v>
          </cell>
          <cell r="AG155">
            <v>75</v>
          </cell>
        </row>
        <row r="156">
          <cell r="A156">
            <v>2516653018</v>
          </cell>
          <cell r="B156" t="str">
            <v>Bacteria</v>
          </cell>
          <cell r="C156" t="str">
            <v>Permanent Draft</v>
          </cell>
          <cell r="D156" t="str">
            <v>Rhodopseudomonas palustris sequencing - Univ of Washington</v>
          </cell>
          <cell r="E156" t="str">
            <v>Rhodopseudomonas palustris No7 (HiSeq draft)</v>
          </cell>
          <cell r="F156" t="str">
            <v>University of Washington</v>
          </cell>
          <cell r="G156">
            <v>2516653018</v>
          </cell>
          <cell r="H156" t="str">
            <v>Proteobacteria</v>
          </cell>
          <cell r="I156" t="str">
            <v>Alphaproteobacteria</v>
          </cell>
          <cell r="J156" t="str">
            <v>Rhizobiales</v>
          </cell>
          <cell r="K156" t="str">
            <v>Bradyrhizobiaceae</v>
          </cell>
          <cell r="L156" t="str">
            <v>Rhodopseudomonas</v>
          </cell>
          <cell r="M156" t="str">
            <v>Rhodopseudomonas palustris</v>
          </cell>
          <cell r="N156">
            <v>1076</v>
          </cell>
          <cell r="O156">
            <v>0</v>
          </cell>
          <cell r="P156">
            <v>0</v>
          </cell>
          <cell r="Q156">
            <v>41778</v>
          </cell>
          <cell r="R156" t="str">
            <v>No7</v>
          </cell>
          <cell r="S156" t="str">
            <v>Caroline Harwood</v>
          </cell>
          <cell r="T156" t="str">
            <v>Yes</v>
          </cell>
          <cell r="U156" t="str">
            <v>No</v>
          </cell>
          <cell r="V156">
            <v>5512264</v>
          </cell>
          <cell r="W156">
            <v>5669</v>
          </cell>
          <cell r="X156">
            <v>333</v>
          </cell>
          <cell r="Y156">
            <v>0.65</v>
          </cell>
          <cell r="Z156">
            <v>4748961</v>
          </cell>
          <cell r="AA156">
            <v>5600</v>
          </cell>
          <cell r="AB156">
            <v>69</v>
          </cell>
          <cell r="AC156">
            <v>5</v>
          </cell>
          <cell r="AD156">
            <v>1</v>
          </cell>
          <cell r="AE156">
            <v>2</v>
          </cell>
          <cell r="AF156">
            <v>2</v>
          </cell>
          <cell r="AG156">
            <v>48</v>
          </cell>
        </row>
        <row r="157">
          <cell r="A157">
            <v>2718217747</v>
          </cell>
          <cell r="B157" t="str">
            <v>Bacteria</v>
          </cell>
          <cell r="C157" t="str">
            <v>Finished</v>
          </cell>
          <cell r="D157" t="str">
            <v>Bosea spp. RAC05 genome sequencing</v>
          </cell>
          <cell r="E157" t="str">
            <v>Bosea sp. RAC05</v>
          </cell>
          <cell r="F157" t="str">
            <v>Los Alamos National Laboratory</v>
          </cell>
          <cell r="G157">
            <v>2718217747</v>
          </cell>
          <cell r="H157" t="str">
            <v>Proteobacteria</v>
          </cell>
          <cell r="I157" t="str">
            <v>Alphaproteobacteria</v>
          </cell>
          <cell r="J157" t="str">
            <v>Rhizobiales</v>
          </cell>
          <cell r="K157" t="str">
            <v>Bradyrhizobiaceae</v>
          </cell>
          <cell r="L157" t="str">
            <v>Bosea</v>
          </cell>
          <cell r="M157" t="str">
            <v>Bosea sp. RAC05</v>
          </cell>
          <cell r="N157">
            <v>1842539</v>
          </cell>
          <cell r="O157">
            <v>0</v>
          </cell>
          <cell r="P157">
            <v>0</v>
          </cell>
          <cell r="Q157">
            <v>42803</v>
          </cell>
          <cell r="R157" t="str">
            <v>RAC05</v>
          </cell>
          <cell r="T157" t="str">
            <v>Yes</v>
          </cell>
          <cell r="V157">
            <v>5620120</v>
          </cell>
          <cell r="W157">
            <v>5470</v>
          </cell>
          <cell r="X157">
            <v>2</v>
          </cell>
          <cell r="Y157">
            <v>0.68</v>
          </cell>
          <cell r="Z157">
            <v>5074991</v>
          </cell>
          <cell r="AA157">
            <v>5378</v>
          </cell>
          <cell r="AB157">
            <v>92</v>
          </cell>
          <cell r="AC157">
            <v>6</v>
          </cell>
          <cell r="AD157">
            <v>2</v>
          </cell>
          <cell r="AE157">
            <v>2</v>
          </cell>
          <cell r="AF157">
            <v>2</v>
          </cell>
          <cell r="AG157">
            <v>74</v>
          </cell>
        </row>
        <row r="158">
          <cell r="A158">
            <v>2651870280</v>
          </cell>
          <cell r="B158" t="str">
            <v>Bacteria</v>
          </cell>
          <cell r="C158" t="str">
            <v>Draft</v>
          </cell>
          <cell r="D158" t="str">
            <v>Water column microbial communities from Red Sea, Saudi Arabia</v>
          </cell>
          <cell r="E158" t="str">
            <v>Rhodobacteraceae bacterium REDSEA-S34_B6</v>
          </cell>
          <cell r="F158" t="str">
            <v>King Abdullah University of Science and Technology</v>
          </cell>
          <cell r="G158">
            <v>2651870280</v>
          </cell>
          <cell r="H158" t="str">
            <v>Proteobacteria</v>
          </cell>
          <cell r="I158" t="str">
            <v>Alphaproteobacteria</v>
          </cell>
          <cell r="J158" t="str">
            <v>Rhodobacterales</v>
          </cell>
          <cell r="K158" t="str">
            <v>Rhodobacteraceae</v>
          </cell>
          <cell r="L158" t="str">
            <v>unclassified</v>
          </cell>
          <cell r="M158" t="str">
            <v>unclassified</v>
          </cell>
          <cell r="N158">
            <v>31989</v>
          </cell>
          <cell r="O158">
            <v>0</v>
          </cell>
          <cell r="P158">
            <v>0</v>
          </cell>
          <cell r="Q158">
            <v>42495</v>
          </cell>
          <cell r="S158" t="str">
            <v>Fauzi Haroon</v>
          </cell>
          <cell r="T158" t="str">
            <v>No</v>
          </cell>
          <cell r="V158">
            <v>2419983</v>
          </cell>
          <cell r="W158">
            <v>2606</v>
          </cell>
          <cell r="X158">
            <v>111</v>
          </cell>
          <cell r="Y158">
            <v>0.4</v>
          </cell>
          <cell r="Z158">
            <v>2224715</v>
          </cell>
          <cell r="AA158">
            <v>2567</v>
          </cell>
          <cell r="AB158">
            <v>39</v>
          </cell>
          <cell r="AC158">
            <v>2</v>
          </cell>
          <cell r="AD158">
            <v>0</v>
          </cell>
          <cell r="AE158">
            <v>2</v>
          </cell>
          <cell r="AF158">
            <v>0</v>
          </cell>
          <cell r="AG158">
            <v>29</v>
          </cell>
        </row>
        <row r="159">
          <cell r="A159">
            <v>2518645546</v>
          </cell>
          <cell r="B159" t="str">
            <v>Bacteria</v>
          </cell>
          <cell r="C159" t="str">
            <v>Draft</v>
          </cell>
          <cell r="D159" t="str">
            <v>Sphingomonas sp.</v>
          </cell>
          <cell r="E159" t="str">
            <v>Sphingomonas sp. FUKUSW</v>
          </cell>
          <cell r="F159" t="str">
            <v>Berlin Center for Genomics in Biodiversity Research (BeGenDiv)</v>
          </cell>
          <cell r="G159">
            <v>2518645546</v>
          </cell>
          <cell r="H159" t="str">
            <v>Proteobacteria</v>
          </cell>
          <cell r="I159" t="str">
            <v>Alphaproteobacteria</v>
          </cell>
          <cell r="J159" t="str">
            <v>Sphingomonadales</v>
          </cell>
          <cell r="K159" t="str">
            <v>Sphingomonadaceae</v>
          </cell>
          <cell r="L159" t="str">
            <v>Sphingomonas</v>
          </cell>
          <cell r="M159" t="str">
            <v>unclassified</v>
          </cell>
          <cell r="N159">
            <v>13687</v>
          </cell>
          <cell r="O159">
            <v>0</v>
          </cell>
          <cell r="P159">
            <v>0</v>
          </cell>
          <cell r="Q159">
            <v>42222</v>
          </cell>
          <cell r="R159" t="str">
            <v>FUKUSW</v>
          </cell>
          <cell r="S159" t="str">
            <v>Martin Allgaier</v>
          </cell>
          <cell r="T159" t="str">
            <v>Yes</v>
          </cell>
          <cell r="U159" t="str">
            <v>No</v>
          </cell>
          <cell r="V159">
            <v>3894203</v>
          </cell>
          <cell r="W159">
            <v>3874</v>
          </cell>
          <cell r="X159">
            <v>288</v>
          </cell>
          <cell r="Y159">
            <v>0.66</v>
          </cell>
          <cell r="Z159">
            <v>3462257</v>
          </cell>
          <cell r="AA159">
            <v>3810</v>
          </cell>
          <cell r="AB159">
            <v>64</v>
          </cell>
          <cell r="AC159">
            <v>3</v>
          </cell>
          <cell r="AD159">
            <v>1</v>
          </cell>
          <cell r="AE159">
            <v>1</v>
          </cell>
          <cell r="AF159">
            <v>1</v>
          </cell>
          <cell r="AG159">
            <v>50</v>
          </cell>
        </row>
        <row r="160">
          <cell r="A160">
            <v>649633091</v>
          </cell>
          <cell r="B160" t="str">
            <v>Bacteria</v>
          </cell>
          <cell r="C160" t="str">
            <v>Finished</v>
          </cell>
          <cell r="D160" t="str">
            <v>CSP_300141_795920</v>
          </cell>
          <cell r="E160" t="str">
            <v>Rhodopseudomonas palustris DX-1</v>
          </cell>
          <cell r="F160" t="str">
            <v>DOE Joint Genome Institute (JGI)</v>
          </cell>
          <cell r="G160">
            <v>649633091</v>
          </cell>
          <cell r="H160" t="str">
            <v>Proteobacteria</v>
          </cell>
          <cell r="I160" t="str">
            <v>Alphaproteobacteria</v>
          </cell>
          <cell r="J160" t="str">
            <v>Rhizobiales</v>
          </cell>
          <cell r="K160" t="str">
            <v>Bradyrhizobiaceae</v>
          </cell>
          <cell r="L160" t="str">
            <v>Rhodopseudomonas</v>
          </cell>
          <cell r="M160" t="str">
            <v>Rhodopseudomonas palustris</v>
          </cell>
          <cell r="N160">
            <v>652103</v>
          </cell>
          <cell r="O160">
            <v>38503</v>
          </cell>
          <cell r="P160">
            <v>43327</v>
          </cell>
          <cell r="Q160">
            <v>40725</v>
          </cell>
          <cell r="R160" t="str">
            <v>DX-1</v>
          </cell>
          <cell r="S160" t="str">
            <v>Harwood, Caroline</v>
          </cell>
          <cell r="T160" t="str">
            <v>Yes</v>
          </cell>
          <cell r="U160" t="str">
            <v>Unknown</v>
          </cell>
          <cell r="V160">
            <v>5404117</v>
          </cell>
          <cell r="W160">
            <v>5081</v>
          </cell>
          <cell r="X160">
            <v>1</v>
          </cell>
          <cell r="Y160">
            <v>0.65</v>
          </cell>
          <cell r="Z160">
            <v>4749401</v>
          </cell>
          <cell r="AA160">
            <v>5022</v>
          </cell>
          <cell r="AB160">
            <v>59</v>
          </cell>
          <cell r="AC160">
            <v>6</v>
          </cell>
          <cell r="AD160">
            <v>2</v>
          </cell>
          <cell r="AE160">
            <v>2</v>
          </cell>
          <cell r="AF160">
            <v>2</v>
          </cell>
          <cell r="AG160">
            <v>50</v>
          </cell>
        </row>
        <row r="161">
          <cell r="A161">
            <v>2738541319</v>
          </cell>
          <cell r="B161" t="str">
            <v>Bacteria</v>
          </cell>
          <cell r="C161" t="str">
            <v>Draft</v>
          </cell>
          <cell r="D161" t="str">
            <v>The evolution of family Rhizobiaceae</v>
          </cell>
          <cell r="E161" t="str">
            <v>Rhizobium rosettiformans DSM 26376</v>
          </cell>
          <cell r="F161" t="str">
            <v>Major Bio</v>
          </cell>
          <cell r="G161">
            <v>2738541319</v>
          </cell>
          <cell r="H161" t="str">
            <v>Proteobacteria</v>
          </cell>
          <cell r="I161" t="str">
            <v>Alphaproteobacteria</v>
          </cell>
          <cell r="J161" t="str">
            <v>Rhizobiales</v>
          </cell>
          <cell r="K161" t="str">
            <v>Rhizobiaceae</v>
          </cell>
          <cell r="L161" t="str">
            <v>Rhizobium</v>
          </cell>
          <cell r="M161" t="str">
            <v>Rhizobium rosettiformans</v>
          </cell>
          <cell r="N161">
            <v>1368430</v>
          </cell>
          <cell r="O161">
            <v>0</v>
          </cell>
          <cell r="P161">
            <v>0</v>
          </cell>
          <cell r="Q161">
            <v>42914</v>
          </cell>
          <cell r="R161" t="str">
            <v>DSM 26376T</v>
          </cell>
          <cell r="S161" t="str">
            <v>jiang zhao</v>
          </cell>
          <cell r="T161" t="str">
            <v>Yes</v>
          </cell>
          <cell r="V161">
            <v>4909060</v>
          </cell>
          <cell r="W161">
            <v>4909</v>
          </cell>
          <cell r="X161">
            <v>68</v>
          </cell>
          <cell r="Y161">
            <v>0.62</v>
          </cell>
          <cell r="Z161">
            <v>4395123</v>
          </cell>
          <cell r="AA161">
            <v>4819</v>
          </cell>
          <cell r="AB161">
            <v>90</v>
          </cell>
          <cell r="AC161">
            <v>1</v>
          </cell>
          <cell r="AD161">
            <v>0</v>
          </cell>
          <cell r="AE161">
            <v>0</v>
          </cell>
          <cell r="AF161">
            <v>1</v>
          </cell>
          <cell r="AG161">
            <v>70</v>
          </cell>
        </row>
        <row r="162">
          <cell r="A162">
            <v>2576861667</v>
          </cell>
          <cell r="B162" t="str">
            <v>Bacteria</v>
          </cell>
          <cell r="C162" t="str">
            <v>Permanent Draft</v>
          </cell>
          <cell r="D162" t="str">
            <v>Horizontal gene transfer by gene transfer agents- UBC, Canada</v>
          </cell>
          <cell r="E162" t="str">
            <v>Rhodobacter capsulatus YW1</v>
          </cell>
          <cell r="F162" t="str">
            <v>University of British Columbia</v>
          </cell>
          <cell r="G162">
            <v>2576861667</v>
          </cell>
          <cell r="H162" t="str">
            <v>Proteobacteria</v>
          </cell>
          <cell r="I162" t="str">
            <v>Alphaproteobacteria</v>
          </cell>
          <cell r="J162" t="str">
            <v>Rhodobacterales</v>
          </cell>
          <cell r="K162" t="str">
            <v>Rhodobacteraceae</v>
          </cell>
          <cell r="L162" t="str">
            <v>Rhodobacter</v>
          </cell>
          <cell r="M162" t="str">
            <v>Rhodobacter capsulatus</v>
          </cell>
          <cell r="N162">
            <v>1414586</v>
          </cell>
          <cell r="O162">
            <v>0</v>
          </cell>
          <cell r="P162">
            <v>0</v>
          </cell>
          <cell r="R162" t="str">
            <v>YW1</v>
          </cell>
          <cell r="T162" t="str">
            <v>Yes</v>
          </cell>
          <cell r="U162" t="str">
            <v>Unknown</v>
          </cell>
          <cell r="V162">
            <v>3647740</v>
          </cell>
          <cell r="W162">
            <v>3517</v>
          </cell>
          <cell r="X162">
            <v>51</v>
          </cell>
          <cell r="Y162">
            <v>0.67</v>
          </cell>
          <cell r="Z162">
            <v>3281418</v>
          </cell>
          <cell r="AA162">
            <v>3454</v>
          </cell>
          <cell r="AB162">
            <v>63</v>
          </cell>
          <cell r="AC162">
            <v>12</v>
          </cell>
          <cell r="AD162">
            <v>2</v>
          </cell>
          <cell r="AE162">
            <v>5</v>
          </cell>
          <cell r="AF162">
            <v>5</v>
          </cell>
          <cell r="AG162">
            <v>49</v>
          </cell>
        </row>
        <row r="163">
          <cell r="A163">
            <v>2517572022</v>
          </cell>
          <cell r="B163" t="str">
            <v>Bacteria</v>
          </cell>
          <cell r="C163" t="str">
            <v>Permanent Draft</v>
          </cell>
          <cell r="D163" t="str">
            <v>Annotation of genome of Methylocystis strain SB2</v>
          </cell>
          <cell r="E163" t="str">
            <v>Methylocystis sp. SB2</v>
          </cell>
          <cell r="F163" t="str">
            <v>University of Michigan</v>
          </cell>
          <cell r="G163">
            <v>2517572022</v>
          </cell>
          <cell r="H163" t="str">
            <v>Proteobacteria</v>
          </cell>
          <cell r="I163" t="str">
            <v>Alphaproteobacteria</v>
          </cell>
          <cell r="J163" t="str">
            <v>Rhizobiales</v>
          </cell>
          <cell r="K163" t="str">
            <v>Methylocystaceae</v>
          </cell>
          <cell r="L163" t="str">
            <v>Methylocystis</v>
          </cell>
          <cell r="M163" t="str">
            <v>Methylocystis sp. SB2</v>
          </cell>
          <cell r="N163">
            <v>743836</v>
          </cell>
          <cell r="O163">
            <v>0</v>
          </cell>
          <cell r="P163">
            <v>0</v>
          </cell>
          <cell r="Q163">
            <v>41547</v>
          </cell>
          <cell r="R163" t="str">
            <v>SB2</v>
          </cell>
          <cell r="S163" t="str">
            <v>Sheeja Jagadevan</v>
          </cell>
          <cell r="T163" t="str">
            <v>Yes</v>
          </cell>
          <cell r="U163" t="str">
            <v>Unknown</v>
          </cell>
          <cell r="V163">
            <v>3653670</v>
          </cell>
          <cell r="W163">
            <v>3657</v>
          </cell>
          <cell r="X163">
            <v>150</v>
          </cell>
          <cell r="Y163">
            <v>0.63</v>
          </cell>
          <cell r="Z163">
            <v>3203142</v>
          </cell>
          <cell r="AA163">
            <v>3583</v>
          </cell>
          <cell r="AB163">
            <v>74</v>
          </cell>
          <cell r="AC163">
            <v>14</v>
          </cell>
          <cell r="AD163">
            <v>1</v>
          </cell>
          <cell r="AE163">
            <v>8</v>
          </cell>
          <cell r="AF163">
            <v>5</v>
          </cell>
          <cell r="AG163">
            <v>46</v>
          </cell>
        </row>
        <row r="164">
          <cell r="A164">
            <v>2636415936</v>
          </cell>
          <cell r="B164" t="str">
            <v>Bacteria</v>
          </cell>
          <cell r="C164" t="str">
            <v>Permanent Draft</v>
          </cell>
          <cell r="D164" t="str">
            <v>Comparative genome sequencing of Methylobacterium Type strains</v>
          </cell>
          <cell r="E164" t="str">
            <v>Methylobacterium variabile DSM 16961</v>
          </cell>
          <cell r="F164" t="str">
            <v>Institute of Microbial Technology (IMTECH), Council of Scientific and Industrial Research (CSIR)</v>
          </cell>
          <cell r="G164">
            <v>2636415936</v>
          </cell>
          <cell r="H164" t="str">
            <v>Proteobacteria</v>
          </cell>
          <cell r="I164" t="str">
            <v>Alphaproteobacteria</v>
          </cell>
          <cell r="J164" t="str">
            <v>Rhizobiales</v>
          </cell>
          <cell r="K164" t="str">
            <v>Methylobacteriaceae</v>
          </cell>
          <cell r="L164" t="str">
            <v>Methylobacterium</v>
          </cell>
          <cell r="M164" t="str">
            <v>Methylobacterium variabile</v>
          </cell>
          <cell r="N164">
            <v>298794</v>
          </cell>
          <cell r="O164">
            <v>0</v>
          </cell>
          <cell r="P164">
            <v>0</v>
          </cell>
          <cell r="Q164">
            <v>42297</v>
          </cell>
          <cell r="R164" t="str">
            <v>DSM 16961</v>
          </cell>
          <cell r="T164" t="str">
            <v>Yes</v>
          </cell>
          <cell r="U164" t="str">
            <v>Yes</v>
          </cell>
          <cell r="V164">
            <v>7432100</v>
          </cell>
          <cell r="W164">
            <v>7284</v>
          </cell>
          <cell r="X164">
            <v>560</v>
          </cell>
          <cell r="Y164">
            <v>0.71</v>
          </cell>
          <cell r="Z164">
            <v>6330075</v>
          </cell>
          <cell r="AA164">
            <v>7183</v>
          </cell>
          <cell r="AB164">
            <v>101</v>
          </cell>
          <cell r="AC164">
            <v>6</v>
          </cell>
          <cell r="AD164">
            <v>3</v>
          </cell>
          <cell r="AE164">
            <v>2</v>
          </cell>
          <cell r="AF164">
            <v>1</v>
          </cell>
          <cell r="AG164">
            <v>59</v>
          </cell>
        </row>
        <row r="165">
          <cell r="A165">
            <v>2596583687</v>
          </cell>
          <cell r="B165" t="str">
            <v>Bacteria</v>
          </cell>
          <cell r="C165" t="str">
            <v>Permanent Draft</v>
          </cell>
          <cell r="D165" t="str">
            <v>Genomic Encyclopedia of Archaeal and Bacterial Type Strains, Phase II (KMG-II): from individual species to whole genera</v>
          </cell>
          <cell r="E165" t="str">
            <v>Phaeospirillum fulvum DSM 117</v>
          </cell>
          <cell r="F165" t="str">
            <v>DOE Joint Genome Institute (JGI)</v>
          </cell>
          <cell r="G165">
            <v>2596583687</v>
          </cell>
          <cell r="H165" t="str">
            <v>Proteobacteria</v>
          </cell>
          <cell r="I165" t="str">
            <v>Alphaproteobacteria</v>
          </cell>
          <cell r="J165" t="str">
            <v>Rhodospirillales</v>
          </cell>
          <cell r="K165" t="str">
            <v>Rhodospirillaceae</v>
          </cell>
          <cell r="L165" t="str">
            <v>Phaeospirillum</v>
          </cell>
          <cell r="M165" t="str">
            <v>Phaeospirillum fulvum</v>
          </cell>
          <cell r="N165">
            <v>1082</v>
          </cell>
          <cell r="O165">
            <v>0</v>
          </cell>
          <cell r="P165">
            <v>0</v>
          </cell>
          <cell r="Q165">
            <v>42580</v>
          </cell>
          <cell r="R165" t="str">
            <v>DSM 117</v>
          </cell>
          <cell r="S165" t="str">
            <v>Markus G?ker</v>
          </cell>
          <cell r="T165" t="str">
            <v>Yes</v>
          </cell>
          <cell r="U165" t="str">
            <v>Unknown</v>
          </cell>
          <cell r="V165">
            <v>3769101</v>
          </cell>
          <cell r="W165">
            <v>3445</v>
          </cell>
          <cell r="X165">
            <v>25</v>
          </cell>
          <cell r="Y165">
            <v>0.64</v>
          </cell>
          <cell r="Z165">
            <v>3411827</v>
          </cell>
          <cell r="AA165">
            <v>3382</v>
          </cell>
          <cell r="AB165">
            <v>63</v>
          </cell>
          <cell r="AC165">
            <v>6</v>
          </cell>
          <cell r="AD165">
            <v>4</v>
          </cell>
          <cell r="AE165">
            <v>1</v>
          </cell>
          <cell r="AF165">
            <v>1</v>
          </cell>
          <cell r="AG165">
            <v>52</v>
          </cell>
        </row>
        <row r="166">
          <cell r="A166">
            <v>2608642207</v>
          </cell>
          <cell r="B166" t="str">
            <v>Bacteria</v>
          </cell>
          <cell r="C166" t="str">
            <v>Draft</v>
          </cell>
          <cell r="D166" t="str">
            <v>Saline, thermophilic phototrophic and chemotrophic mat microbial communities from various locations in USA and Mexico</v>
          </cell>
          <cell r="E166" t="str">
            <v>Erythrobacteraceae bacterium HL-111</v>
          </cell>
          <cell r="F166" t="str">
            <v>DOE Joint Genome Institute (JGI)</v>
          </cell>
          <cell r="G166">
            <v>2608642207</v>
          </cell>
          <cell r="H166" t="str">
            <v>Proteobacteria</v>
          </cell>
          <cell r="I166" t="str">
            <v>Alphaproteobacteria</v>
          </cell>
          <cell r="J166" t="str">
            <v>Sphingomonadales</v>
          </cell>
          <cell r="K166" t="str">
            <v>Erythrobacteraceae</v>
          </cell>
          <cell r="L166" t="str">
            <v>unclassified</v>
          </cell>
          <cell r="M166" t="str">
            <v>unclassified</v>
          </cell>
          <cell r="N166">
            <v>335929</v>
          </cell>
          <cell r="O166">
            <v>0</v>
          </cell>
          <cell r="P166">
            <v>0</v>
          </cell>
          <cell r="Q166">
            <v>42108</v>
          </cell>
          <cell r="S166" t="str">
            <v>Jim Fredrickson</v>
          </cell>
          <cell r="T166" t="str">
            <v>No</v>
          </cell>
          <cell r="V166">
            <v>3036783</v>
          </cell>
          <cell r="W166">
            <v>2923</v>
          </cell>
          <cell r="X166">
            <v>63</v>
          </cell>
          <cell r="Y166">
            <v>0.68</v>
          </cell>
          <cell r="Z166">
            <v>2782048</v>
          </cell>
          <cell r="AA166">
            <v>2870</v>
          </cell>
          <cell r="AB166">
            <v>53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43</v>
          </cell>
        </row>
        <row r="167">
          <cell r="A167">
            <v>2734482186</v>
          </cell>
          <cell r="B167" t="str">
            <v>Bacteria</v>
          </cell>
          <cell r="C167" t="str">
            <v>Permanent Draft</v>
          </cell>
          <cell r="D167" t="str">
            <v>Genomic Encyclopedia of Archaeal and Bacterial Type Strains, Phase II (KMG-II): from individual species to whole genera</v>
          </cell>
          <cell r="E167" t="str">
            <v>Rhodovulum imhoffii DSM 18064</v>
          </cell>
          <cell r="F167" t="str">
            <v>DOE Joint Genome Institute (JGI)</v>
          </cell>
          <cell r="G167">
            <v>2734482186</v>
          </cell>
          <cell r="H167" t="str">
            <v>Proteobacteria</v>
          </cell>
          <cell r="I167" t="str">
            <v>Alphaproteobacteria</v>
          </cell>
          <cell r="J167" t="str">
            <v>Rhodobacterales</v>
          </cell>
          <cell r="K167" t="str">
            <v>Rhodobacteraceae</v>
          </cell>
          <cell r="L167" t="str">
            <v>Rhodovulum</v>
          </cell>
          <cell r="M167" t="str">
            <v>Rhodovulum imhoffii</v>
          </cell>
          <cell r="N167">
            <v>365340</v>
          </cell>
          <cell r="O167">
            <v>0</v>
          </cell>
          <cell r="P167">
            <v>0</v>
          </cell>
          <cell r="Q167">
            <v>42899</v>
          </cell>
          <cell r="R167" t="str">
            <v>DSM 18064</v>
          </cell>
          <cell r="S167" t="str">
            <v>Markus G?ker</v>
          </cell>
          <cell r="T167" t="str">
            <v>Yes</v>
          </cell>
          <cell r="V167">
            <v>2909339</v>
          </cell>
          <cell r="W167">
            <v>2954</v>
          </cell>
          <cell r="X167">
            <v>59</v>
          </cell>
          <cell r="Y167">
            <v>0.63</v>
          </cell>
          <cell r="Z167">
            <v>2661087</v>
          </cell>
          <cell r="AA167">
            <v>2898</v>
          </cell>
          <cell r="AB167">
            <v>56</v>
          </cell>
          <cell r="AC167">
            <v>3</v>
          </cell>
          <cell r="AD167">
            <v>1</v>
          </cell>
          <cell r="AE167">
            <v>1</v>
          </cell>
          <cell r="AF167">
            <v>1</v>
          </cell>
          <cell r="AG167">
            <v>44</v>
          </cell>
        </row>
        <row r="168">
          <cell r="A168">
            <v>2608642210</v>
          </cell>
          <cell r="B168" t="str">
            <v>Bacteria</v>
          </cell>
          <cell r="C168" t="str">
            <v>Draft</v>
          </cell>
          <cell r="D168" t="str">
            <v>Saline, thermophilic phototrophic and chemotrophic mat microbial communities from various locations in USA and Mexico</v>
          </cell>
          <cell r="E168" t="str">
            <v>Rhodobacteraceae bacterium bin18 (version 2)</v>
          </cell>
          <cell r="F168" t="str">
            <v>DOE Joint Genome Institute (JGI)</v>
          </cell>
          <cell r="G168">
            <v>2608642210</v>
          </cell>
          <cell r="H168" t="str">
            <v>Proteobacteria</v>
          </cell>
          <cell r="I168" t="str">
            <v>Alphaproteobacteria</v>
          </cell>
          <cell r="J168" t="str">
            <v>Rhodobacterales</v>
          </cell>
          <cell r="K168" t="str">
            <v>Rhodobacteraceae</v>
          </cell>
          <cell r="L168" t="str">
            <v>unclassified</v>
          </cell>
          <cell r="M168" t="str">
            <v>unclassified</v>
          </cell>
          <cell r="N168">
            <v>31989</v>
          </cell>
          <cell r="O168">
            <v>0</v>
          </cell>
          <cell r="P168">
            <v>0</v>
          </cell>
          <cell r="Q168">
            <v>42108</v>
          </cell>
          <cell r="S168" t="str">
            <v>Jim Fredrickson</v>
          </cell>
          <cell r="T168" t="str">
            <v>No</v>
          </cell>
          <cell r="V168">
            <v>3684589</v>
          </cell>
          <cell r="W168">
            <v>3737</v>
          </cell>
          <cell r="X168">
            <v>87</v>
          </cell>
          <cell r="Y168">
            <v>0.67</v>
          </cell>
          <cell r="Z168">
            <v>3355148</v>
          </cell>
          <cell r="AA168">
            <v>3684</v>
          </cell>
          <cell r="AB168">
            <v>53</v>
          </cell>
          <cell r="AC168">
            <v>1</v>
          </cell>
          <cell r="AD168">
            <v>0</v>
          </cell>
          <cell r="AE168">
            <v>1</v>
          </cell>
          <cell r="AF168">
            <v>0</v>
          </cell>
          <cell r="AG168">
            <v>36</v>
          </cell>
        </row>
        <row r="169">
          <cell r="A169">
            <v>2708742412</v>
          </cell>
          <cell r="B169" t="str">
            <v>Bacteria</v>
          </cell>
          <cell r="C169" t="str">
            <v>Permanent Draft</v>
          </cell>
          <cell r="D169" t="str">
            <v>Aquatic microbiome from duckweeds obtained from Rutgers Duckweed Stock Cooperative (RDSC)</v>
          </cell>
          <cell r="E169" t="str">
            <v>Azospirillum sp. RU38E</v>
          </cell>
          <cell r="F169" t="str">
            <v>DOE Joint Genome Institute (JGI)</v>
          </cell>
          <cell r="G169">
            <v>2708742412</v>
          </cell>
          <cell r="H169" t="str">
            <v>Proteobacteria</v>
          </cell>
          <cell r="I169" t="str">
            <v>Alphaproteobacteria</v>
          </cell>
          <cell r="J169" t="str">
            <v>Rhodospirillales</v>
          </cell>
          <cell r="K169" t="str">
            <v>Rhodospirillaceae</v>
          </cell>
          <cell r="L169" t="str">
            <v>Azospirillum</v>
          </cell>
          <cell r="M169" t="str">
            <v>Azospirillum sp. RU38E</v>
          </cell>
          <cell r="N169">
            <v>1907313</v>
          </cell>
          <cell r="O169">
            <v>0</v>
          </cell>
          <cell r="P169">
            <v>0</v>
          </cell>
          <cell r="Q169">
            <v>42723</v>
          </cell>
          <cell r="R169" t="str">
            <v>RU38E</v>
          </cell>
          <cell r="S169" t="str">
            <v>Sarah Lebeis</v>
          </cell>
          <cell r="T169" t="str">
            <v>Yes</v>
          </cell>
          <cell r="V169">
            <v>6128762</v>
          </cell>
          <cell r="W169">
            <v>5228</v>
          </cell>
          <cell r="X169">
            <v>70</v>
          </cell>
          <cell r="Y169">
            <v>0.64</v>
          </cell>
          <cell r="Z169">
            <v>5485086</v>
          </cell>
          <cell r="AA169">
            <v>5146</v>
          </cell>
          <cell r="AB169">
            <v>82</v>
          </cell>
          <cell r="AC169">
            <v>4</v>
          </cell>
          <cell r="AD169">
            <v>1</v>
          </cell>
          <cell r="AE169">
            <v>2</v>
          </cell>
          <cell r="AF169">
            <v>1</v>
          </cell>
          <cell r="AG169">
            <v>64</v>
          </cell>
        </row>
        <row r="170">
          <cell r="A170">
            <v>643348571</v>
          </cell>
          <cell r="B170" t="str">
            <v>Bacteria</v>
          </cell>
          <cell r="C170" t="str">
            <v>Finished</v>
          </cell>
          <cell r="D170" t="str">
            <v>Rhodospirillum centenum SW</v>
          </cell>
          <cell r="E170" t="str">
            <v>Rhodospirillum centenum SW</v>
          </cell>
          <cell r="F170" t="str">
            <v>Arizona State University, TGen</v>
          </cell>
          <cell r="G170">
            <v>643348571</v>
          </cell>
          <cell r="H170" t="str">
            <v>Proteobacteria</v>
          </cell>
          <cell r="I170" t="str">
            <v>Alphaproteobacteria</v>
          </cell>
          <cell r="J170" t="str">
            <v>Rhodospirillales</v>
          </cell>
          <cell r="K170" t="str">
            <v>Rhodospirillaceae</v>
          </cell>
          <cell r="L170" t="str">
            <v>Rhodospirillum</v>
          </cell>
          <cell r="M170" t="str">
            <v>Rhodospirillum centenum</v>
          </cell>
          <cell r="N170">
            <v>414684</v>
          </cell>
          <cell r="O170">
            <v>18307</v>
          </cell>
          <cell r="P170">
            <v>58805</v>
          </cell>
          <cell r="Q170">
            <v>39904</v>
          </cell>
          <cell r="R170" t="str">
            <v>SW</v>
          </cell>
          <cell r="S170" t="str">
            <v>Blankenship RE</v>
          </cell>
          <cell r="T170" t="str">
            <v>Yes</v>
          </cell>
          <cell r="U170" t="str">
            <v>No</v>
          </cell>
          <cell r="V170">
            <v>4355548</v>
          </cell>
          <cell r="W170">
            <v>4065</v>
          </cell>
          <cell r="X170">
            <v>1</v>
          </cell>
          <cell r="Y170">
            <v>0.7</v>
          </cell>
          <cell r="Z170">
            <v>3807055</v>
          </cell>
          <cell r="AA170">
            <v>4002</v>
          </cell>
          <cell r="AB170">
            <v>63</v>
          </cell>
          <cell r="AC170">
            <v>11</v>
          </cell>
          <cell r="AD170">
            <v>3</v>
          </cell>
          <cell r="AE170">
            <v>4</v>
          </cell>
          <cell r="AF170">
            <v>4</v>
          </cell>
          <cell r="AG170">
            <v>52</v>
          </cell>
        </row>
        <row r="171">
          <cell r="A171">
            <v>2617270912</v>
          </cell>
          <cell r="B171" t="str">
            <v>Bacteria</v>
          </cell>
          <cell r="C171" t="str">
            <v>Permanent Draft</v>
          </cell>
          <cell r="D171" t="str">
            <v>Genomic Encyclopedia of Type Strains, Phase III (KMG-III): the genomes of soil and plant-associated and newly described type strains</v>
          </cell>
          <cell r="E171" t="str">
            <v>Roseicitreum antarcticum CGMCC 1.8894</v>
          </cell>
          <cell r="F171" t="str">
            <v>DOE Joint Genome Institute (JGI)</v>
          </cell>
          <cell r="G171">
            <v>2617270912</v>
          </cell>
          <cell r="H171" t="str">
            <v>Proteobacteria</v>
          </cell>
          <cell r="I171" t="str">
            <v>Alphaproteobacteria</v>
          </cell>
          <cell r="J171" t="str">
            <v>Rhodobacterales</v>
          </cell>
          <cell r="K171" t="str">
            <v>Rhodobacteraceae</v>
          </cell>
          <cell r="L171" t="str">
            <v>Roseicitreum</v>
          </cell>
          <cell r="M171" t="str">
            <v>Roseicitreum antarcticum</v>
          </cell>
          <cell r="N171">
            <v>564137</v>
          </cell>
          <cell r="O171">
            <v>0</v>
          </cell>
          <cell r="P171">
            <v>0</v>
          </cell>
          <cell r="Q171">
            <v>42166</v>
          </cell>
          <cell r="R171" t="str">
            <v>CGMCC 1.8894</v>
          </cell>
          <cell r="S171" t="str">
            <v>William Whitman</v>
          </cell>
          <cell r="T171" t="str">
            <v>Yes</v>
          </cell>
          <cell r="V171">
            <v>4250016</v>
          </cell>
          <cell r="W171">
            <v>4087</v>
          </cell>
          <cell r="X171">
            <v>77</v>
          </cell>
          <cell r="Y171">
            <v>0.63</v>
          </cell>
          <cell r="Z171">
            <v>3734663</v>
          </cell>
          <cell r="AA171">
            <v>4016</v>
          </cell>
          <cell r="AB171">
            <v>71</v>
          </cell>
          <cell r="AC171">
            <v>12</v>
          </cell>
          <cell r="AD171">
            <v>4</v>
          </cell>
          <cell r="AE171">
            <v>4</v>
          </cell>
          <cell r="AF171">
            <v>4</v>
          </cell>
          <cell r="AG171">
            <v>52</v>
          </cell>
        </row>
        <row r="172">
          <cell r="A172">
            <v>2627854218</v>
          </cell>
          <cell r="B172" t="str">
            <v>Bacteria</v>
          </cell>
          <cell r="C172" t="str">
            <v>Permanent Draft</v>
          </cell>
          <cell r="D172" t="str">
            <v>Thalassobacter sp. 16PALIMAR09 Genome sequencing</v>
          </cell>
          <cell r="E172" t="str">
            <v>Thalassobacter sp. 16PALIMAR09</v>
          </cell>
          <cell r="F172" t="str">
            <v>University of the Balearic Islands</v>
          </cell>
          <cell r="G172">
            <v>2627854218</v>
          </cell>
          <cell r="H172" t="str">
            <v>Proteobacteria</v>
          </cell>
          <cell r="I172" t="str">
            <v>Alphaproteobacteria</v>
          </cell>
          <cell r="J172" t="str">
            <v>Rhodobacterales</v>
          </cell>
          <cell r="K172" t="str">
            <v>Rhodobacteraceae</v>
          </cell>
          <cell r="L172" t="str">
            <v>Thalassobacter</v>
          </cell>
          <cell r="M172" t="str">
            <v>Thalassobacter sp. 16PALIMAR09</v>
          </cell>
          <cell r="N172">
            <v>1225651</v>
          </cell>
          <cell r="O172">
            <v>0</v>
          </cell>
          <cell r="P172">
            <v>0</v>
          </cell>
          <cell r="Q172">
            <v>42251</v>
          </cell>
          <cell r="R172" t="str">
            <v>16PALIMAR09</v>
          </cell>
          <cell r="T172" t="str">
            <v>Yes</v>
          </cell>
          <cell r="U172" t="str">
            <v>Unknown</v>
          </cell>
          <cell r="V172">
            <v>3531868</v>
          </cell>
          <cell r="W172">
            <v>3522</v>
          </cell>
          <cell r="X172">
            <v>39</v>
          </cell>
          <cell r="Y172">
            <v>0.59</v>
          </cell>
          <cell r="Z172">
            <v>3249517</v>
          </cell>
          <cell r="AA172">
            <v>3466</v>
          </cell>
          <cell r="AB172">
            <v>56</v>
          </cell>
          <cell r="AC172">
            <v>3</v>
          </cell>
          <cell r="AD172">
            <v>1</v>
          </cell>
          <cell r="AE172">
            <v>1</v>
          </cell>
          <cell r="AF172">
            <v>1</v>
          </cell>
          <cell r="AG172">
            <v>43</v>
          </cell>
        </row>
        <row r="173">
          <cell r="A173">
            <v>2708743030</v>
          </cell>
          <cell r="B173" t="str">
            <v>Bacteria</v>
          </cell>
          <cell r="C173" t="str">
            <v>Permanent Draft</v>
          </cell>
          <cell r="D173" t="str">
            <v>Soil microbial communities from Rifle, Colorado, USA</v>
          </cell>
          <cell r="E173" t="str">
            <v>Sphingomonadales bacterium RIFCSPHIGHO2_01_FULL_65_20</v>
          </cell>
          <cell r="F173" t="str">
            <v>DOE Joint Genome Institute (JGI)</v>
          </cell>
          <cell r="G173">
            <v>2708743030</v>
          </cell>
          <cell r="H173" t="str">
            <v>Proteobacteria</v>
          </cell>
          <cell r="I173" t="str">
            <v>Alphaproteobacteria</v>
          </cell>
          <cell r="J173" t="str">
            <v>Sphingomonadales</v>
          </cell>
          <cell r="K173" t="str">
            <v>unclassified</v>
          </cell>
          <cell r="L173" t="str">
            <v>unclassified</v>
          </cell>
          <cell r="M173" t="str">
            <v>Sphingomonadales bacterium RIFCSPHIGHO2_01_FULL_65_20</v>
          </cell>
          <cell r="N173">
            <v>1802169</v>
          </cell>
          <cell r="O173">
            <v>0</v>
          </cell>
          <cell r="P173">
            <v>0</v>
          </cell>
          <cell r="Q173">
            <v>42713</v>
          </cell>
          <cell r="S173" t="str">
            <v>Jill Banfield</v>
          </cell>
          <cell r="T173" t="str">
            <v>No</v>
          </cell>
          <cell r="V173">
            <v>4242029</v>
          </cell>
          <cell r="W173">
            <v>4128</v>
          </cell>
          <cell r="X173">
            <v>48</v>
          </cell>
          <cell r="Y173">
            <v>0.65</v>
          </cell>
          <cell r="Z173">
            <v>3864217</v>
          </cell>
          <cell r="AA173">
            <v>4073</v>
          </cell>
          <cell r="AB173">
            <v>55</v>
          </cell>
          <cell r="AC173">
            <v>5</v>
          </cell>
          <cell r="AD173">
            <v>2</v>
          </cell>
          <cell r="AE173">
            <v>1</v>
          </cell>
          <cell r="AF173">
            <v>2</v>
          </cell>
          <cell r="AG173">
            <v>40</v>
          </cell>
        </row>
        <row r="174">
          <cell r="A174">
            <v>2585427956</v>
          </cell>
          <cell r="B174" t="str">
            <v>Bacteria</v>
          </cell>
          <cell r="C174" t="str">
            <v>Permanent Draft</v>
          </cell>
          <cell r="D174" t="str">
            <v>Erythrobacter genome project - Xiamen University</v>
          </cell>
          <cell r="E174" t="str">
            <v>Erythrobacter longus DSM 6997</v>
          </cell>
          <cell r="F174" t="str">
            <v>Xiamen university</v>
          </cell>
          <cell r="G174">
            <v>2585427956</v>
          </cell>
          <cell r="H174" t="str">
            <v>Proteobacteria</v>
          </cell>
          <cell r="I174" t="str">
            <v>Alphaproteobacteria</v>
          </cell>
          <cell r="J174" t="str">
            <v>Sphingomonadales</v>
          </cell>
          <cell r="K174" t="str">
            <v>Erythrobacteraceae</v>
          </cell>
          <cell r="L174" t="str">
            <v>Erythrobacter</v>
          </cell>
          <cell r="M174" t="str">
            <v>Erythrobacter longus</v>
          </cell>
          <cell r="N174">
            <v>1044</v>
          </cell>
          <cell r="O174">
            <v>0</v>
          </cell>
          <cell r="P174">
            <v>0</v>
          </cell>
          <cell r="Q174">
            <v>41869</v>
          </cell>
          <cell r="R174" t="str">
            <v>DSM 6997</v>
          </cell>
          <cell r="T174" t="str">
            <v>Yes</v>
          </cell>
          <cell r="U174" t="str">
            <v>Yes</v>
          </cell>
          <cell r="V174">
            <v>3602162</v>
          </cell>
          <cell r="W174">
            <v>3298</v>
          </cell>
          <cell r="X174">
            <v>14</v>
          </cell>
          <cell r="Y174">
            <v>0.56999999999999995</v>
          </cell>
          <cell r="Z174">
            <v>3273458</v>
          </cell>
          <cell r="AA174">
            <v>3252</v>
          </cell>
          <cell r="AB174">
            <v>46</v>
          </cell>
          <cell r="AC174">
            <v>3</v>
          </cell>
          <cell r="AD174">
            <v>1</v>
          </cell>
          <cell r="AE174">
            <v>1</v>
          </cell>
          <cell r="AF174">
            <v>1</v>
          </cell>
          <cell r="AG174">
            <v>42</v>
          </cell>
        </row>
        <row r="175">
          <cell r="A175">
            <v>2738541304</v>
          </cell>
          <cell r="B175" t="str">
            <v>Bacteria</v>
          </cell>
          <cell r="C175" t="str">
            <v>Permanent Draft</v>
          </cell>
          <cell r="D175" t="str">
            <v>Populus root and rhizosphere microbial communities from Tennessee, USA</v>
          </cell>
          <cell r="E175" t="str">
            <v>Novosphingobium sp. GV061</v>
          </cell>
          <cell r="F175" t="str">
            <v>DOE Joint Genome Institute (JGI)</v>
          </cell>
          <cell r="G175">
            <v>2738541304</v>
          </cell>
          <cell r="H175" t="str">
            <v>Proteobacteria</v>
          </cell>
          <cell r="I175" t="str">
            <v>Alphaproteobacteria</v>
          </cell>
          <cell r="J175" t="str">
            <v>Sphingomonadales</v>
          </cell>
          <cell r="K175" t="str">
            <v>Sphingomonadaceae</v>
          </cell>
          <cell r="L175" t="str">
            <v>Novosphingobium</v>
          </cell>
          <cell r="M175" t="str">
            <v>Novosphingobium sp.</v>
          </cell>
          <cell r="N175">
            <v>1874826</v>
          </cell>
          <cell r="O175">
            <v>0</v>
          </cell>
          <cell r="P175">
            <v>0</v>
          </cell>
          <cell r="Q175">
            <v>42929</v>
          </cell>
          <cell r="R175" t="str">
            <v>GV061</v>
          </cell>
          <cell r="S175" t="str">
            <v>Dale Pelletier</v>
          </cell>
          <cell r="T175" t="str">
            <v>Yes</v>
          </cell>
          <cell r="V175">
            <v>4833665</v>
          </cell>
          <cell r="W175">
            <v>4524</v>
          </cell>
          <cell r="X175">
            <v>63</v>
          </cell>
          <cell r="Y175">
            <v>0.66</v>
          </cell>
          <cell r="Z175">
            <v>4412677</v>
          </cell>
          <cell r="AA175">
            <v>4447</v>
          </cell>
          <cell r="AB175">
            <v>77</v>
          </cell>
          <cell r="AC175">
            <v>3</v>
          </cell>
          <cell r="AD175">
            <v>1</v>
          </cell>
          <cell r="AE175">
            <v>1</v>
          </cell>
          <cell r="AF175">
            <v>1</v>
          </cell>
          <cell r="AG175">
            <v>61</v>
          </cell>
        </row>
        <row r="176">
          <cell r="A176">
            <v>2636415909</v>
          </cell>
          <cell r="B176" t="str">
            <v>Bacteria</v>
          </cell>
          <cell r="C176" t="str">
            <v>Permanent Draft</v>
          </cell>
          <cell r="D176" t="str">
            <v>Comparative genome sequencing of Methylobacterium Type strains</v>
          </cell>
          <cell r="E176" t="str">
            <v>Methylobacterium tarhaniae DSM 25844</v>
          </cell>
          <cell r="F176" t="str">
            <v>Institute of Microbial Technology (IMTECH), Council of Scientific and Industrial Research (CSIR)</v>
          </cell>
          <cell r="G176">
            <v>2636415909</v>
          </cell>
          <cell r="H176" t="str">
            <v>Proteobacteria</v>
          </cell>
          <cell r="I176" t="str">
            <v>Alphaproteobacteria</v>
          </cell>
          <cell r="J176" t="str">
            <v>Rhizobiales</v>
          </cell>
          <cell r="K176" t="str">
            <v>Methylobacteriaceae</v>
          </cell>
          <cell r="L176" t="str">
            <v>Methylobacterium</v>
          </cell>
          <cell r="M176" t="str">
            <v>Methylobacterium tarhaniae</v>
          </cell>
          <cell r="N176">
            <v>1187852</v>
          </cell>
          <cell r="O176">
            <v>0</v>
          </cell>
          <cell r="P176">
            <v>0</v>
          </cell>
          <cell r="Q176">
            <v>42297</v>
          </cell>
          <cell r="R176" t="str">
            <v>DSM 25844</v>
          </cell>
          <cell r="T176" t="str">
            <v>Yes</v>
          </cell>
          <cell r="V176">
            <v>6743422</v>
          </cell>
          <cell r="W176">
            <v>6436</v>
          </cell>
          <cell r="X176">
            <v>483</v>
          </cell>
          <cell r="Y176">
            <v>0.7</v>
          </cell>
          <cell r="Z176">
            <v>5755240</v>
          </cell>
          <cell r="AA176">
            <v>6335</v>
          </cell>
          <cell r="AB176">
            <v>101</v>
          </cell>
          <cell r="AC176">
            <v>9</v>
          </cell>
          <cell r="AD176">
            <v>3</v>
          </cell>
          <cell r="AE176">
            <v>4</v>
          </cell>
          <cell r="AF176">
            <v>2</v>
          </cell>
          <cell r="AG176">
            <v>66</v>
          </cell>
        </row>
        <row r="177">
          <cell r="A177">
            <v>2671180457</v>
          </cell>
          <cell r="B177" t="str">
            <v>Bacteria</v>
          </cell>
          <cell r="C177" t="str">
            <v>Finished</v>
          </cell>
          <cell r="D177" t="str">
            <v>Blastochloris viridis strain:ATCC 19567 Genome sequencing and assembly</v>
          </cell>
          <cell r="E177" t="str">
            <v>Blastochloris viridis ATCC 19567</v>
          </cell>
          <cell r="F177" t="str">
            <v>Institute for Basic Science</v>
          </cell>
          <cell r="G177">
            <v>2671180457</v>
          </cell>
          <cell r="H177" t="str">
            <v>Proteobacteria</v>
          </cell>
          <cell r="I177" t="str">
            <v>Alphaproteobacteria</v>
          </cell>
          <cell r="J177" t="str">
            <v>Rhizobiales</v>
          </cell>
          <cell r="K177" t="str">
            <v>Hyphomicrobiaceae</v>
          </cell>
          <cell r="L177" t="str">
            <v>Blastochloris</v>
          </cell>
          <cell r="M177" t="str">
            <v>Blastochloris viridis</v>
          </cell>
          <cell r="N177">
            <v>1079</v>
          </cell>
          <cell r="O177">
            <v>0</v>
          </cell>
          <cell r="P177">
            <v>0</v>
          </cell>
          <cell r="Q177">
            <v>42516</v>
          </cell>
          <cell r="R177" t="str">
            <v>ATCC 19567</v>
          </cell>
          <cell r="T177" t="str">
            <v>Yes</v>
          </cell>
          <cell r="V177">
            <v>3724841</v>
          </cell>
          <cell r="W177">
            <v>3334</v>
          </cell>
          <cell r="X177">
            <v>1</v>
          </cell>
          <cell r="Y177">
            <v>0.68</v>
          </cell>
          <cell r="Z177">
            <v>3182831</v>
          </cell>
          <cell r="AA177">
            <v>3261</v>
          </cell>
          <cell r="AB177">
            <v>73</v>
          </cell>
          <cell r="AC177">
            <v>9</v>
          </cell>
          <cell r="AD177">
            <v>3</v>
          </cell>
          <cell r="AE177">
            <v>3</v>
          </cell>
          <cell r="AF177">
            <v>3</v>
          </cell>
          <cell r="AG177">
            <v>48</v>
          </cell>
        </row>
        <row r="178">
          <cell r="A178">
            <v>2576861672</v>
          </cell>
          <cell r="B178" t="str">
            <v>Bacteria</v>
          </cell>
          <cell r="C178" t="str">
            <v>Permanent Draft</v>
          </cell>
          <cell r="D178" t="str">
            <v>Horizontal gene transfer by gene transfer agents- UBC, Canada</v>
          </cell>
          <cell r="E178" t="str">
            <v>Rhodobacter capsulatus B6</v>
          </cell>
          <cell r="F178" t="str">
            <v>University of British Columbia</v>
          </cell>
          <cell r="G178">
            <v>2576861672</v>
          </cell>
          <cell r="H178" t="str">
            <v>Proteobacteria</v>
          </cell>
          <cell r="I178" t="str">
            <v>Alphaproteobacteria</v>
          </cell>
          <cell r="J178" t="str">
            <v>Rhodobacterales</v>
          </cell>
          <cell r="K178" t="str">
            <v>Rhodobacteraceae</v>
          </cell>
          <cell r="L178" t="str">
            <v>Rhodobacter</v>
          </cell>
          <cell r="M178" t="str">
            <v>Rhodobacter capsulatus</v>
          </cell>
          <cell r="N178">
            <v>1415162</v>
          </cell>
          <cell r="O178">
            <v>0</v>
          </cell>
          <cell r="P178">
            <v>0</v>
          </cell>
          <cell r="R178" t="str">
            <v>B6</v>
          </cell>
          <cell r="T178" t="str">
            <v>Yes</v>
          </cell>
          <cell r="U178" t="str">
            <v>Unknown</v>
          </cell>
          <cell r="V178">
            <v>3805767</v>
          </cell>
          <cell r="W178">
            <v>3636</v>
          </cell>
          <cell r="X178">
            <v>113</v>
          </cell>
          <cell r="Y178">
            <v>0.66</v>
          </cell>
          <cell r="Z178">
            <v>3382322</v>
          </cell>
          <cell r="AA178">
            <v>3587</v>
          </cell>
          <cell r="AB178">
            <v>49</v>
          </cell>
          <cell r="AC178">
            <v>3</v>
          </cell>
          <cell r="AD178">
            <v>1</v>
          </cell>
          <cell r="AE178">
            <v>1</v>
          </cell>
          <cell r="AF178">
            <v>1</v>
          </cell>
          <cell r="AG178">
            <v>45</v>
          </cell>
        </row>
        <row r="179">
          <cell r="A179">
            <v>2636415803</v>
          </cell>
          <cell r="B179" t="str">
            <v>Bacteria</v>
          </cell>
          <cell r="C179" t="str">
            <v>Permanent Draft</v>
          </cell>
          <cell r="D179" t="str">
            <v>Evolution of Photosynthesis Gene Clusters</v>
          </cell>
          <cell r="E179" t="str">
            <v>Novosphingobium sp. AAP83</v>
          </cell>
          <cell r="F179" t="str">
            <v>Institute of Microbiology of the ASCR, v. v. i.</v>
          </cell>
          <cell r="G179">
            <v>2636415803</v>
          </cell>
          <cell r="H179" t="str">
            <v>Proteobacteria</v>
          </cell>
          <cell r="I179" t="str">
            <v>Alphaproteobacteria</v>
          </cell>
          <cell r="J179" t="str">
            <v>Sphingomonadales</v>
          </cell>
          <cell r="K179" t="str">
            <v>Sphingomonadaceae</v>
          </cell>
          <cell r="L179" t="str">
            <v>Novosphingobium</v>
          </cell>
          <cell r="M179" t="str">
            <v>Novosphingobium sp. AAP83</v>
          </cell>
          <cell r="N179">
            <v>1523425</v>
          </cell>
          <cell r="O179">
            <v>0</v>
          </cell>
          <cell r="P179">
            <v>0</v>
          </cell>
          <cell r="Q179">
            <v>42297</v>
          </cell>
          <cell r="R179" t="str">
            <v>AAP83</v>
          </cell>
          <cell r="T179" t="str">
            <v>Yes</v>
          </cell>
          <cell r="U179" t="str">
            <v>Unknown</v>
          </cell>
          <cell r="V179">
            <v>4232088</v>
          </cell>
          <cell r="W179">
            <v>4007</v>
          </cell>
          <cell r="X179">
            <v>84</v>
          </cell>
          <cell r="Y179">
            <v>0.59</v>
          </cell>
          <cell r="Z179">
            <v>3843709</v>
          </cell>
          <cell r="AA179">
            <v>3946</v>
          </cell>
          <cell r="AB179">
            <v>61</v>
          </cell>
          <cell r="AC179">
            <v>3</v>
          </cell>
          <cell r="AD179">
            <v>1</v>
          </cell>
          <cell r="AE179">
            <v>1</v>
          </cell>
          <cell r="AF179">
            <v>1</v>
          </cell>
          <cell r="AG179">
            <v>47</v>
          </cell>
        </row>
        <row r="180">
          <cell r="A180">
            <v>2671180325</v>
          </cell>
          <cell r="B180" t="str">
            <v>Bacteria</v>
          </cell>
          <cell r="C180" t="str">
            <v>Permanent Draft</v>
          </cell>
          <cell r="D180" t="str">
            <v>Draft Genome sequence of Methylobacterium sp. 121</v>
          </cell>
          <cell r="E180" t="str">
            <v>Methylobacterium sp. ME121</v>
          </cell>
          <cell r="F180" t="str">
            <v>Toyo University</v>
          </cell>
          <cell r="G180">
            <v>2671180325</v>
          </cell>
          <cell r="H180" t="str">
            <v>Proteobacteria</v>
          </cell>
          <cell r="I180" t="str">
            <v>Alphaproteobacteria</v>
          </cell>
          <cell r="J180" t="str">
            <v>Rhizobiales</v>
          </cell>
          <cell r="K180" t="str">
            <v>Methylobacteriaceae</v>
          </cell>
          <cell r="L180" t="str">
            <v>Methylobacterium</v>
          </cell>
          <cell r="M180" t="str">
            <v>Methylobacterium sp. ME121</v>
          </cell>
          <cell r="N180">
            <v>1604132</v>
          </cell>
          <cell r="O180">
            <v>0</v>
          </cell>
          <cell r="P180">
            <v>0</v>
          </cell>
          <cell r="Q180">
            <v>42516</v>
          </cell>
          <cell r="R180" t="str">
            <v>ME121</v>
          </cell>
          <cell r="T180" t="str">
            <v>Yes</v>
          </cell>
          <cell r="V180">
            <v>7083539</v>
          </cell>
          <cell r="W180">
            <v>6814</v>
          </cell>
          <cell r="X180">
            <v>178</v>
          </cell>
          <cell r="Y180">
            <v>0.71</v>
          </cell>
          <cell r="Z180">
            <v>6078847</v>
          </cell>
          <cell r="AA180">
            <v>6743</v>
          </cell>
          <cell r="AB180">
            <v>71</v>
          </cell>
          <cell r="AC180">
            <v>2</v>
          </cell>
          <cell r="AD180">
            <v>0</v>
          </cell>
          <cell r="AE180">
            <v>1</v>
          </cell>
          <cell r="AF180">
            <v>1</v>
          </cell>
          <cell r="AG180">
            <v>48</v>
          </cell>
        </row>
        <row r="181">
          <cell r="A181">
            <v>2698536347</v>
          </cell>
          <cell r="B181" t="str">
            <v>Bacteria</v>
          </cell>
          <cell r="C181" t="str">
            <v>Permanent Draft</v>
          </cell>
          <cell r="D181" t="str">
            <v>Genome sequencing of Roseobacter symbionts from Euprymna scolopes accessory nidamental gland</v>
          </cell>
          <cell r="E181" t="str">
            <v>Tateyamaria sp. ANG-S1</v>
          </cell>
          <cell r="F181" t="str">
            <v>University of Connecticut</v>
          </cell>
          <cell r="G181">
            <v>2698536347</v>
          </cell>
          <cell r="H181" t="str">
            <v>Proteobacteria</v>
          </cell>
          <cell r="I181" t="str">
            <v>Alphaproteobacteria</v>
          </cell>
          <cell r="J181" t="str">
            <v>Rhodobacterales</v>
          </cell>
          <cell r="K181" t="str">
            <v>Rhodobacteraceae</v>
          </cell>
          <cell r="L181" t="str">
            <v>Tateyamaria</v>
          </cell>
          <cell r="M181" t="str">
            <v>Tateyamaria sp. ANG-S1</v>
          </cell>
          <cell r="N181">
            <v>1577905</v>
          </cell>
          <cell r="O181">
            <v>0</v>
          </cell>
          <cell r="P181">
            <v>0</v>
          </cell>
          <cell r="Q181">
            <v>42647</v>
          </cell>
          <cell r="R181" t="str">
            <v>ANG-S1</v>
          </cell>
          <cell r="T181" t="str">
            <v>Yes</v>
          </cell>
          <cell r="V181">
            <v>4424097</v>
          </cell>
          <cell r="W181">
            <v>4416</v>
          </cell>
          <cell r="X181">
            <v>30</v>
          </cell>
          <cell r="Y181">
            <v>0.61</v>
          </cell>
          <cell r="Z181">
            <v>3996735</v>
          </cell>
          <cell r="AA181">
            <v>4362</v>
          </cell>
          <cell r="AB181">
            <v>54</v>
          </cell>
          <cell r="AC181">
            <v>3</v>
          </cell>
          <cell r="AD181">
            <v>1</v>
          </cell>
          <cell r="AE181">
            <v>1</v>
          </cell>
          <cell r="AF181">
            <v>1</v>
          </cell>
          <cell r="AG181">
            <v>43</v>
          </cell>
        </row>
        <row r="182">
          <cell r="A182">
            <v>2643221861</v>
          </cell>
          <cell r="B182" t="str">
            <v>Bacteria</v>
          </cell>
          <cell r="C182" t="str">
            <v>Permanent Draft</v>
          </cell>
          <cell r="D182" t="str">
            <v>Genome sequencing of Arabidopsis leaf and root microbiota representing the majority of bacterial species in their natural communities</v>
          </cell>
          <cell r="E182" t="str">
            <v>Methylobacterium sp. Leaf90</v>
          </cell>
          <cell r="F182" t="str">
            <v>Max Planck Institute for Plant Breeding Research</v>
          </cell>
          <cell r="G182">
            <v>2643221861</v>
          </cell>
          <cell r="H182" t="str">
            <v>Proteobacteria</v>
          </cell>
          <cell r="I182" t="str">
            <v>Alphaproteobacteria</v>
          </cell>
          <cell r="J182" t="str">
            <v>Rhizobiales</v>
          </cell>
          <cell r="K182" t="str">
            <v>Methylobacteriaceae</v>
          </cell>
          <cell r="L182" t="str">
            <v>Methylobacterium</v>
          </cell>
          <cell r="M182" t="str">
            <v>Methylobacterium sp. Leaf90</v>
          </cell>
          <cell r="N182">
            <v>1736246</v>
          </cell>
          <cell r="O182">
            <v>0</v>
          </cell>
          <cell r="P182">
            <v>0</v>
          </cell>
          <cell r="Q182">
            <v>42349</v>
          </cell>
          <cell r="R182" t="str">
            <v>Leaf90</v>
          </cell>
          <cell r="T182" t="str">
            <v>Yes</v>
          </cell>
          <cell r="V182">
            <v>5671203</v>
          </cell>
          <cell r="W182">
            <v>5362</v>
          </cell>
          <cell r="X182">
            <v>59</v>
          </cell>
          <cell r="Y182">
            <v>0.68</v>
          </cell>
          <cell r="Z182">
            <v>4796052</v>
          </cell>
          <cell r="AA182">
            <v>5285</v>
          </cell>
          <cell r="AB182">
            <v>77</v>
          </cell>
          <cell r="AC182">
            <v>7</v>
          </cell>
          <cell r="AD182">
            <v>3</v>
          </cell>
          <cell r="AE182">
            <v>2</v>
          </cell>
          <cell r="AF182">
            <v>2</v>
          </cell>
          <cell r="AG182">
            <v>52</v>
          </cell>
        </row>
        <row r="183">
          <cell r="A183">
            <v>2643221868</v>
          </cell>
          <cell r="B183" t="str">
            <v>Bacteria</v>
          </cell>
          <cell r="C183" t="str">
            <v>Permanent Draft</v>
          </cell>
          <cell r="D183" t="str">
            <v>Genome sequencing of Arabidopsis leaf and root microbiota representing the majority of bacterial species in their natural communities</v>
          </cell>
          <cell r="E183" t="str">
            <v>Methylobacterium sp. Leaf106</v>
          </cell>
          <cell r="F183" t="str">
            <v>Max Planck Institute for Plant Breeding Research</v>
          </cell>
          <cell r="G183">
            <v>2643221868</v>
          </cell>
          <cell r="H183" t="str">
            <v>Proteobacteria</v>
          </cell>
          <cell r="I183" t="str">
            <v>Alphaproteobacteria</v>
          </cell>
          <cell r="J183" t="str">
            <v>Rhizobiales</v>
          </cell>
          <cell r="K183" t="str">
            <v>Methylobacteriaceae</v>
          </cell>
          <cell r="L183" t="str">
            <v>Methylobacterium</v>
          </cell>
          <cell r="M183" t="str">
            <v>Methylobacterium sp. Leaf106</v>
          </cell>
          <cell r="N183">
            <v>1736255</v>
          </cell>
          <cell r="O183">
            <v>0</v>
          </cell>
          <cell r="P183">
            <v>0</v>
          </cell>
          <cell r="Q183">
            <v>42349</v>
          </cell>
          <cell r="R183" t="str">
            <v>Leaf106</v>
          </cell>
          <cell r="T183" t="str">
            <v>Yes</v>
          </cell>
          <cell r="V183">
            <v>4759318</v>
          </cell>
          <cell r="W183">
            <v>4505</v>
          </cell>
          <cell r="X183">
            <v>36</v>
          </cell>
          <cell r="Y183">
            <v>0.67</v>
          </cell>
          <cell r="Z183">
            <v>4101263</v>
          </cell>
          <cell r="AA183">
            <v>4435</v>
          </cell>
          <cell r="AB183">
            <v>70</v>
          </cell>
          <cell r="AC183">
            <v>5</v>
          </cell>
          <cell r="AD183">
            <v>3</v>
          </cell>
          <cell r="AE183">
            <v>1</v>
          </cell>
          <cell r="AF183">
            <v>1</v>
          </cell>
          <cell r="AG183">
            <v>48</v>
          </cell>
        </row>
        <row r="184">
          <cell r="A184">
            <v>2608642197</v>
          </cell>
          <cell r="B184" t="str">
            <v>Bacteria</v>
          </cell>
          <cell r="C184" t="str">
            <v>Draft</v>
          </cell>
          <cell r="D184" t="str">
            <v>Saline, thermophilic phototrophic and chemotrophic mat microbial communities from various locations in USA and Mexico</v>
          </cell>
          <cell r="E184" t="str">
            <v>Rhodobacteraceae sp. HL-91</v>
          </cell>
          <cell r="F184" t="str">
            <v>DOE Joint Genome Institute (JGI)</v>
          </cell>
          <cell r="G184">
            <v>2608642197</v>
          </cell>
          <cell r="H184" t="str">
            <v>Proteobacteria</v>
          </cell>
          <cell r="I184" t="str">
            <v>Alphaproteobacteria</v>
          </cell>
          <cell r="J184" t="str">
            <v>Rhodobacterales</v>
          </cell>
          <cell r="K184" t="str">
            <v>Rhodobacteraceae</v>
          </cell>
          <cell r="L184" t="str">
            <v>unclassified</v>
          </cell>
          <cell r="M184" t="str">
            <v>unclassified</v>
          </cell>
          <cell r="N184">
            <v>31989</v>
          </cell>
          <cell r="O184">
            <v>0</v>
          </cell>
          <cell r="P184">
            <v>0</v>
          </cell>
          <cell r="Q184">
            <v>42108</v>
          </cell>
          <cell r="S184" t="str">
            <v>Jim Fredrickson</v>
          </cell>
          <cell r="T184" t="str">
            <v>No</v>
          </cell>
          <cell r="V184">
            <v>3044387</v>
          </cell>
          <cell r="W184">
            <v>3002</v>
          </cell>
          <cell r="X184">
            <v>24</v>
          </cell>
          <cell r="Y184">
            <v>0.62</v>
          </cell>
          <cell r="Z184">
            <v>2801879</v>
          </cell>
          <cell r="AA184">
            <v>2947</v>
          </cell>
          <cell r="AB184">
            <v>55</v>
          </cell>
          <cell r="AC184">
            <v>1</v>
          </cell>
          <cell r="AD184">
            <v>0</v>
          </cell>
          <cell r="AE184">
            <v>1</v>
          </cell>
          <cell r="AF184">
            <v>0</v>
          </cell>
          <cell r="AG184">
            <v>38</v>
          </cell>
        </row>
        <row r="185">
          <cell r="A185">
            <v>2551306676</v>
          </cell>
          <cell r="B185" t="str">
            <v>Bacteria</v>
          </cell>
          <cell r="C185" t="str">
            <v>Permanent Draft</v>
          </cell>
          <cell r="D185" t="str">
            <v>Novosphingobium  genome sequencing - National Institute of Technology and Evaluation, Japan</v>
          </cell>
          <cell r="E185" t="str">
            <v>Novosphingobium sp. B-7</v>
          </cell>
          <cell r="F185" t="str">
            <v>Central South University</v>
          </cell>
          <cell r="G185">
            <v>2551306676</v>
          </cell>
          <cell r="H185" t="str">
            <v>Proteobacteria</v>
          </cell>
          <cell r="I185" t="str">
            <v>Alphaproteobacteria</v>
          </cell>
          <cell r="J185" t="str">
            <v>Sphingomonadales</v>
          </cell>
          <cell r="K185" t="str">
            <v>Sphingomonadaceae</v>
          </cell>
          <cell r="L185" t="str">
            <v>Novosphingobium</v>
          </cell>
          <cell r="M185" t="str">
            <v>Novosphingobium sp. B-7</v>
          </cell>
          <cell r="N185">
            <v>1298855</v>
          </cell>
          <cell r="O185">
            <v>0</v>
          </cell>
          <cell r="P185">
            <v>0</v>
          </cell>
          <cell r="R185" t="str">
            <v>B-7</v>
          </cell>
          <cell r="T185" t="str">
            <v>Yes</v>
          </cell>
          <cell r="U185" t="str">
            <v>Unknown</v>
          </cell>
          <cell r="V185">
            <v>4864130</v>
          </cell>
          <cell r="W185">
            <v>5096</v>
          </cell>
          <cell r="X185">
            <v>848</v>
          </cell>
          <cell r="Y185">
            <v>0.65</v>
          </cell>
          <cell r="Z185">
            <v>4378668</v>
          </cell>
          <cell r="AA185">
            <v>5006</v>
          </cell>
          <cell r="AB185">
            <v>90</v>
          </cell>
          <cell r="AC185">
            <v>14</v>
          </cell>
          <cell r="AD185">
            <v>2</v>
          </cell>
          <cell r="AE185">
            <v>6</v>
          </cell>
          <cell r="AF185">
            <v>6</v>
          </cell>
          <cell r="AG185">
            <v>62</v>
          </cell>
        </row>
        <row r="186">
          <cell r="A186">
            <v>2651870273</v>
          </cell>
          <cell r="B186" t="str">
            <v>Bacteria</v>
          </cell>
          <cell r="C186" t="str">
            <v>Draft</v>
          </cell>
          <cell r="D186" t="str">
            <v>Water column microbial communities from Red Sea, Saudi Arabia</v>
          </cell>
          <cell r="E186" t="str">
            <v>Rhodobacteraceae bacterium REDSEA-S02_B3</v>
          </cell>
          <cell r="F186" t="str">
            <v>King Abdullah University of Science and Technology</v>
          </cell>
          <cell r="G186">
            <v>2651870273</v>
          </cell>
          <cell r="H186" t="str">
            <v>Proteobacteria</v>
          </cell>
          <cell r="I186" t="str">
            <v>Alphaproteobacteria</v>
          </cell>
          <cell r="J186" t="str">
            <v>Rhodobacterales</v>
          </cell>
          <cell r="K186" t="str">
            <v>Rhodobacteraceae</v>
          </cell>
          <cell r="L186" t="str">
            <v>unclassified</v>
          </cell>
          <cell r="M186" t="str">
            <v>unclassified</v>
          </cell>
          <cell r="N186">
            <v>31989</v>
          </cell>
          <cell r="O186">
            <v>0</v>
          </cell>
          <cell r="P186">
            <v>0</v>
          </cell>
          <cell r="Q186">
            <v>42495</v>
          </cell>
          <cell r="S186" t="str">
            <v>Fauzi Haroon</v>
          </cell>
          <cell r="T186" t="str">
            <v>No</v>
          </cell>
          <cell r="V186">
            <v>2089938</v>
          </cell>
          <cell r="W186">
            <v>2215</v>
          </cell>
          <cell r="X186">
            <v>113</v>
          </cell>
          <cell r="Y186">
            <v>0.4</v>
          </cell>
          <cell r="Z186">
            <v>1954939</v>
          </cell>
          <cell r="AA186">
            <v>2185</v>
          </cell>
          <cell r="AB186">
            <v>30</v>
          </cell>
          <cell r="AC186">
            <v>1</v>
          </cell>
          <cell r="AD186">
            <v>0</v>
          </cell>
          <cell r="AE186">
            <v>1</v>
          </cell>
          <cell r="AF186">
            <v>0</v>
          </cell>
          <cell r="AG186">
            <v>20</v>
          </cell>
        </row>
        <row r="187">
          <cell r="A187">
            <v>2516653015</v>
          </cell>
          <cell r="B187" t="str">
            <v>Bacteria</v>
          </cell>
          <cell r="C187" t="str">
            <v>Permanent Draft</v>
          </cell>
          <cell r="D187" t="str">
            <v>Rhodopseudomonas palustris sequencing - Univ of Washington</v>
          </cell>
          <cell r="E187" t="str">
            <v>Rhodopseudomonas palustris R1, DSM 8283 (HiSeq draft)</v>
          </cell>
          <cell r="F187" t="str">
            <v>University of Washington</v>
          </cell>
          <cell r="G187">
            <v>2516653015</v>
          </cell>
          <cell r="H187" t="str">
            <v>Proteobacteria</v>
          </cell>
          <cell r="I187" t="str">
            <v>Alphaproteobacteria</v>
          </cell>
          <cell r="J187" t="str">
            <v>Rhizobiales</v>
          </cell>
          <cell r="K187" t="str">
            <v>Bradyrhizobiaceae</v>
          </cell>
          <cell r="L187" t="str">
            <v>Rhodopseudomonas</v>
          </cell>
          <cell r="M187" t="str">
            <v>Rhodopseudomonas palustris</v>
          </cell>
          <cell r="N187">
            <v>1076</v>
          </cell>
          <cell r="O187">
            <v>0</v>
          </cell>
          <cell r="P187">
            <v>0</v>
          </cell>
          <cell r="Q187">
            <v>41778</v>
          </cell>
          <cell r="R187" t="str">
            <v>R1, DSM 8283</v>
          </cell>
          <cell r="S187" t="str">
            <v>Caroline Harwood</v>
          </cell>
          <cell r="T187" t="str">
            <v>Yes</v>
          </cell>
          <cell r="U187" t="str">
            <v>Yes</v>
          </cell>
          <cell r="V187">
            <v>5343628</v>
          </cell>
          <cell r="W187">
            <v>5629</v>
          </cell>
          <cell r="X187">
            <v>213</v>
          </cell>
          <cell r="Y187">
            <v>0.65</v>
          </cell>
          <cell r="Z187">
            <v>4571129</v>
          </cell>
          <cell r="AA187">
            <v>5565</v>
          </cell>
          <cell r="AB187">
            <v>64</v>
          </cell>
          <cell r="AC187">
            <v>3</v>
          </cell>
          <cell r="AD187">
            <v>1</v>
          </cell>
          <cell r="AE187">
            <v>1</v>
          </cell>
          <cell r="AF187">
            <v>1</v>
          </cell>
          <cell r="AG187">
            <v>47</v>
          </cell>
        </row>
        <row r="188">
          <cell r="A188">
            <v>2590828854</v>
          </cell>
          <cell r="B188" t="str">
            <v>Bacteria</v>
          </cell>
          <cell r="C188" t="str">
            <v>Permanent Draft</v>
          </cell>
          <cell r="D188" t="str">
            <v>Plant associated metagenomes--Microbial community diversity and host control of community assembly across model and emerging plant ecological genomics systems.</v>
          </cell>
          <cell r="E188" t="str">
            <v>Methylobacterium sp. 13MFTsu3.1M2</v>
          </cell>
          <cell r="F188" t="str">
            <v>DOE Joint Genome Institute (JGI)</v>
          </cell>
          <cell r="G188">
            <v>2590828854</v>
          </cell>
          <cell r="H188" t="str">
            <v>Proteobacteria</v>
          </cell>
          <cell r="I188" t="str">
            <v>Alphaproteobacteria</v>
          </cell>
          <cell r="J188" t="str">
            <v>Rhizobiales</v>
          </cell>
          <cell r="K188" t="str">
            <v>Methylobacteriaceae</v>
          </cell>
          <cell r="L188" t="str">
            <v>Methylobacterium</v>
          </cell>
          <cell r="M188" t="str">
            <v>Methylobacterium sp.</v>
          </cell>
          <cell r="N188">
            <v>409</v>
          </cell>
          <cell r="O188">
            <v>0</v>
          </cell>
          <cell r="P188">
            <v>0</v>
          </cell>
          <cell r="Q188">
            <v>41929</v>
          </cell>
          <cell r="R188" t="str">
            <v>13MFTsu3.1M2</v>
          </cell>
          <cell r="S188" t="str">
            <v>Jeff Dangl</v>
          </cell>
          <cell r="T188" t="str">
            <v>Yes</v>
          </cell>
          <cell r="U188" t="str">
            <v>Unknown</v>
          </cell>
          <cell r="V188">
            <v>6353721</v>
          </cell>
          <cell r="W188">
            <v>6019</v>
          </cell>
          <cell r="X188">
            <v>69</v>
          </cell>
          <cell r="Y188">
            <v>0.71</v>
          </cell>
          <cell r="Z188">
            <v>5484974</v>
          </cell>
          <cell r="AA188">
            <v>5942</v>
          </cell>
          <cell r="AB188">
            <v>77</v>
          </cell>
          <cell r="AC188">
            <v>10</v>
          </cell>
          <cell r="AD188">
            <v>5</v>
          </cell>
          <cell r="AE188">
            <v>4</v>
          </cell>
          <cell r="AF188">
            <v>1</v>
          </cell>
          <cell r="AG188">
            <v>50</v>
          </cell>
        </row>
        <row r="189">
          <cell r="A189">
            <v>2684622831</v>
          </cell>
          <cell r="B189" t="str">
            <v>Bacteria</v>
          </cell>
          <cell r="C189" t="str">
            <v>Draft</v>
          </cell>
          <cell r="D189" t="str">
            <v>Rhodopila sp. LVNP</v>
          </cell>
          <cell r="E189" t="str">
            <v>Rhodopila sp. LVNP</v>
          </cell>
          <cell r="F189" t="str">
            <v>University of Massachusetts Medical School (UMMS)</v>
          </cell>
          <cell r="G189">
            <v>2684622831</v>
          </cell>
          <cell r="H189" t="str">
            <v>Proteobacteria</v>
          </cell>
          <cell r="I189" t="str">
            <v>Alphaproteobacteria</v>
          </cell>
          <cell r="J189" t="str">
            <v>Rhodospirillales</v>
          </cell>
          <cell r="K189" t="str">
            <v>Acetobacteraceae</v>
          </cell>
          <cell r="L189" t="str">
            <v>Rhodopila</v>
          </cell>
          <cell r="M189" t="str">
            <v>unclassified</v>
          </cell>
          <cell r="N189">
            <v>1070</v>
          </cell>
          <cell r="O189">
            <v>0</v>
          </cell>
          <cell r="P189">
            <v>0</v>
          </cell>
          <cell r="Q189">
            <v>42688</v>
          </cell>
          <cell r="R189" t="str">
            <v>LVNP</v>
          </cell>
          <cell r="S189" t="str">
            <v>Grayson Chadwick</v>
          </cell>
          <cell r="T189" t="str">
            <v>Yes</v>
          </cell>
          <cell r="V189">
            <v>8148294</v>
          </cell>
          <cell r="W189">
            <v>7423</v>
          </cell>
          <cell r="X189">
            <v>2</v>
          </cell>
          <cell r="Y189">
            <v>0.67</v>
          </cell>
          <cell r="Z189">
            <v>6675585</v>
          </cell>
          <cell r="AA189">
            <v>7340</v>
          </cell>
          <cell r="AB189">
            <v>83</v>
          </cell>
          <cell r="AC189">
            <v>9</v>
          </cell>
          <cell r="AD189">
            <v>3</v>
          </cell>
          <cell r="AE189">
            <v>3</v>
          </cell>
          <cell r="AF189">
            <v>3</v>
          </cell>
          <cell r="AG189">
            <v>52</v>
          </cell>
        </row>
        <row r="190">
          <cell r="A190">
            <v>2648501862</v>
          </cell>
          <cell r="B190" t="str">
            <v>Bacteria</v>
          </cell>
          <cell r="C190" t="str">
            <v>Permanent Draft</v>
          </cell>
          <cell r="D190" t="str">
            <v>Evolution of Photosynthesis Gene Clusters</v>
          </cell>
          <cell r="E190" t="str">
            <v>Sandarakinorhabdus sp. AAP81b</v>
          </cell>
          <cell r="F190" t="str">
            <v>Institute of Microbiology of the ASCR, v. v. i.</v>
          </cell>
          <cell r="G190">
            <v>2648501862</v>
          </cell>
          <cell r="H190" t="str">
            <v>Proteobacteria</v>
          </cell>
          <cell r="I190" t="str">
            <v>Alphaproteobacteria</v>
          </cell>
          <cell r="J190" t="str">
            <v>unclassified</v>
          </cell>
          <cell r="K190" t="str">
            <v>unclassified</v>
          </cell>
          <cell r="L190" t="str">
            <v>unclassified</v>
          </cell>
          <cell r="M190" t="str">
            <v>alpha proteobacterium AAP81b</v>
          </cell>
          <cell r="N190">
            <v>1523432</v>
          </cell>
          <cell r="O190">
            <v>0</v>
          </cell>
          <cell r="P190">
            <v>0</v>
          </cell>
          <cell r="Q190">
            <v>42391</v>
          </cell>
          <cell r="R190" t="str">
            <v>AAP81b</v>
          </cell>
          <cell r="T190" t="str">
            <v>Yes</v>
          </cell>
          <cell r="U190" t="str">
            <v>Unknown</v>
          </cell>
          <cell r="V190">
            <v>3447260</v>
          </cell>
          <cell r="W190">
            <v>3425</v>
          </cell>
          <cell r="X190">
            <v>204</v>
          </cell>
          <cell r="Y190">
            <v>0.68</v>
          </cell>
          <cell r="Z190">
            <v>3128735</v>
          </cell>
          <cell r="AA190">
            <v>3369</v>
          </cell>
          <cell r="AB190">
            <v>56</v>
          </cell>
          <cell r="AC190">
            <v>3</v>
          </cell>
          <cell r="AD190">
            <v>1</v>
          </cell>
          <cell r="AE190">
            <v>1</v>
          </cell>
          <cell r="AF190">
            <v>1</v>
          </cell>
          <cell r="AG190">
            <v>47</v>
          </cell>
        </row>
        <row r="191">
          <cell r="A191">
            <v>2731957890</v>
          </cell>
          <cell r="B191" t="str">
            <v>Bacteria</v>
          </cell>
          <cell r="C191" t="str">
            <v>Permanent Draft</v>
          </cell>
          <cell r="D191" t="str">
            <v>To understand ecology and evolution of rice seed associated bacteria by whole genome sequencing</v>
          </cell>
          <cell r="E191" t="str">
            <v>Methylobacterium radiotolerans SB3</v>
          </cell>
          <cell r="F191" t="str">
            <v>Bacterial Genomics and Evolution Laboratory, CSIR-Institute of Microbial Technology</v>
          </cell>
          <cell r="G191">
            <v>2731957890</v>
          </cell>
          <cell r="H191" t="str">
            <v>Proteobacteria</v>
          </cell>
          <cell r="I191" t="str">
            <v>Alphaproteobacteria</v>
          </cell>
          <cell r="J191" t="str">
            <v>Rhizobiales</v>
          </cell>
          <cell r="K191" t="str">
            <v>Methylobacteriaceae</v>
          </cell>
          <cell r="L191" t="str">
            <v>Methylobacterium</v>
          </cell>
          <cell r="M191" t="str">
            <v>Methylobacterium radiotolerans</v>
          </cell>
          <cell r="N191">
            <v>31998</v>
          </cell>
          <cell r="O191">
            <v>0</v>
          </cell>
          <cell r="P191">
            <v>0</v>
          </cell>
          <cell r="Q191">
            <v>42866</v>
          </cell>
          <cell r="R191" t="str">
            <v>SB3</v>
          </cell>
          <cell r="T191" t="str">
            <v>Yes</v>
          </cell>
          <cell r="V191">
            <v>6592412</v>
          </cell>
          <cell r="W191">
            <v>6470</v>
          </cell>
          <cell r="X191">
            <v>208</v>
          </cell>
          <cell r="Y191">
            <v>0.71</v>
          </cell>
          <cell r="Z191">
            <v>5664249</v>
          </cell>
          <cell r="AA191">
            <v>6389</v>
          </cell>
          <cell r="AB191">
            <v>81</v>
          </cell>
          <cell r="AC191">
            <v>7</v>
          </cell>
          <cell r="AD191">
            <v>1</v>
          </cell>
          <cell r="AE191">
            <v>4</v>
          </cell>
          <cell r="AF191">
            <v>2</v>
          </cell>
          <cell r="AG191">
            <v>51</v>
          </cell>
        </row>
        <row r="192">
          <cell r="A192">
            <v>2643221507</v>
          </cell>
          <cell r="B192" t="str">
            <v>Bacteria</v>
          </cell>
          <cell r="C192" t="str">
            <v>Draft</v>
          </cell>
          <cell r="D192" t="str">
            <v>Plant associated metagenomes--Microbial community diversity and host control of community assembly across model and emerging plant ecological genomics systems.</v>
          </cell>
          <cell r="E192" t="str">
            <v>Methylobacterium sp. CL129</v>
          </cell>
          <cell r="F192" t="str">
            <v>University of North Carolina, Chapel Hill</v>
          </cell>
          <cell r="G192">
            <v>2643221507</v>
          </cell>
          <cell r="H192" t="str">
            <v>Proteobacteria</v>
          </cell>
          <cell r="I192" t="str">
            <v>Alphaproteobacteria</v>
          </cell>
          <cell r="J192" t="str">
            <v>Rhizobiales</v>
          </cell>
          <cell r="K192" t="str">
            <v>Methylobacteriaceae</v>
          </cell>
          <cell r="L192" t="str">
            <v>Methylobacterium</v>
          </cell>
          <cell r="M192" t="str">
            <v>unclassified</v>
          </cell>
          <cell r="N192">
            <v>407</v>
          </cell>
          <cell r="O192">
            <v>0</v>
          </cell>
          <cell r="P192">
            <v>0</v>
          </cell>
          <cell r="Q192">
            <v>42752</v>
          </cell>
          <cell r="R192" t="str">
            <v>CL129</v>
          </cell>
          <cell r="S192" t="str">
            <v>Scott Yourstone</v>
          </cell>
          <cell r="T192" t="str">
            <v>Yes</v>
          </cell>
          <cell r="V192">
            <v>6688299</v>
          </cell>
          <cell r="W192">
            <v>6534</v>
          </cell>
          <cell r="X192">
            <v>170</v>
          </cell>
          <cell r="Y192">
            <v>0.7</v>
          </cell>
          <cell r="Z192">
            <v>5699393</v>
          </cell>
          <cell r="AA192">
            <v>6458</v>
          </cell>
          <cell r="AB192">
            <v>76</v>
          </cell>
          <cell r="AC192">
            <v>5</v>
          </cell>
          <cell r="AD192">
            <v>3</v>
          </cell>
          <cell r="AE192">
            <v>1</v>
          </cell>
          <cell r="AF192">
            <v>1</v>
          </cell>
          <cell r="AG192">
            <v>48</v>
          </cell>
        </row>
        <row r="193">
          <cell r="A193">
            <v>2571042905</v>
          </cell>
          <cell r="B193" t="str">
            <v>Bacteria</v>
          </cell>
          <cell r="C193" t="str">
            <v>Permanent Draft</v>
          </cell>
          <cell r="D193" t="str">
            <v>Acidiphilium sp. JA12-A1</v>
          </cell>
          <cell r="E193" t="str">
            <v>Acidiphilium sp. JA12-A1 (ACIDI)</v>
          </cell>
          <cell r="F193" t="str">
            <v>Goettingen Genomics Laboratory</v>
          </cell>
          <cell r="G193">
            <v>2571042905</v>
          </cell>
          <cell r="H193" t="str">
            <v>Proteobacteria</v>
          </cell>
          <cell r="I193" t="str">
            <v>Alphaproteobacteria</v>
          </cell>
          <cell r="J193" t="str">
            <v>Rhodospirillales</v>
          </cell>
          <cell r="K193" t="str">
            <v>Acetobacteraceae</v>
          </cell>
          <cell r="L193" t="str">
            <v>Acidiphilium</v>
          </cell>
          <cell r="M193" t="str">
            <v>Acidiphilium sp. JA12-A1</v>
          </cell>
          <cell r="N193">
            <v>1464546</v>
          </cell>
          <cell r="O193">
            <v>0</v>
          </cell>
          <cell r="P193">
            <v>0</v>
          </cell>
          <cell r="Q193">
            <v>41862</v>
          </cell>
          <cell r="R193" t="str">
            <v>JA12-A1</v>
          </cell>
          <cell r="S193" t="str">
            <v>G2L Team</v>
          </cell>
          <cell r="T193" t="str">
            <v>Yes</v>
          </cell>
          <cell r="U193" t="str">
            <v>No</v>
          </cell>
          <cell r="V193">
            <v>4184331</v>
          </cell>
          <cell r="W193">
            <v>4063</v>
          </cell>
          <cell r="X193">
            <v>305</v>
          </cell>
          <cell r="Y193">
            <v>0.67</v>
          </cell>
          <cell r="Z193">
            <v>3699946</v>
          </cell>
          <cell r="AA193">
            <v>4013</v>
          </cell>
          <cell r="AB193">
            <v>50</v>
          </cell>
          <cell r="AC193">
            <v>4</v>
          </cell>
          <cell r="AD193">
            <v>2</v>
          </cell>
          <cell r="AE193">
            <v>1</v>
          </cell>
          <cell r="AF193">
            <v>1</v>
          </cell>
          <cell r="AG193">
            <v>46</v>
          </cell>
        </row>
        <row r="194">
          <cell r="A194">
            <v>647533202</v>
          </cell>
          <cell r="B194" t="str">
            <v>Bacteria</v>
          </cell>
          <cell r="C194" t="str">
            <v>Permanent Draft</v>
          </cell>
          <cell r="D194" t="str">
            <v>Rhodobacterales sp. HTCC2083</v>
          </cell>
          <cell r="E194" t="str">
            <v>Rhodobacterales sp. HTCC2083</v>
          </cell>
          <cell r="F194" t="str">
            <v>J. Craig Venter Institute (JCVI)</v>
          </cell>
          <cell r="G194">
            <v>647533202</v>
          </cell>
          <cell r="H194" t="str">
            <v>Proteobacteria</v>
          </cell>
          <cell r="I194" t="str">
            <v>Alphaproteobacteria</v>
          </cell>
          <cell r="J194" t="str">
            <v>Rhodobacterales</v>
          </cell>
          <cell r="K194" t="str">
            <v>Rhodobacteraceae</v>
          </cell>
          <cell r="L194" t="str">
            <v>unclassified</v>
          </cell>
          <cell r="M194" t="str">
            <v>Rhodobacteraceae bacterium HTCC2083</v>
          </cell>
          <cell r="N194">
            <v>314270</v>
          </cell>
          <cell r="O194">
            <v>13508</v>
          </cell>
          <cell r="P194">
            <v>54195</v>
          </cell>
          <cell r="Q194">
            <v>40391</v>
          </cell>
          <cell r="R194" t="str">
            <v>HTCC2083</v>
          </cell>
          <cell r="T194" t="str">
            <v>Yes</v>
          </cell>
          <cell r="U194" t="str">
            <v>Unknown</v>
          </cell>
          <cell r="V194">
            <v>4018415</v>
          </cell>
          <cell r="W194">
            <v>4226</v>
          </cell>
          <cell r="X194">
            <v>5</v>
          </cell>
          <cell r="Y194">
            <v>0.53</v>
          </cell>
          <cell r="Z194">
            <v>3518387</v>
          </cell>
          <cell r="AA194">
            <v>4179</v>
          </cell>
          <cell r="AB194">
            <v>47</v>
          </cell>
          <cell r="AC194">
            <v>6</v>
          </cell>
          <cell r="AD194">
            <v>2</v>
          </cell>
          <cell r="AE194">
            <v>2</v>
          </cell>
          <cell r="AF194">
            <v>2</v>
          </cell>
          <cell r="AG194">
            <v>41</v>
          </cell>
        </row>
        <row r="195">
          <cell r="A195">
            <v>2619619643</v>
          </cell>
          <cell r="B195" t="str">
            <v>Bacteria</v>
          </cell>
          <cell r="C195" t="str">
            <v>Permanent Draft</v>
          </cell>
          <cell r="D195" t="str">
            <v>Genomic Encyclopedia of Archaeal and Bacterial Type Strains, Phase II (KMG-II): from individual species to whole genera</v>
          </cell>
          <cell r="E195" t="str">
            <v>Loktanella koreensis DSM 17925</v>
          </cell>
          <cell r="F195" t="str">
            <v>DOE Joint Genome Institute (JGI)</v>
          </cell>
          <cell r="G195">
            <v>2619619643</v>
          </cell>
          <cell r="H195" t="str">
            <v>Proteobacteria</v>
          </cell>
          <cell r="I195" t="str">
            <v>Alphaproteobacteria</v>
          </cell>
          <cell r="J195" t="str">
            <v>Rhodobacterales</v>
          </cell>
          <cell r="K195" t="str">
            <v>Rhodobacteraceae</v>
          </cell>
          <cell r="L195" t="str">
            <v>Loktanella</v>
          </cell>
          <cell r="M195" t="str">
            <v>Loktanella koreensis</v>
          </cell>
          <cell r="N195">
            <v>364200</v>
          </cell>
          <cell r="O195">
            <v>0</v>
          </cell>
          <cell r="P195">
            <v>0</v>
          </cell>
          <cell r="Q195">
            <v>42185</v>
          </cell>
          <cell r="R195" t="str">
            <v>DSM 17925</v>
          </cell>
          <cell r="S195" t="str">
            <v>Markus G?ker</v>
          </cell>
          <cell r="T195" t="str">
            <v>Yes</v>
          </cell>
          <cell r="U195" t="str">
            <v>Yes</v>
          </cell>
          <cell r="V195">
            <v>3648231</v>
          </cell>
          <cell r="W195">
            <v>3652</v>
          </cell>
          <cell r="X195">
            <v>4</v>
          </cell>
          <cell r="Y195">
            <v>0.56999999999999995</v>
          </cell>
          <cell r="Z195">
            <v>3390277</v>
          </cell>
          <cell r="AA195">
            <v>3604</v>
          </cell>
          <cell r="AB195">
            <v>48</v>
          </cell>
          <cell r="AC195">
            <v>3</v>
          </cell>
          <cell r="AD195">
            <v>1</v>
          </cell>
          <cell r="AE195">
            <v>1</v>
          </cell>
          <cell r="AF195">
            <v>1</v>
          </cell>
          <cell r="AG195">
            <v>40</v>
          </cell>
        </row>
        <row r="196">
          <cell r="A196">
            <v>2531839201</v>
          </cell>
          <cell r="B196" t="str">
            <v>Bacteria</v>
          </cell>
          <cell r="C196" t="str">
            <v>Permanent Draft</v>
          </cell>
          <cell r="D196" t="str">
            <v>Methylobacterium mesophilicum SR1.6/6</v>
          </cell>
          <cell r="E196" t="str">
            <v>Methylobacterium mesophilicum SR1.6/6</v>
          </cell>
          <cell r="F196" t="str">
            <v>Federal University of Para</v>
          </cell>
          <cell r="G196">
            <v>2531839201</v>
          </cell>
          <cell r="H196" t="str">
            <v>Proteobacteria</v>
          </cell>
          <cell r="I196" t="str">
            <v>Alphaproteobacteria</v>
          </cell>
          <cell r="J196" t="str">
            <v>Rhizobiales</v>
          </cell>
          <cell r="K196" t="str">
            <v>Methylobacteriaceae</v>
          </cell>
          <cell r="L196" t="str">
            <v>Methylobacterium</v>
          </cell>
          <cell r="M196" t="str">
            <v>Methylobacterium mesophilicum</v>
          </cell>
          <cell r="N196">
            <v>908290</v>
          </cell>
          <cell r="O196">
            <v>0</v>
          </cell>
          <cell r="P196">
            <v>0</v>
          </cell>
          <cell r="Q196">
            <v>41509</v>
          </cell>
          <cell r="R196" t="str">
            <v>SR1.6/6</v>
          </cell>
          <cell r="T196" t="str">
            <v>Yes</v>
          </cell>
          <cell r="U196" t="str">
            <v>No</v>
          </cell>
          <cell r="V196">
            <v>6214449</v>
          </cell>
          <cell r="W196">
            <v>6052</v>
          </cell>
          <cell r="X196">
            <v>29</v>
          </cell>
          <cell r="Y196">
            <v>0.69</v>
          </cell>
          <cell r="Z196">
            <v>5311661</v>
          </cell>
          <cell r="AA196">
            <v>6002</v>
          </cell>
          <cell r="AB196">
            <v>50</v>
          </cell>
          <cell r="AC196">
            <v>4</v>
          </cell>
          <cell r="AD196">
            <v>2</v>
          </cell>
          <cell r="AE196">
            <v>1</v>
          </cell>
          <cell r="AF196">
            <v>1</v>
          </cell>
          <cell r="AG196">
            <v>46</v>
          </cell>
        </row>
        <row r="197">
          <cell r="A197">
            <v>2710724202</v>
          </cell>
          <cell r="B197" t="str">
            <v>Bacteria</v>
          </cell>
          <cell r="C197" t="str">
            <v>Permanent Draft</v>
          </cell>
          <cell r="D197" t="str">
            <v>Phycosphere-associated microbial communities from algal ponds</v>
          </cell>
          <cell r="E197" t="str">
            <v>Novosphingobium sp. B1</v>
          </cell>
          <cell r="F197" t="str">
            <v>DOE Joint Genome Institute (JGI)</v>
          </cell>
          <cell r="G197">
            <v>2710724202</v>
          </cell>
          <cell r="H197" t="str">
            <v>Proteobacteria</v>
          </cell>
          <cell r="I197" t="str">
            <v>Alphaproteobacteria</v>
          </cell>
          <cell r="J197" t="str">
            <v>Sphingomonadales</v>
          </cell>
          <cell r="K197" t="str">
            <v>Sphingomonadaceae</v>
          </cell>
          <cell r="L197" t="str">
            <v>Novosphingobium</v>
          </cell>
          <cell r="M197" t="str">
            <v>Novosphingobium sp. B1</v>
          </cell>
          <cell r="N197">
            <v>1938756</v>
          </cell>
          <cell r="O197">
            <v>0</v>
          </cell>
          <cell r="P197">
            <v>0</v>
          </cell>
          <cell r="Q197">
            <v>42751</v>
          </cell>
          <cell r="R197" t="str">
            <v>B1</v>
          </cell>
          <cell r="S197" t="str">
            <v>Xavier Mayali</v>
          </cell>
          <cell r="T197" t="str">
            <v>Yes</v>
          </cell>
          <cell r="V197">
            <v>4640712</v>
          </cell>
          <cell r="W197">
            <v>4527</v>
          </cell>
          <cell r="X197">
            <v>68</v>
          </cell>
          <cell r="Y197">
            <v>0.63</v>
          </cell>
          <cell r="Z197">
            <v>4205438</v>
          </cell>
          <cell r="AA197">
            <v>4451</v>
          </cell>
          <cell r="AB197">
            <v>76</v>
          </cell>
          <cell r="AC197">
            <v>6</v>
          </cell>
          <cell r="AD197">
            <v>2</v>
          </cell>
          <cell r="AE197">
            <v>2</v>
          </cell>
          <cell r="AF197">
            <v>2</v>
          </cell>
          <cell r="AG197">
            <v>57</v>
          </cell>
        </row>
        <row r="198">
          <cell r="A198">
            <v>2599185271</v>
          </cell>
          <cell r="B198" t="str">
            <v>Bacteria</v>
          </cell>
          <cell r="C198" t="str">
            <v>Permanent Draft</v>
          </cell>
          <cell r="D198" t="str">
            <v>Genomic Encyclopedia of Type Strains, Phase I: the one thousand microbial genomes (KMG-I) project</v>
          </cell>
          <cell r="E198" t="str">
            <v>Thalassobaculum litoreum DSM 18839</v>
          </cell>
          <cell r="F198" t="str">
            <v>DOE Joint Genome Institute (JGI)</v>
          </cell>
          <cell r="G198">
            <v>2599185271</v>
          </cell>
          <cell r="H198" t="str">
            <v>Proteobacteria</v>
          </cell>
          <cell r="I198" t="str">
            <v>Alphaproteobacteria</v>
          </cell>
          <cell r="J198" t="str">
            <v>Rhodospirillales</v>
          </cell>
          <cell r="K198" t="str">
            <v>Rhodospirillaceae</v>
          </cell>
          <cell r="L198" t="str">
            <v>Thalassobaculum</v>
          </cell>
          <cell r="M198" t="str">
            <v>Thalassobaculum litoreum</v>
          </cell>
          <cell r="N198">
            <v>1123362</v>
          </cell>
          <cell r="O198">
            <v>0</v>
          </cell>
          <cell r="P198">
            <v>0</v>
          </cell>
          <cell r="Q198">
            <v>42011</v>
          </cell>
          <cell r="R198" t="str">
            <v>DSM 18839</v>
          </cell>
          <cell r="S198" t="str">
            <v>Nikos Kyrpides</v>
          </cell>
          <cell r="T198" t="str">
            <v>Yes</v>
          </cell>
          <cell r="U198" t="str">
            <v>Yes</v>
          </cell>
          <cell r="V198">
            <v>5363368</v>
          </cell>
          <cell r="W198">
            <v>5060</v>
          </cell>
          <cell r="X198">
            <v>51</v>
          </cell>
          <cell r="Y198">
            <v>0.67</v>
          </cell>
          <cell r="Z198">
            <v>4798906</v>
          </cell>
          <cell r="AA198">
            <v>4979</v>
          </cell>
          <cell r="AB198">
            <v>81</v>
          </cell>
          <cell r="AC198">
            <v>12</v>
          </cell>
          <cell r="AD198">
            <v>4</v>
          </cell>
          <cell r="AE198">
            <v>4</v>
          </cell>
          <cell r="AF198">
            <v>4</v>
          </cell>
          <cell r="AG198">
            <v>60</v>
          </cell>
        </row>
        <row r="199">
          <cell r="A199">
            <v>2693429879</v>
          </cell>
          <cell r="B199" t="str">
            <v>Bacteria</v>
          </cell>
          <cell r="C199" t="str">
            <v>Permanent Draft</v>
          </cell>
          <cell r="D199" t="str">
            <v>Genomic Encyclopedia of Archaeal and Bacterial Type Strains, Phase II (KMG-II): from individual species to whole genera</v>
          </cell>
          <cell r="E199" t="str">
            <v>Roseivivax marinus DSM 27511</v>
          </cell>
          <cell r="F199" t="str">
            <v>DOE Joint Genome Institute (JGI)</v>
          </cell>
          <cell r="G199">
            <v>2693429879</v>
          </cell>
          <cell r="H199" t="str">
            <v>Proteobacteria</v>
          </cell>
          <cell r="I199" t="str">
            <v>Alphaproteobacteria</v>
          </cell>
          <cell r="J199" t="str">
            <v>Rhodobacterales</v>
          </cell>
          <cell r="K199" t="str">
            <v>Rhodobacteraceae</v>
          </cell>
          <cell r="L199" t="str">
            <v>Roseivivax</v>
          </cell>
          <cell r="M199" t="str">
            <v>Roseivivax marinus</v>
          </cell>
          <cell r="N199">
            <v>1379903</v>
          </cell>
          <cell r="O199">
            <v>0</v>
          </cell>
          <cell r="P199">
            <v>0</v>
          </cell>
          <cell r="Q199">
            <v>42625</v>
          </cell>
          <cell r="R199" t="str">
            <v>DSM 27511</v>
          </cell>
          <cell r="S199" t="str">
            <v>Markus G?ker</v>
          </cell>
          <cell r="T199" t="str">
            <v>Yes</v>
          </cell>
          <cell r="U199" t="str">
            <v>Yes</v>
          </cell>
          <cell r="V199">
            <v>4013190</v>
          </cell>
          <cell r="W199">
            <v>3800</v>
          </cell>
          <cell r="X199">
            <v>39</v>
          </cell>
          <cell r="Y199">
            <v>0.68</v>
          </cell>
          <cell r="Z199">
            <v>3572319</v>
          </cell>
          <cell r="AA199">
            <v>3746</v>
          </cell>
          <cell r="AB199">
            <v>54</v>
          </cell>
          <cell r="AC199">
            <v>3</v>
          </cell>
          <cell r="AD199">
            <v>1</v>
          </cell>
          <cell r="AE199">
            <v>1</v>
          </cell>
          <cell r="AF199">
            <v>1</v>
          </cell>
          <cell r="AG199">
            <v>44</v>
          </cell>
        </row>
        <row r="200">
          <cell r="A200">
            <v>2684623039</v>
          </cell>
          <cell r="B200" t="str">
            <v>Bacteria</v>
          </cell>
          <cell r="C200" t="str">
            <v>Permanent Draft</v>
          </cell>
          <cell r="D200" t="str">
            <v>Microbial Interactions in Extremophilic Mat Communities</v>
          </cell>
          <cell r="E200" t="str">
            <v>Stappia sp. ES.058</v>
          </cell>
          <cell r="F200" t="str">
            <v>DOE Joint Genome Institute (JGI)</v>
          </cell>
          <cell r="G200">
            <v>2684623039</v>
          </cell>
          <cell r="H200" t="str">
            <v>Proteobacteria</v>
          </cell>
          <cell r="I200" t="str">
            <v>Alphaproteobacteria</v>
          </cell>
          <cell r="J200" t="str">
            <v>Rhodobacterales</v>
          </cell>
          <cell r="K200" t="str">
            <v>Rhodobacteraceae</v>
          </cell>
          <cell r="L200" t="str">
            <v>Stappia</v>
          </cell>
          <cell r="M200" t="str">
            <v>Stappia sp. ES.058</v>
          </cell>
          <cell r="N200">
            <v>1881061</v>
          </cell>
          <cell r="O200">
            <v>0</v>
          </cell>
          <cell r="P200">
            <v>0</v>
          </cell>
          <cell r="Q200">
            <v>42573</v>
          </cell>
          <cell r="R200" t="str">
            <v>ES.058</v>
          </cell>
          <cell r="S200" t="str">
            <v>Jim Fredrickson</v>
          </cell>
          <cell r="T200" t="str">
            <v>Yes</v>
          </cell>
          <cell r="V200">
            <v>4626154</v>
          </cell>
          <cell r="W200">
            <v>4393</v>
          </cell>
          <cell r="X200">
            <v>1</v>
          </cell>
          <cell r="Y200">
            <v>0.64</v>
          </cell>
          <cell r="Z200">
            <v>4127388</v>
          </cell>
          <cell r="AA200">
            <v>4326</v>
          </cell>
          <cell r="AB200">
            <v>67</v>
          </cell>
          <cell r="AC200">
            <v>6</v>
          </cell>
          <cell r="AD200">
            <v>2</v>
          </cell>
          <cell r="AE200">
            <v>2</v>
          </cell>
          <cell r="AF200">
            <v>2</v>
          </cell>
          <cell r="AG200">
            <v>50</v>
          </cell>
        </row>
        <row r="201">
          <cell r="A201">
            <v>2627854264</v>
          </cell>
          <cell r="B201" t="str">
            <v>Bacteria</v>
          </cell>
          <cell r="C201" t="str">
            <v>Permanent Draft</v>
          </cell>
          <cell r="D201" t="str">
            <v>Thalassobacter stenotrophicus strain:1CONIMAR09 Genome sequencing</v>
          </cell>
          <cell r="E201" t="str">
            <v>Thalassobacter stenotrophicus</v>
          </cell>
          <cell r="F201" t="str">
            <v>University of the Balearic Islands</v>
          </cell>
          <cell r="G201">
            <v>2627854264</v>
          </cell>
          <cell r="H201" t="str">
            <v>Proteobacteria</v>
          </cell>
          <cell r="I201" t="str">
            <v>Alphaproteobacteria</v>
          </cell>
          <cell r="J201" t="str">
            <v>Rhodobacterales</v>
          </cell>
          <cell r="K201" t="str">
            <v>Rhodobacteraceae</v>
          </cell>
          <cell r="L201" t="str">
            <v>Thalassobacter</v>
          </cell>
          <cell r="M201" t="str">
            <v>Thalassobacter stenotrophicus</v>
          </cell>
          <cell r="N201">
            <v>266809</v>
          </cell>
          <cell r="O201">
            <v>0</v>
          </cell>
          <cell r="P201">
            <v>0</v>
          </cell>
          <cell r="Q201">
            <v>42251</v>
          </cell>
          <cell r="R201" t="str">
            <v>1CONIMAR09</v>
          </cell>
          <cell r="T201" t="str">
            <v>Yes</v>
          </cell>
          <cell r="U201" t="str">
            <v>Unknown</v>
          </cell>
          <cell r="V201">
            <v>3411890</v>
          </cell>
          <cell r="W201">
            <v>3356</v>
          </cell>
          <cell r="X201">
            <v>28</v>
          </cell>
          <cell r="Y201">
            <v>0.59</v>
          </cell>
          <cell r="Z201">
            <v>3133657</v>
          </cell>
          <cell r="AA201">
            <v>3303</v>
          </cell>
          <cell r="AB201">
            <v>53</v>
          </cell>
          <cell r="AC201">
            <v>3</v>
          </cell>
          <cell r="AD201">
            <v>1</v>
          </cell>
          <cell r="AE201">
            <v>1</v>
          </cell>
          <cell r="AF201">
            <v>1</v>
          </cell>
          <cell r="AG201">
            <v>40</v>
          </cell>
        </row>
        <row r="202">
          <cell r="A202">
            <v>2734482290</v>
          </cell>
          <cell r="B202" t="str">
            <v>Bacteria</v>
          </cell>
          <cell r="C202" t="str">
            <v>Permanent Draft</v>
          </cell>
          <cell r="D202" t="str">
            <v>Genomic Encyclopedia of Archaeal and Bacterial Type Strains, Phase II (KMG-II): from individual species to whole genera</v>
          </cell>
          <cell r="E202" t="str">
            <v>Rhodovulum kholense DSM 19783</v>
          </cell>
          <cell r="F202" t="str">
            <v>DOE Joint Genome Institute (JGI)</v>
          </cell>
          <cell r="G202">
            <v>2734482290</v>
          </cell>
          <cell r="H202" t="str">
            <v>Proteobacteria</v>
          </cell>
          <cell r="I202" t="str">
            <v>Alphaproteobacteria</v>
          </cell>
          <cell r="J202" t="str">
            <v>Rhodobacterales</v>
          </cell>
          <cell r="K202" t="str">
            <v>Rhodobacteraceae</v>
          </cell>
          <cell r="L202" t="str">
            <v>Rhodovulum</v>
          </cell>
          <cell r="M202" t="str">
            <v>Rhodovulum kholense</v>
          </cell>
          <cell r="N202">
            <v>453584</v>
          </cell>
          <cell r="O202">
            <v>0</v>
          </cell>
          <cell r="P202">
            <v>0</v>
          </cell>
          <cell r="Q202">
            <v>42899</v>
          </cell>
          <cell r="R202" t="str">
            <v>DSM 19783</v>
          </cell>
          <cell r="S202" t="str">
            <v>Markus G?ker</v>
          </cell>
          <cell r="T202" t="str">
            <v>Yes</v>
          </cell>
          <cell r="V202">
            <v>4458411</v>
          </cell>
          <cell r="W202">
            <v>4234</v>
          </cell>
          <cell r="X202">
            <v>51</v>
          </cell>
          <cell r="Y202">
            <v>0.68</v>
          </cell>
          <cell r="Z202">
            <v>3984176</v>
          </cell>
          <cell r="AA202">
            <v>4176</v>
          </cell>
          <cell r="AB202">
            <v>58</v>
          </cell>
          <cell r="AC202">
            <v>3</v>
          </cell>
          <cell r="AD202">
            <v>1</v>
          </cell>
          <cell r="AE202">
            <v>1</v>
          </cell>
          <cell r="AF202">
            <v>1</v>
          </cell>
          <cell r="AG202">
            <v>45</v>
          </cell>
        </row>
        <row r="203">
          <cell r="A203">
            <v>2645727516</v>
          </cell>
          <cell r="B203" t="str">
            <v>Bacteria</v>
          </cell>
          <cell r="C203" t="str">
            <v>Permanent Draft</v>
          </cell>
          <cell r="D203" t="str">
            <v>Comparative genomic analysis of Citromicrobium spp. strains</v>
          </cell>
          <cell r="E203" t="str">
            <v>Citromicrobium sp. WPS32</v>
          </cell>
          <cell r="F203" t="str">
            <v>Xiamen university</v>
          </cell>
          <cell r="G203">
            <v>2645727516</v>
          </cell>
          <cell r="H203" t="str">
            <v>Proteobacteria</v>
          </cell>
          <cell r="I203" t="str">
            <v>Alphaproteobacteria</v>
          </cell>
          <cell r="J203" t="str">
            <v>Sphingomonadales</v>
          </cell>
          <cell r="K203" t="str">
            <v>Sphingomonadaceae</v>
          </cell>
          <cell r="L203" t="str">
            <v>Citromicrobium</v>
          </cell>
          <cell r="M203" t="str">
            <v>Citromicrobium sp. WPS32</v>
          </cell>
          <cell r="N203">
            <v>1634517</v>
          </cell>
          <cell r="O203">
            <v>0</v>
          </cell>
          <cell r="P203">
            <v>0</v>
          </cell>
          <cell r="Q203">
            <v>42374</v>
          </cell>
          <cell r="R203" t="str">
            <v>WPS32</v>
          </cell>
          <cell r="T203" t="str">
            <v>Yes</v>
          </cell>
          <cell r="V203">
            <v>3159634</v>
          </cell>
          <cell r="W203">
            <v>3109</v>
          </cell>
          <cell r="X203">
            <v>14</v>
          </cell>
          <cell r="Y203">
            <v>0.65</v>
          </cell>
          <cell r="Z203">
            <v>2892417</v>
          </cell>
          <cell r="AA203">
            <v>3053</v>
          </cell>
          <cell r="AB203">
            <v>56</v>
          </cell>
          <cell r="AC203">
            <v>3</v>
          </cell>
          <cell r="AD203">
            <v>1</v>
          </cell>
          <cell r="AE203">
            <v>1</v>
          </cell>
          <cell r="AF203">
            <v>1</v>
          </cell>
          <cell r="AG203">
            <v>45</v>
          </cell>
        </row>
        <row r="204">
          <cell r="A204">
            <v>2643221833</v>
          </cell>
          <cell r="B204" t="str">
            <v>Bacteria</v>
          </cell>
          <cell r="C204" t="str">
            <v>Permanent Draft</v>
          </cell>
          <cell r="D204" t="str">
            <v>Genome sequencing of Arabidopsis leaf and root microbiota representing the majority of bacterial species in their natural communities</v>
          </cell>
          <cell r="E204" t="str">
            <v>Sphingomonas sp. Leaf339</v>
          </cell>
          <cell r="F204" t="str">
            <v>Max Planck Institute for Plant Breeding Research</v>
          </cell>
          <cell r="G204">
            <v>2643221833</v>
          </cell>
          <cell r="H204" t="str">
            <v>Proteobacteria</v>
          </cell>
          <cell r="I204" t="str">
            <v>Alphaproteobacteria</v>
          </cell>
          <cell r="J204" t="str">
            <v>Sphingomonadales</v>
          </cell>
          <cell r="K204" t="str">
            <v>Sphingomonadaceae</v>
          </cell>
          <cell r="L204" t="str">
            <v>Sphingomonas</v>
          </cell>
          <cell r="M204" t="str">
            <v>Sphingomonas sp. Leaf339</v>
          </cell>
          <cell r="N204">
            <v>1736343</v>
          </cell>
          <cell r="O204">
            <v>0</v>
          </cell>
          <cell r="P204">
            <v>0</v>
          </cell>
          <cell r="Q204">
            <v>42349</v>
          </cell>
          <cell r="R204" t="str">
            <v>Leaf339</v>
          </cell>
          <cell r="T204" t="str">
            <v>Yes</v>
          </cell>
          <cell r="V204">
            <v>3898185</v>
          </cell>
          <cell r="W204">
            <v>3700</v>
          </cell>
          <cell r="X204">
            <v>30</v>
          </cell>
          <cell r="Y204">
            <v>0.65</v>
          </cell>
          <cell r="Z204">
            <v>3533730</v>
          </cell>
          <cell r="AA204">
            <v>3640</v>
          </cell>
          <cell r="AB204">
            <v>60</v>
          </cell>
          <cell r="AC204">
            <v>4</v>
          </cell>
          <cell r="AD204">
            <v>1</v>
          </cell>
          <cell r="AE204">
            <v>1</v>
          </cell>
          <cell r="AF204">
            <v>2</v>
          </cell>
          <cell r="AG204">
            <v>49</v>
          </cell>
        </row>
        <row r="205">
          <cell r="A205">
            <v>2693429889</v>
          </cell>
          <cell r="B205" t="str">
            <v>Bacteria</v>
          </cell>
          <cell r="C205" t="str">
            <v>Permanent Draft</v>
          </cell>
          <cell r="D205" t="str">
            <v>Genomic Encyclopedia of Archaeal and Bacterial Type Strains, Phase II (KMG-II): from individual species to whole genera</v>
          </cell>
          <cell r="E205" t="str">
            <v>Jannaschia faecimaris DSM 100420</v>
          </cell>
          <cell r="F205" t="str">
            <v>DOE Joint Genome Institute (JGI)</v>
          </cell>
          <cell r="G205">
            <v>2693429889</v>
          </cell>
          <cell r="H205" t="str">
            <v>Proteobacteria</v>
          </cell>
          <cell r="I205" t="str">
            <v>Alphaproteobacteria</v>
          </cell>
          <cell r="J205" t="str">
            <v>Rhodobacterales</v>
          </cell>
          <cell r="K205" t="str">
            <v>Rhodobacteraceae</v>
          </cell>
          <cell r="L205" t="str">
            <v>Jannaschia</v>
          </cell>
          <cell r="M205" t="str">
            <v>Jannaschia faecimaris</v>
          </cell>
          <cell r="N205">
            <v>1244108</v>
          </cell>
          <cell r="O205">
            <v>0</v>
          </cell>
          <cell r="P205">
            <v>0</v>
          </cell>
          <cell r="Q205">
            <v>42625</v>
          </cell>
          <cell r="R205" t="str">
            <v>DSM 100420</v>
          </cell>
          <cell r="S205" t="str">
            <v>Markus G?ker</v>
          </cell>
          <cell r="T205" t="str">
            <v>Yes</v>
          </cell>
          <cell r="U205" t="str">
            <v>Yes</v>
          </cell>
          <cell r="V205">
            <v>3810757</v>
          </cell>
          <cell r="W205">
            <v>3898</v>
          </cell>
          <cell r="X205">
            <v>48</v>
          </cell>
          <cell r="Y205">
            <v>0.62</v>
          </cell>
          <cell r="Z205">
            <v>3396024</v>
          </cell>
          <cell r="AA205">
            <v>3841</v>
          </cell>
          <cell r="AB205">
            <v>57</v>
          </cell>
          <cell r="AC205">
            <v>3</v>
          </cell>
          <cell r="AD205">
            <v>1</v>
          </cell>
          <cell r="AE205">
            <v>1</v>
          </cell>
          <cell r="AF205">
            <v>1</v>
          </cell>
          <cell r="AG205">
            <v>45</v>
          </cell>
        </row>
        <row r="206">
          <cell r="A206">
            <v>2627853514</v>
          </cell>
          <cell r="B206" t="str">
            <v>Bacteria</v>
          </cell>
          <cell r="C206" t="str">
            <v>Draft</v>
          </cell>
          <cell r="D206" t="str">
            <v>Roseobacter Clade Strains</v>
          </cell>
          <cell r="E206" t="str">
            <v>Roseobacter sp. SAG-O19 SCGC AAA160-J18 (contamination screened)</v>
          </cell>
          <cell r="F206" t="str">
            <v>Bigelow Laboratory Single Cell Genomics Center (SCGC)</v>
          </cell>
          <cell r="G206">
            <v>2627853514</v>
          </cell>
          <cell r="H206" t="str">
            <v>Proteobacteria</v>
          </cell>
          <cell r="I206" t="str">
            <v>Alphaproteobacteria</v>
          </cell>
          <cell r="J206" t="str">
            <v>Rhodobacterales</v>
          </cell>
          <cell r="K206" t="str">
            <v>Rhodobacteraceae</v>
          </cell>
          <cell r="L206" t="str">
            <v>Roseobacter</v>
          </cell>
          <cell r="M206" t="str">
            <v>unclassified</v>
          </cell>
          <cell r="N206">
            <v>98187</v>
          </cell>
          <cell r="O206">
            <v>0</v>
          </cell>
          <cell r="P206">
            <v>0</v>
          </cell>
          <cell r="Q206">
            <v>42373</v>
          </cell>
          <cell r="R206" t="str">
            <v>SAG-O19 SCGC AAA160-J18</v>
          </cell>
          <cell r="S206" t="str">
            <v>Haiwei Luo</v>
          </cell>
          <cell r="T206" t="str">
            <v>No</v>
          </cell>
          <cell r="V206">
            <v>2207502</v>
          </cell>
          <cell r="W206">
            <v>2330</v>
          </cell>
          <cell r="X206">
            <v>47</v>
          </cell>
          <cell r="Y206">
            <v>0.41</v>
          </cell>
          <cell r="Z206">
            <v>1991403</v>
          </cell>
          <cell r="AA206">
            <v>2293</v>
          </cell>
          <cell r="AB206">
            <v>37</v>
          </cell>
          <cell r="AC206">
            <v>3</v>
          </cell>
          <cell r="AD206">
            <v>1</v>
          </cell>
          <cell r="AE206">
            <v>1</v>
          </cell>
          <cell r="AF206">
            <v>1</v>
          </cell>
          <cell r="AG206">
            <v>34</v>
          </cell>
        </row>
        <row r="207">
          <cell r="A207">
            <v>2681813559</v>
          </cell>
          <cell r="B207" t="str">
            <v>Bacteria</v>
          </cell>
          <cell r="C207" t="str">
            <v>Permanent Draft</v>
          </cell>
          <cell r="D207" t="str">
            <v>Genomic Encyclopedia of Archaeal and Bacterial Type Strains, Phase II (KMG-II): from individual species to whole genera</v>
          </cell>
          <cell r="E207" t="str">
            <v>Roseivivax lentus DSM 29430</v>
          </cell>
          <cell r="F207" t="str">
            <v>DOE Joint Genome Institute (JGI)</v>
          </cell>
          <cell r="G207">
            <v>2681813559</v>
          </cell>
          <cell r="H207" t="str">
            <v>Proteobacteria</v>
          </cell>
          <cell r="I207" t="str">
            <v>Alphaproteobacteria</v>
          </cell>
          <cell r="J207" t="str">
            <v>Rhodobacterales</v>
          </cell>
          <cell r="K207" t="str">
            <v>Rhodobacteraceae</v>
          </cell>
          <cell r="L207" t="str">
            <v>Roseivivax</v>
          </cell>
          <cell r="M207" t="str">
            <v>Roseivivax lentus</v>
          </cell>
          <cell r="N207">
            <v>633194</v>
          </cell>
          <cell r="O207">
            <v>0</v>
          </cell>
          <cell r="P207">
            <v>0</v>
          </cell>
          <cell r="Q207">
            <v>42562</v>
          </cell>
          <cell r="R207" t="str">
            <v>DSM 29430</v>
          </cell>
          <cell r="S207" t="str">
            <v>Markus G?ker</v>
          </cell>
          <cell r="T207" t="str">
            <v>Yes</v>
          </cell>
          <cell r="U207" t="str">
            <v>Yes</v>
          </cell>
          <cell r="V207">
            <v>4439333</v>
          </cell>
          <cell r="W207">
            <v>4215</v>
          </cell>
          <cell r="X207">
            <v>46</v>
          </cell>
          <cell r="Y207">
            <v>0.66</v>
          </cell>
          <cell r="Z207">
            <v>3930347</v>
          </cell>
          <cell r="AA207">
            <v>4158</v>
          </cell>
          <cell r="AB207">
            <v>57</v>
          </cell>
          <cell r="AC207">
            <v>3</v>
          </cell>
          <cell r="AD207">
            <v>1</v>
          </cell>
          <cell r="AE207">
            <v>1</v>
          </cell>
          <cell r="AF207">
            <v>1</v>
          </cell>
          <cell r="AG207">
            <v>45</v>
          </cell>
        </row>
        <row r="208">
          <cell r="A208">
            <v>2516653002</v>
          </cell>
          <cell r="B208" t="str">
            <v>Bacteria</v>
          </cell>
          <cell r="C208" t="str">
            <v>Permanent Draft</v>
          </cell>
          <cell r="D208" t="str">
            <v>Rhodopseudomonas palustris sequencing - Univ of Washington</v>
          </cell>
          <cell r="E208" t="str">
            <v>Rhodopseudomonas palustris 0001L (HiSeq draft)</v>
          </cell>
          <cell r="F208" t="str">
            <v>University of Washington</v>
          </cell>
          <cell r="G208">
            <v>2516653002</v>
          </cell>
          <cell r="H208" t="str">
            <v>Proteobacteria</v>
          </cell>
          <cell r="I208" t="str">
            <v>Alphaproteobacteria</v>
          </cell>
          <cell r="J208" t="str">
            <v>Rhizobiales</v>
          </cell>
          <cell r="K208" t="str">
            <v>Bradyrhizobiaceae</v>
          </cell>
          <cell r="L208" t="str">
            <v>Rhodopseudomonas</v>
          </cell>
          <cell r="M208" t="str">
            <v>Rhodopseudomonas palustris</v>
          </cell>
          <cell r="N208">
            <v>1076</v>
          </cell>
          <cell r="O208">
            <v>0</v>
          </cell>
          <cell r="P208">
            <v>0</v>
          </cell>
          <cell r="Q208">
            <v>41778</v>
          </cell>
          <cell r="R208" t="str">
            <v>0001L</v>
          </cell>
          <cell r="S208" t="str">
            <v>Caroline Harwood</v>
          </cell>
          <cell r="T208" t="str">
            <v>Yes</v>
          </cell>
          <cell r="U208" t="str">
            <v>No</v>
          </cell>
          <cell r="V208">
            <v>5452064</v>
          </cell>
          <cell r="W208">
            <v>5622</v>
          </cell>
          <cell r="X208">
            <v>340</v>
          </cell>
          <cell r="Y208">
            <v>0.65</v>
          </cell>
          <cell r="Z208">
            <v>4702691</v>
          </cell>
          <cell r="AA208">
            <v>5549</v>
          </cell>
          <cell r="AB208">
            <v>73</v>
          </cell>
          <cell r="AC208">
            <v>8</v>
          </cell>
          <cell r="AD208">
            <v>1</v>
          </cell>
          <cell r="AE208">
            <v>3</v>
          </cell>
          <cell r="AF208">
            <v>4</v>
          </cell>
          <cell r="AG208">
            <v>47</v>
          </cell>
        </row>
        <row r="209">
          <cell r="A209">
            <v>2681812930</v>
          </cell>
          <cell r="B209" t="str">
            <v>Bacteria</v>
          </cell>
          <cell r="C209" t="str">
            <v>Permanent Draft</v>
          </cell>
          <cell r="D209" t="str">
            <v>Genomic Encyclopedia of Archaeal and Bacterial Type Strains, Phase II (KMG-II): from individual species to whole genera</v>
          </cell>
          <cell r="E209" t="str">
            <v>Loktanella rosea DSM 29591</v>
          </cell>
          <cell r="F209" t="str">
            <v>DOE Joint Genome Institute (JGI)</v>
          </cell>
          <cell r="G209">
            <v>2681812930</v>
          </cell>
          <cell r="H209" t="str">
            <v>Proteobacteria</v>
          </cell>
          <cell r="I209" t="str">
            <v>Alphaproteobacteria</v>
          </cell>
          <cell r="J209" t="str">
            <v>Rhodobacterales</v>
          </cell>
          <cell r="K209" t="str">
            <v>Rhodobacteraceae</v>
          </cell>
          <cell r="L209" t="str">
            <v>Loktanella</v>
          </cell>
          <cell r="M209" t="str">
            <v>Loktanella rosea</v>
          </cell>
          <cell r="N209">
            <v>287098</v>
          </cell>
          <cell r="O209">
            <v>0</v>
          </cell>
          <cell r="P209">
            <v>0</v>
          </cell>
          <cell r="Q209">
            <v>42562</v>
          </cell>
          <cell r="R209" t="str">
            <v>DSM 29591</v>
          </cell>
          <cell r="S209" t="str">
            <v>Markus G?ker</v>
          </cell>
          <cell r="T209" t="str">
            <v>Yes</v>
          </cell>
          <cell r="U209" t="str">
            <v>Yes</v>
          </cell>
          <cell r="V209">
            <v>3514278</v>
          </cell>
          <cell r="W209">
            <v>3592</v>
          </cell>
          <cell r="X209">
            <v>5</v>
          </cell>
          <cell r="Y209">
            <v>0.57999999999999996</v>
          </cell>
          <cell r="Z209">
            <v>3249912</v>
          </cell>
          <cell r="AA209">
            <v>3539</v>
          </cell>
          <cell r="AB209">
            <v>53</v>
          </cell>
          <cell r="AC209">
            <v>3</v>
          </cell>
          <cell r="AD209">
            <v>1</v>
          </cell>
          <cell r="AE209">
            <v>1</v>
          </cell>
          <cell r="AF209">
            <v>1</v>
          </cell>
          <cell r="AG209">
            <v>41</v>
          </cell>
        </row>
        <row r="210">
          <cell r="A210">
            <v>2693429884</v>
          </cell>
          <cell r="B210" t="str">
            <v>Bacteria</v>
          </cell>
          <cell r="C210" t="str">
            <v>Permanent Draft</v>
          </cell>
          <cell r="D210" t="str">
            <v>Genomic Encyclopedia of Archaeal and Bacterial Type Strains, Phase II (KMG-II): from individual species to whole genera</v>
          </cell>
          <cell r="E210" t="str">
            <v>Roseovarius azorensis DSM 100674</v>
          </cell>
          <cell r="F210" t="str">
            <v>DOE Joint Genome Institute (JGI)</v>
          </cell>
          <cell r="G210">
            <v>2693429884</v>
          </cell>
          <cell r="H210" t="str">
            <v>Proteobacteria</v>
          </cell>
          <cell r="I210" t="str">
            <v>Alphaproteobacteria</v>
          </cell>
          <cell r="J210" t="str">
            <v>Rhodobacterales</v>
          </cell>
          <cell r="K210" t="str">
            <v>Rhodobacteraceae</v>
          </cell>
          <cell r="L210" t="str">
            <v>Roseovarius</v>
          </cell>
          <cell r="M210" t="str">
            <v>Roseovarius azorensis</v>
          </cell>
          <cell r="N210">
            <v>1287727</v>
          </cell>
          <cell r="O210">
            <v>0</v>
          </cell>
          <cell r="P210">
            <v>0</v>
          </cell>
          <cell r="Q210">
            <v>42625</v>
          </cell>
          <cell r="R210" t="str">
            <v>DSM 100674</v>
          </cell>
          <cell r="S210" t="str">
            <v>Markus G?ker</v>
          </cell>
          <cell r="T210" t="str">
            <v>Yes</v>
          </cell>
          <cell r="U210" t="str">
            <v>Yes</v>
          </cell>
          <cell r="V210">
            <v>3857113</v>
          </cell>
          <cell r="W210">
            <v>3854</v>
          </cell>
          <cell r="X210">
            <v>43</v>
          </cell>
          <cell r="Y210">
            <v>0.63</v>
          </cell>
          <cell r="Z210">
            <v>3497799</v>
          </cell>
          <cell r="AA210">
            <v>3798</v>
          </cell>
          <cell r="AB210">
            <v>56</v>
          </cell>
          <cell r="AC210">
            <v>3</v>
          </cell>
          <cell r="AD210">
            <v>1</v>
          </cell>
          <cell r="AE210">
            <v>1</v>
          </cell>
          <cell r="AF210">
            <v>1</v>
          </cell>
          <cell r="AG210">
            <v>44</v>
          </cell>
        </row>
        <row r="211">
          <cell r="A211">
            <v>2531839096</v>
          </cell>
          <cell r="B211" t="str">
            <v>Bacteria</v>
          </cell>
          <cell r="C211" t="str">
            <v>Permanent Draft</v>
          </cell>
          <cell r="D211" t="str">
            <v>Oceanibaculum indicum P24</v>
          </cell>
          <cell r="E211" t="str">
            <v>Oceanibaculum indicum P24</v>
          </cell>
          <cell r="F211" t="str">
            <v>Third Institute of Oceanography, State Oceanic Administration</v>
          </cell>
          <cell r="G211">
            <v>2531839096</v>
          </cell>
          <cell r="H211" t="str">
            <v>Proteobacteria</v>
          </cell>
          <cell r="I211" t="str">
            <v>Alphaproteobacteria</v>
          </cell>
          <cell r="J211" t="str">
            <v>Rhodospirillales</v>
          </cell>
          <cell r="K211" t="str">
            <v>Rhodospirillaceae</v>
          </cell>
          <cell r="L211" t="str">
            <v>Oceanibaculum</v>
          </cell>
          <cell r="M211" t="str">
            <v>Oceanibaculum indicum</v>
          </cell>
          <cell r="N211">
            <v>1207063</v>
          </cell>
          <cell r="O211">
            <v>0</v>
          </cell>
          <cell r="P211">
            <v>0</v>
          </cell>
          <cell r="Q211">
            <v>41509</v>
          </cell>
          <cell r="R211" t="str">
            <v>P24</v>
          </cell>
          <cell r="S211" t="str">
            <v>Zongze Shao</v>
          </cell>
          <cell r="T211" t="str">
            <v>Yes</v>
          </cell>
          <cell r="U211" t="str">
            <v>Yes</v>
          </cell>
          <cell r="V211">
            <v>3952792</v>
          </cell>
          <cell r="W211">
            <v>3800</v>
          </cell>
          <cell r="X211">
            <v>71</v>
          </cell>
          <cell r="Y211">
            <v>0.65</v>
          </cell>
          <cell r="Z211">
            <v>3587646</v>
          </cell>
          <cell r="AA211">
            <v>3754</v>
          </cell>
          <cell r="AB211">
            <v>46</v>
          </cell>
          <cell r="AC211">
            <v>2</v>
          </cell>
          <cell r="AD211">
            <v>1</v>
          </cell>
          <cell r="AE211">
            <v>1</v>
          </cell>
          <cell r="AF211">
            <v>0</v>
          </cell>
          <cell r="AG211">
            <v>44</v>
          </cell>
        </row>
        <row r="212">
          <cell r="A212">
            <v>2648501438</v>
          </cell>
          <cell r="B212" t="str">
            <v>Bacteria</v>
          </cell>
          <cell r="C212" t="str">
            <v>Permanent Draft</v>
          </cell>
          <cell r="D212" t="str">
            <v>Erythrobacter marinus strain:KCTC 23554 genome sequencing</v>
          </cell>
          <cell r="E212" t="str">
            <v>Erythrobacter marinus KCTC 23554</v>
          </cell>
          <cell r="F212" t="str">
            <v>Second Institute of Oceanography, State Oceanic Administration</v>
          </cell>
          <cell r="G212">
            <v>2648501438</v>
          </cell>
          <cell r="H212" t="str">
            <v>Proteobacteria</v>
          </cell>
          <cell r="I212" t="str">
            <v>Alphaproteobacteria</v>
          </cell>
          <cell r="J212" t="str">
            <v>Sphingomonadales</v>
          </cell>
          <cell r="K212" t="str">
            <v>Erythrobacteraceae</v>
          </cell>
          <cell r="L212" t="str">
            <v>Erythrobacter</v>
          </cell>
          <cell r="M212" t="str">
            <v>Erythrobacter marinus</v>
          </cell>
          <cell r="N212">
            <v>874156</v>
          </cell>
          <cell r="O212">
            <v>0</v>
          </cell>
          <cell r="P212">
            <v>0</v>
          </cell>
          <cell r="Q212">
            <v>42391</v>
          </cell>
          <cell r="R212" t="str">
            <v>KCTC 23554</v>
          </cell>
          <cell r="T212" t="str">
            <v>Yes</v>
          </cell>
          <cell r="V212">
            <v>2835898</v>
          </cell>
          <cell r="W212">
            <v>2757</v>
          </cell>
          <cell r="X212">
            <v>5</v>
          </cell>
          <cell r="Y212">
            <v>0.59</v>
          </cell>
          <cell r="Z212">
            <v>2628967</v>
          </cell>
          <cell r="AA212">
            <v>2704</v>
          </cell>
          <cell r="AB212">
            <v>53</v>
          </cell>
          <cell r="AC212">
            <v>3</v>
          </cell>
          <cell r="AD212">
            <v>1</v>
          </cell>
          <cell r="AE212">
            <v>1</v>
          </cell>
          <cell r="AF212">
            <v>1</v>
          </cell>
          <cell r="AG212">
            <v>43</v>
          </cell>
        </row>
        <row r="213">
          <cell r="A213">
            <v>2521172632</v>
          </cell>
          <cell r="B213" t="str">
            <v>Bacteria</v>
          </cell>
          <cell r="C213" t="str">
            <v>Permanent Draft</v>
          </cell>
          <cell r="D213" t="str">
            <v>Plant associated metagenomes--Microbial community diversity and host control of community assembly across model and emerging plant ecological genomics systems.</v>
          </cell>
          <cell r="E213" t="str">
            <v>Methylobacterium sp. 285MFTsu5.1</v>
          </cell>
          <cell r="F213" t="str">
            <v>DOE Joint Genome Institute (JGI)</v>
          </cell>
          <cell r="G213">
            <v>2521172632</v>
          </cell>
          <cell r="H213" t="str">
            <v>Proteobacteria</v>
          </cell>
          <cell r="I213" t="str">
            <v>Alphaproteobacteria</v>
          </cell>
          <cell r="J213" t="str">
            <v>Rhizobiales</v>
          </cell>
          <cell r="K213" t="str">
            <v>Methylobacteriaceae</v>
          </cell>
          <cell r="L213" t="str">
            <v>Methylobacterium</v>
          </cell>
          <cell r="M213" t="str">
            <v>Methylobacterium sp. 285MFTsu5.1</v>
          </cell>
          <cell r="N213">
            <v>1172187</v>
          </cell>
          <cell r="O213">
            <v>0</v>
          </cell>
          <cell r="P213">
            <v>0</v>
          </cell>
          <cell r="Q213">
            <v>41334</v>
          </cell>
          <cell r="R213" t="str">
            <v>285MFTsu5.1</v>
          </cell>
          <cell r="S213" t="str">
            <v>Jeff Dangl</v>
          </cell>
          <cell r="T213" t="str">
            <v>Yes</v>
          </cell>
          <cell r="U213" t="str">
            <v>Unknown</v>
          </cell>
          <cell r="V213">
            <v>6628554</v>
          </cell>
          <cell r="W213">
            <v>6392</v>
          </cell>
          <cell r="X213">
            <v>95</v>
          </cell>
          <cell r="Y213">
            <v>0.71</v>
          </cell>
          <cell r="Z213">
            <v>5709102</v>
          </cell>
          <cell r="AA213">
            <v>6314</v>
          </cell>
          <cell r="AB213">
            <v>78</v>
          </cell>
          <cell r="AC213">
            <v>8</v>
          </cell>
          <cell r="AD213">
            <v>4</v>
          </cell>
          <cell r="AE213">
            <v>2</v>
          </cell>
          <cell r="AF213">
            <v>2</v>
          </cell>
          <cell r="AG213">
            <v>50</v>
          </cell>
        </row>
        <row r="214">
          <cell r="A214">
            <v>2643221874</v>
          </cell>
          <cell r="B214" t="str">
            <v>Bacteria</v>
          </cell>
          <cell r="C214" t="str">
            <v>Permanent Draft</v>
          </cell>
          <cell r="D214" t="str">
            <v>Genome sequencing of Arabidopsis leaf and root microbiota representing the majority of bacterial species in their natural communities</v>
          </cell>
          <cell r="E214" t="str">
            <v>Methylobacterium sp. Leaf117</v>
          </cell>
          <cell r="F214" t="str">
            <v>Max Planck Institute for Plant Breeding Research</v>
          </cell>
          <cell r="G214">
            <v>2643221874</v>
          </cell>
          <cell r="H214" t="str">
            <v>Proteobacteria</v>
          </cell>
          <cell r="I214" t="str">
            <v>Alphaproteobacteria</v>
          </cell>
          <cell r="J214" t="str">
            <v>Rhizobiales</v>
          </cell>
          <cell r="K214" t="str">
            <v>Methylobacteriaceae</v>
          </cell>
          <cell r="L214" t="str">
            <v>Methylobacterium</v>
          </cell>
          <cell r="M214" t="str">
            <v>Methylobacterium sp. Leaf117</v>
          </cell>
          <cell r="N214">
            <v>1736260</v>
          </cell>
          <cell r="O214">
            <v>0</v>
          </cell>
          <cell r="P214">
            <v>0</v>
          </cell>
          <cell r="Q214">
            <v>42349</v>
          </cell>
          <cell r="R214" t="str">
            <v>Leaf117</v>
          </cell>
          <cell r="T214" t="str">
            <v>Yes</v>
          </cell>
          <cell r="V214">
            <v>5320575</v>
          </cell>
          <cell r="W214">
            <v>5034</v>
          </cell>
          <cell r="X214">
            <v>40</v>
          </cell>
          <cell r="Y214">
            <v>0.68</v>
          </cell>
          <cell r="Z214">
            <v>4540263</v>
          </cell>
          <cell r="AA214">
            <v>4962</v>
          </cell>
          <cell r="AB214">
            <v>72</v>
          </cell>
          <cell r="AC214">
            <v>5</v>
          </cell>
          <cell r="AD214">
            <v>3</v>
          </cell>
          <cell r="AE214">
            <v>1</v>
          </cell>
          <cell r="AF214">
            <v>1</v>
          </cell>
          <cell r="AG214">
            <v>49</v>
          </cell>
        </row>
        <row r="215">
          <cell r="A215">
            <v>2738543033</v>
          </cell>
          <cell r="B215" t="str">
            <v>Bacteria</v>
          </cell>
          <cell r="C215" t="str">
            <v>Permanent Draft</v>
          </cell>
          <cell r="D215" t="str">
            <v>Populus root and rhizosphere microbial communities from Tennessee, USA</v>
          </cell>
          <cell r="E215" t="str">
            <v>Novosphingobium sp. GV064</v>
          </cell>
          <cell r="F215" t="str">
            <v>DOE Joint Genome Institute (JGI)</v>
          </cell>
          <cell r="G215">
            <v>2738543033</v>
          </cell>
          <cell r="H215" t="str">
            <v>Proteobacteria</v>
          </cell>
          <cell r="I215" t="str">
            <v>Alphaproteobacteria</v>
          </cell>
          <cell r="J215" t="str">
            <v>Sphingomonadales</v>
          </cell>
          <cell r="K215" t="str">
            <v>Sphingomonadaceae</v>
          </cell>
          <cell r="L215" t="str">
            <v>Novosphingobium</v>
          </cell>
          <cell r="M215" t="str">
            <v>Novosphingobium sp.</v>
          </cell>
          <cell r="N215">
            <v>1874826</v>
          </cell>
          <cell r="O215">
            <v>0</v>
          </cell>
          <cell r="P215">
            <v>0</v>
          </cell>
          <cell r="Q215">
            <v>42929</v>
          </cell>
          <cell r="R215" t="str">
            <v>GV064</v>
          </cell>
          <cell r="S215" t="str">
            <v>Dale Pelletier</v>
          </cell>
          <cell r="T215" t="str">
            <v>Yes</v>
          </cell>
          <cell r="V215">
            <v>4833336</v>
          </cell>
          <cell r="W215">
            <v>4523</v>
          </cell>
          <cell r="X215">
            <v>63</v>
          </cell>
          <cell r="Y215">
            <v>0.66</v>
          </cell>
          <cell r="Z215">
            <v>4412110</v>
          </cell>
          <cell r="AA215">
            <v>4446</v>
          </cell>
          <cell r="AB215">
            <v>77</v>
          </cell>
          <cell r="AC215">
            <v>3</v>
          </cell>
          <cell r="AD215">
            <v>1</v>
          </cell>
          <cell r="AE215">
            <v>1</v>
          </cell>
          <cell r="AF215">
            <v>1</v>
          </cell>
          <cell r="AG215">
            <v>61</v>
          </cell>
        </row>
        <row r="216">
          <cell r="A216">
            <v>640963029</v>
          </cell>
          <cell r="B216" t="str">
            <v>Bacteria</v>
          </cell>
          <cell r="C216" t="str">
            <v>Permanent Draft</v>
          </cell>
          <cell r="D216" t="str">
            <v>Roseobacter sp. AzwK-3b</v>
          </cell>
          <cell r="E216" t="str">
            <v>Roseobacter sp. AzwK-3b</v>
          </cell>
          <cell r="F216" t="str">
            <v>J. Craig Venter Institute (JCVI)</v>
          </cell>
          <cell r="G216">
            <v>640963029</v>
          </cell>
          <cell r="H216" t="str">
            <v>Proteobacteria</v>
          </cell>
          <cell r="I216" t="str">
            <v>Alphaproteobacteria</v>
          </cell>
          <cell r="J216" t="str">
            <v>Rhodobacterales</v>
          </cell>
          <cell r="K216" t="str">
            <v>Rhodobacteraceae</v>
          </cell>
          <cell r="L216" t="str">
            <v>Roseobacter</v>
          </cell>
          <cell r="M216" t="str">
            <v>Roseobacter sp. AzwK-3b</v>
          </cell>
          <cell r="N216">
            <v>351016</v>
          </cell>
          <cell r="O216">
            <v>19361</v>
          </cell>
          <cell r="P216">
            <v>54721</v>
          </cell>
          <cell r="Q216">
            <v>39417</v>
          </cell>
          <cell r="R216" t="str">
            <v>AzwK-3b</v>
          </cell>
          <cell r="T216" t="str">
            <v>Yes</v>
          </cell>
          <cell r="U216" t="str">
            <v>Unknown</v>
          </cell>
          <cell r="V216">
            <v>4178704</v>
          </cell>
          <cell r="W216">
            <v>4197</v>
          </cell>
          <cell r="X216">
            <v>31</v>
          </cell>
          <cell r="Y216">
            <v>0.62</v>
          </cell>
          <cell r="Z216">
            <v>3710874</v>
          </cell>
          <cell r="AA216">
            <v>4145</v>
          </cell>
          <cell r="AB216">
            <v>52</v>
          </cell>
          <cell r="AC216">
            <v>8</v>
          </cell>
          <cell r="AD216">
            <v>2</v>
          </cell>
          <cell r="AE216">
            <v>2</v>
          </cell>
          <cell r="AF216">
            <v>4</v>
          </cell>
          <cell r="AG216">
            <v>44</v>
          </cell>
        </row>
        <row r="217">
          <cell r="A217">
            <v>637000137</v>
          </cell>
          <cell r="B217" t="str">
            <v>Bacteria</v>
          </cell>
          <cell r="C217" t="str">
            <v>Finished</v>
          </cell>
          <cell r="D217" t="str">
            <v>Roseobacter Clade Strains</v>
          </cell>
          <cell r="E217" t="str">
            <v>Jannaschia sp. CCS1</v>
          </cell>
          <cell r="F217" t="str">
            <v>DOE Joint Genome Institute (JGI)</v>
          </cell>
          <cell r="G217">
            <v>637000137</v>
          </cell>
          <cell r="H217" t="str">
            <v>Proteobacteria</v>
          </cell>
          <cell r="I217" t="str">
            <v>Alphaproteobacteria</v>
          </cell>
          <cell r="J217" t="str">
            <v>Rhodobacterales</v>
          </cell>
          <cell r="K217" t="str">
            <v>Rhodobacteraceae</v>
          </cell>
          <cell r="L217" t="str">
            <v>Jannaschia</v>
          </cell>
          <cell r="M217" t="str">
            <v>Jannaschia sp. CCS1</v>
          </cell>
          <cell r="N217">
            <v>290400</v>
          </cell>
          <cell r="O217">
            <v>12733</v>
          </cell>
          <cell r="P217">
            <v>58147</v>
          </cell>
          <cell r="Q217">
            <v>39052</v>
          </cell>
          <cell r="R217" t="str">
            <v>CCS1</v>
          </cell>
          <cell r="S217" t="str">
            <v>Mary Ann Moran</v>
          </cell>
          <cell r="T217" t="str">
            <v>Yes</v>
          </cell>
          <cell r="U217" t="str">
            <v>Unknown</v>
          </cell>
          <cell r="V217">
            <v>4404049</v>
          </cell>
          <cell r="W217">
            <v>4339</v>
          </cell>
          <cell r="X217">
            <v>2</v>
          </cell>
          <cell r="Y217">
            <v>0.62</v>
          </cell>
          <cell r="Z217">
            <v>3999206</v>
          </cell>
          <cell r="AA217">
            <v>4283</v>
          </cell>
          <cell r="AB217">
            <v>56</v>
          </cell>
          <cell r="AC217">
            <v>3</v>
          </cell>
          <cell r="AD217">
            <v>1</v>
          </cell>
          <cell r="AE217">
            <v>1</v>
          </cell>
          <cell r="AF217">
            <v>1</v>
          </cell>
          <cell r="AG217">
            <v>42</v>
          </cell>
        </row>
        <row r="218">
          <cell r="A218">
            <v>2619618997</v>
          </cell>
          <cell r="B218" t="str">
            <v>Bacteria</v>
          </cell>
          <cell r="C218" t="str">
            <v>Permanent Draft</v>
          </cell>
          <cell r="D218" t="str">
            <v>Genomic Encyclopedia of Archaeal and Bacterial Type Strains, Phase II (KMG-II): from individual species to whole genera</v>
          </cell>
          <cell r="E218" t="str">
            <v>Roseovarius indicus DSM 26383</v>
          </cell>
          <cell r="F218" t="str">
            <v>DOE Joint Genome Institute (JGI)</v>
          </cell>
          <cell r="G218">
            <v>2619618997</v>
          </cell>
          <cell r="H218" t="str">
            <v>Proteobacteria</v>
          </cell>
          <cell r="I218" t="str">
            <v>Alphaproteobacteria</v>
          </cell>
          <cell r="J218" t="str">
            <v>Rhodobacterales</v>
          </cell>
          <cell r="K218" t="str">
            <v>Rhodobacteraceae</v>
          </cell>
          <cell r="L218" t="str">
            <v>Roseovarius</v>
          </cell>
          <cell r="M218" t="str">
            <v>Roseovarius indicus</v>
          </cell>
          <cell r="N218">
            <v>540747</v>
          </cell>
          <cell r="O218">
            <v>0</v>
          </cell>
          <cell r="P218">
            <v>0</v>
          </cell>
          <cell r="Q218">
            <v>42185</v>
          </cell>
          <cell r="R218" t="str">
            <v>DSM 26383</v>
          </cell>
          <cell r="S218" t="str">
            <v>Markus G?ker</v>
          </cell>
          <cell r="T218" t="str">
            <v>Yes</v>
          </cell>
          <cell r="V218">
            <v>6099330</v>
          </cell>
          <cell r="W218">
            <v>5955</v>
          </cell>
          <cell r="X218">
            <v>56</v>
          </cell>
          <cell r="Y218">
            <v>0.64</v>
          </cell>
          <cell r="Z218">
            <v>5509154</v>
          </cell>
          <cell r="AA218">
            <v>5896</v>
          </cell>
          <cell r="AB218">
            <v>59</v>
          </cell>
          <cell r="AC218">
            <v>3</v>
          </cell>
          <cell r="AD218">
            <v>1</v>
          </cell>
          <cell r="AE218">
            <v>1</v>
          </cell>
          <cell r="AF218">
            <v>1</v>
          </cell>
          <cell r="AG218">
            <v>47</v>
          </cell>
        </row>
        <row r="219">
          <cell r="A219">
            <v>2517287006</v>
          </cell>
          <cell r="B219" t="str">
            <v>Bacteria</v>
          </cell>
          <cell r="C219" t="str">
            <v>Permanent Draft</v>
          </cell>
          <cell r="D219" t="str">
            <v>Labrenzia alexandrii DFL-11</v>
          </cell>
          <cell r="E219" t="str">
            <v>Labrenzia alexandrii DFL-11</v>
          </cell>
          <cell r="F219" t="str">
            <v>J. Craig Venter Institute (JCVI)</v>
          </cell>
          <cell r="G219">
            <v>2517287006</v>
          </cell>
          <cell r="H219" t="str">
            <v>Proteobacteria</v>
          </cell>
          <cell r="I219" t="str">
            <v>Alphaproteobacteria</v>
          </cell>
          <cell r="J219" t="str">
            <v>Rhodobacterales</v>
          </cell>
          <cell r="K219" t="str">
            <v>Rhodobacteraceae</v>
          </cell>
          <cell r="L219" t="str">
            <v>Labrenzia</v>
          </cell>
          <cell r="M219" t="str">
            <v>Labrenzia alexandrii</v>
          </cell>
          <cell r="N219">
            <v>244592</v>
          </cell>
          <cell r="O219">
            <v>0</v>
          </cell>
          <cell r="P219">
            <v>0</v>
          </cell>
          <cell r="Q219">
            <v>41177</v>
          </cell>
          <cell r="R219" t="str">
            <v>DFL-11</v>
          </cell>
          <cell r="S219" t="str">
            <v>Irene Wagner-Doebler</v>
          </cell>
          <cell r="T219" t="str">
            <v>Yes</v>
          </cell>
          <cell r="U219" t="str">
            <v>Yes</v>
          </cell>
          <cell r="V219">
            <v>5461856</v>
          </cell>
          <cell r="W219">
            <v>5144</v>
          </cell>
          <cell r="X219">
            <v>3</v>
          </cell>
          <cell r="Y219">
            <v>0.56000000000000005</v>
          </cell>
          <cell r="Z219">
            <v>4871168</v>
          </cell>
          <cell r="AA219">
            <v>5071</v>
          </cell>
          <cell r="AB219">
            <v>73</v>
          </cell>
          <cell r="AC219">
            <v>9</v>
          </cell>
          <cell r="AD219">
            <v>3</v>
          </cell>
          <cell r="AE219">
            <v>3</v>
          </cell>
          <cell r="AF219">
            <v>3</v>
          </cell>
          <cell r="AG219">
            <v>52</v>
          </cell>
        </row>
        <row r="220">
          <cell r="A220">
            <v>2728369273</v>
          </cell>
          <cell r="B220" t="str">
            <v>Bacteria</v>
          </cell>
          <cell r="C220" t="str">
            <v>Permanent Draft</v>
          </cell>
          <cell r="D220" t="str">
            <v>Genomic Encyclopedia of Archaeal and Bacterial Type Strains, Phase II (KMG-II): from individual species to whole genera</v>
          </cell>
          <cell r="E220" t="str">
            <v>Dichotomicrobium thermohalophilum DSM 5002</v>
          </cell>
          <cell r="F220" t="str">
            <v>DOE Joint Genome Institute (JGI)</v>
          </cell>
          <cell r="G220">
            <v>2728369273</v>
          </cell>
          <cell r="H220" t="str">
            <v>Proteobacteria</v>
          </cell>
          <cell r="I220" t="str">
            <v>Alphaproteobacteria</v>
          </cell>
          <cell r="J220" t="str">
            <v>Rhizobiales</v>
          </cell>
          <cell r="K220" t="str">
            <v>Hyphomicrobiaceae</v>
          </cell>
          <cell r="L220" t="str">
            <v>Dichotomicrobium</v>
          </cell>
          <cell r="M220" t="str">
            <v>Dichotomicrobium thermohalophilum</v>
          </cell>
          <cell r="N220">
            <v>933063</v>
          </cell>
          <cell r="O220">
            <v>0</v>
          </cell>
          <cell r="P220">
            <v>0</v>
          </cell>
          <cell r="Q220">
            <v>42865</v>
          </cell>
          <cell r="R220" t="str">
            <v>DSM 5002</v>
          </cell>
          <cell r="S220" t="str">
            <v>Markus G?ker</v>
          </cell>
          <cell r="T220" t="str">
            <v>Yes</v>
          </cell>
          <cell r="U220" t="str">
            <v>Yes</v>
          </cell>
          <cell r="V220">
            <v>2988045</v>
          </cell>
          <cell r="W220">
            <v>2829</v>
          </cell>
          <cell r="X220">
            <v>7</v>
          </cell>
          <cell r="Y220">
            <v>0.64</v>
          </cell>
          <cell r="Z220">
            <v>2688850</v>
          </cell>
          <cell r="AA220">
            <v>2773</v>
          </cell>
          <cell r="AB220">
            <v>56</v>
          </cell>
          <cell r="AC220">
            <v>3</v>
          </cell>
          <cell r="AD220">
            <v>1</v>
          </cell>
          <cell r="AE220">
            <v>1</v>
          </cell>
          <cell r="AF220">
            <v>1</v>
          </cell>
          <cell r="AG220">
            <v>47</v>
          </cell>
        </row>
        <row r="221">
          <cell r="A221">
            <v>2645727605</v>
          </cell>
          <cell r="B221" t="str">
            <v>Bacteria</v>
          </cell>
          <cell r="C221" t="str">
            <v>Permanent Draft</v>
          </cell>
          <cell r="D221" t="str">
            <v>Evolution of Photosynthesis Gene Clusters</v>
          </cell>
          <cell r="E221" t="str">
            <v>Brevundimonas sp. AAP58</v>
          </cell>
          <cell r="F221" t="str">
            <v>Institute of Microbiology of the ASCR, v. v. i.</v>
          </cell>
          <cell r="G221">
            <v>2645727605</v>
          </cell>
          <cell r="H221" t="str">
            <v>Proteobacteria</v>
          </cell>
          <cell r="I221" t="str">
            <v>Alphaproteobacteria</v>
          </cell>
          <cell r="J221" t="str">
            <v>Caulobacterales</v>
          </cell>
          <cell r="K221" t="str">
            <v>Caulobacteraceae</v>
          </cell>
          <cell r="L221" t="str">
            <v>Brevundimonas</v>
          </cell>
          <cell r="M221" t="str">
            <v>Brevundimonas sp. AAP58</v>
          </cell>
          <cell r="N221">
            <v>1523422</v>
          </cell>
          <cell r="O221">
            <v>0</v>
          </cell>
          <cell r="P221">
            <v>0</v>
          </cell>
          <cell r="Q221">
            <v>42374</v>
          </cell>
          <cell r="R221" t="str">
            <v>AAP58</v>
          </cell>
          <cell r="T221" t="str">
            <v>Yes</v>
          </cell>
          <cell r="U221" t="str">
            <v>Unknown</v>
          </cell>
          <cell r="V221">
            <v>2965826</v>
          </cell>
          <cell r="W221">
            <v>3039</v>
          </cell>
          <cell r="X221">
            <v>137</v>
          </cell>
          <cell r="Y221">
            <v>0.68</v>
          </cell>
          <cell r="Z221">
            <v>2704361</v>
          </cell>
          <cell r="AA221">
            <v>2983</v>
          </cell>
          <cell r="AB221">
            <v>56</v>
          </cell>
          <cell r="AC221">
            <v>3</v>
          </cell>
          <cell r="AD221">
            <v>1</v>
          </cell>
          <cell r="AE221">
            <v>1</v>
          </cell>
          <cell r="AF221">
            <v>1</v>
          </cell>
          <cell r="AG221">
            <v>44</v>
          </cell>
        </row>
        <row r="222">
          <cell r="A222">
            <v>2627853908</v>
          </cell>
          <cell r="B222" t="str">
            <v>Bacteria</v>
          </cell>
          <cell r="C222" t="str">
            <v>Permanent Draft</v>
          </cell>
          <cell r="D222" t="str">
            <v>Skermanella aerolata KACC 11604 Genome sequencing</v>
          </cell>
          <cell r="E222" t="str">
            <v>Skermanella aerolata KACC 11604</v>
          </cell>
          <cell r="G222">
            <v>2627853908</v>
          </cell>
          <cell r="H222" t="str">
            <v>Proteobacteria</v>
          </cell>
          <cell r="I222" t="str">
            <v>Alphaproteobacteria</v>
          </cell>
          <cell r="J222" t="str">
            <v>Rhodospirillales</v>
          </cell>
          <cell r="K222" t="str">
            <v>Rhodospirillaceae</v>
          </cell>
          <cell r="L222" t="str">
            <v>Skermanella</v>
          </cell>
          <cell r="M222" t="str">
            <v>Skermanella aerolata</v>
          </cell>
          <cell r="N222">
            <v>1385368</v>
          </cell>
          <cell r="O222">
            <v>0</v>
          </cell>
          <cell r="P222">
            <v>0</v>
          </cell>
          <cell r="Q222">
            <v>42251</v>
          </cell>
          <cell r="R222" t="str">
            <v>KACC 11604</v>
          </cell>
          <cell r="T222" t="str">
            <v>Yes</v>
          </cell>
          <cell r="U222" t="str">
            <v>Yes</v>
          </cell>
          <cell r="V222">
            <v>8525315</v>
          </cell>
          <cell r="W222">
            <v>8155</v>
          </cell>
          <cell r="X222">
            <v>276</v>
          </cell>
          <cell r="Y222">
            <v>0.64</v>
          </cell>
          <cell r="Z222">
            <v>7438831</v>
          </cell>
          <cell r="AA222">
            <v>8057</v>
          </cell>
          <cell r="AB222">
            <v>98</v>
          </cell>
          <cell r="AC222">
            <v>17</v>
          </cell>
          <cell r="AD222">
            <v>2</v>
          </cell>
          <cell r="AE222">
            <v>6</v>
          </cell>
          <cell r="AF222">
            <v>9</v>
          </cell>
          <cell r="AG222">
            <v>50</v>
          </cell>
        </row>
        <row r="223">
          <cell r="A223">
            <v>2660238489</v>
          </cell>
          <cell r="B223" t="str">
            <v>Bacteria</v>
          </cell>
          <cell r="C223" t="str">
            <v>Permanent Draft</v>
          </cell>
          <cell r="D223" t="str">
            <v>Roseivivax atlanticus 22II-s10s Genome Sequencing</v>
          </cell>
          <cell r="E223" t="str">
            <v>Roseivivax atlanticus 22II-s10s</v>
          </cell>
          <cell r="F223" t="str">
            <v>Third Institute of Oceanography, State Oceanic Administration</v>
          </cell>
          <cell r="G223">
            <v>2660238489</v>
          </cell>
          <cell r="H223" t="str">
            <v>Proteobacteria</v>
          </cell>
          <cell r="I223" t="str">
            <v>Alphaproteobacteria</v>
          </cell>
          <cell r="J223" t="str">
            <v>Rhodobacterales</v>
          </cell>
          <cell r="K223" t="str">
            <v>Rhodobacteraceae</v>
          </cell>
          <cell r="L223" t="str">
            <v>Roseivivax</v>
          </cell>
          <cell r="M223" t="str">
            <v>Roseivivax atlanticus</v>
          </cell>
          <cell r="N223">
            <v>1317118</v>
          </cell>
          <cell r="O223">
            <v>0</v>
          </cell>
          <cell r="P223">
            <v>0</v>
          </cell>
          <cell r="Q223">
            <v>42464</v>
          </cell>
          <cell r="R223" t="str">
            <v>22II-s10s</v>
          </cell>
          <cell r="T223" t="str">
            <v>Yes</v>
          </cell>
          <cell r="U223" t="str">
            <v>Unknown</v>
          </cell>
          <cell r="V223">
            <v>4634493</v>
          </cell>
          <cell r="W223">
            <v>4402</v>
          </cell>
          <cell r="X223">
            <v>58</v>
          </cell>
          <cell r="Y223">
            <v>0.67</v>
          </cell>
          <cell r="Z223">
            <v>4121012</v>
          </cell>
          <cell r="AA223">
            <v>4350</v>
          </cell>
          <cell r="AB223">
            <v>52</v>
          </cell>
          <cell r="AC223">
            <v>3</v>
          </cell>
          <cell r="AD223">
            <v>1</v>
          </cell>
          <cell r="AE223">
            <v>1</v>
          </cell>
          <cell r="AF223">
            <v>1</v>
          </cell>
          <cell r="AG223">
            <v>42</v>
          </cell>
        </row>
        <row r="224">
          <cell r="A224">
            <v>2643221839</v>
          </cell>
          <cell r="B224" t="str">
            <v>Bacteria</v>
          </cell>
          <cell r="C224" t="str">
            <v>Permanent Draft</v>
          </cell>
          <cell r="D224" t="str">
            <v>Genome sequencing of Arabidopsis leaf and root microbiota representing the majority of bacterial species in their natural communities</v>
          </cell>
          <cell r="E224" t="str">
            <v>Methylobacterium sp. Leaf87</v>
          </cell>
          <cell r="F224" t="str">
            <v>Max Planck Institute for Plant Breeding Research</v>
          </cell>
          <cell r="G224">
            <v>2643221839</v>
          </cell>
          <cell r="H224" t="str">
            <v>Proteobacteria</v>
          </cell>
          <cell r="I224" t="str">
            <v>Alphaproteobacteria</v>
          </cell>
          <cell r="J224" t="str">
            <v>Rhizobiales</v>
          </cell>
          <cell r="K224" t="str">
            <v>Methylobacteriaceae</v>
          </cell>
          <cell r="L224" t="str">
            <v>Methylobacterium</v>
          </cell>
          <cell r="M224" t="str">
            <v>Methylobacterium sp. Leaf87</v>
          </cell>
          <cell r="N224">
            <v>1736243</v>
          </cell>
          <cell r="O224">
            <v>0</v>
          </cell>
          <cell r="P224">
            <v>0</v>
          </cell>
          <cell r="Q224">
            <v>42349</v>
          </cell>
          <cell r="R224" t="str">
            <v>Leaf87</v>
          </cell>
          <cell r="T224" t="str">
            <v>Yes</v>
          </cell>
          <cell r="V224">
            <v>4982392</v>
          </cell>
          <cell r="W224">
            <v>4719</v>
          </cell>
          <cell r="X224">
            <v>61</v>
          </cell>
          <cell r="Y224">
            <v>0.69</v>
          </cell>
          <cell r="Z224">
            <v>4307978</v>
          </cell>
          <cell r="AA224">
            <v>4653</v>
          </cell>
          <cell r="AB224">
            <v>66</v>
          </cell>
          <cell r="AC224">
            <v>4</v>
          </cell>
          <cell r="AD224">
            <v>2</v>
          </cell>
          <cell r="AE224">
            <v>1</v>
          </cell>
          <cell r="AF224">
            <v>1</v>
          </cell>
          <cell r="AG224">
            <v>48</v>
          </cell>
        </row>
        <row r="225">
          <cell r="A225">
            <v>2643221801</v>
          </cell>
          <cell r="B225" t="str">
            <v>Bacteria</v>
          </cell>
          <cell r="C225" t="str">
            <v>Permanent Draft</v>
          </cell>
          <cell r="D225" t="str">
            <v>Genome sequencing of Arabidopsis leaf and root microbiota representing the majority of bacterial species in their natural communities</v>
          </cell>
          <cell r="E225" t="str">
            <v>Methylobacterium sp. Leaf104</v>
          </cell>
          <cell r="F225" t="str">
            <v>Max Planck Institute for Plant Breeding Research</v>
          </cell>
          <cell r="G225">
            <v>2643221801</v>
          </cell>
          <cell r="H225" t="str">
            <v>Proteobacteria</v>
          </cell>
          <cell r="I225" t="str">
            <v>Alphaproteobacteria</v>
          </cell>
          <cell r="J225" t="str">
            <v>Rhizobiales</v>
          </cell>
          <cell r="K225" t="str">
            <v>Methylobacteriaceae</v>
          </cell>
          <cell r="L225" t="str">
            <v>Methylobacterium</v>
          </cell>
          <cell r="M225" t="str">
            <v>Methylobacterium sp. Leaf104</v>
          </cell>
          <cell r="N225">
            <v>1736254</v>
          </cell>
          <cell r="O225">
            <v>0</v>
          </cell>
          <cell r="P225">
            <v>0</v>
          </cell>
          <cell r="Q225">
            <v>42349</v>
          </cell>
          <cell r="R225" t="str">
            <v>Leaf104</v>
          </cell>
          <cell r="T225" t="str">
            <v>Yes</v>
          </cell>
          <cell r="V225">
            <v>4968001</v>
          </cell>
          <cell r="W225">
            <v>4714</v>
          </cell>
          <cell r="X225">
            <v>41</v>
          </cell>
          <cell r="Y225">
            <v>0.7</v>
          </cell>
          <cell r="Z225">
            <v>4314422</v>
          </cell>
          <cell r="AA225">
            <v>4646</v>
          </cell>
          <cell r="AB225">
            <v>68</v>
          </cell>
          <cell r="AC225">
            <v>4</v>
          </cell>
          <cell r="AD225">
            <v>2</v>
          </cell>
          <cell r="AE225">
            <v>1</v>
          </cell>
          <cell r="AF225">
            <v>1</v>
          </cell>
          <cell r="AG225">
            <v>49</v>
          </cell>
        </row>
        <row r="226">
          <cell r="A226">
            <v>2651870278</v>
          </cell>
          <cell r="B226" t="str">
            <v>Bacteria</v>
          </cell>
          <cell r="C226" t="str">
            <v>Draft</v>
          </cell>
          <cell r="D226" t="str">
            <v>Water column microbial communities from Red Sea, Saudi Arabia</v>
          </cell>
          <cell r="E226" t="str">
            <v>Rhodobacteraceae bacterium REDSEA-S29_B10</v>
          </cell>
          <cell r="F226" t="str">
            <v>King Abdullah University of Science and Technology</v>
          </cell>
          <cell r="G226">
            <v>2651870278</v>
          </cell>
          <cell r="H226" t="str">
            <v>Proteobacteria</v>
          </cell>
          <cell r="I226" t="str">
            <v>Alphaproteobacteria</v>
          </cell>
          <cell r="J226" t="str">
            <v>Rhodobacterales</v>
          </cell>
          <cell r="K226" t="str">
            <v>Rhodobacteraceae</v>
          </cell>
          <cell r="L226" t="str">
            <v>unclassified</v>
          </cell>
          <cell r="M226" t="str">
            <v>unclassified</v>
          </cell>
          <cell r="N226">
            <v>31989</v>
          </cell>
          <cell r="O226">
            <v>0</v>
          </cell>
          <cell r="P226">
            <v>0</v>
          </cell>
          <cell r="Q226">
            <v>42495</v>
          </cell>
          <cell r="S226" t="str">
            <v>Fauzi Haroon</v>
          </cell>
          <cell r="T226" t="str">
            <v>No</v>
          </cell>
          <cell r="V226">
            <v>1795323</v>
          </cell>
          <cell r="W226">
            <v>2262</v>
          </cell>
          <cell r="X226">
            <v>357</v>
          </cell>
          <cell r="Y226">
            <v>0.4</v>
          </cell>
          <cell r="Z226">
            <v>1649475</v>
          </cell>
          <cell r="AA226">
            <v>2229</v>
          </cell>
          <cell r="AB226">
            <v>33</v>
          </cell>
          <cell r="AC226">
            <v>8</v>
          </cell>
          <cell r="AD226">
            <v>2</v>
          </cell>
          <cell r="AE226">
            <v>2</v>
          </cell>
          <cell r="AF226">
            <v>4</v>
          </cell>
          <cell r="AG226">
            <v>17</v>
          </cell>
        </row>
        <row r="227">
          <cell r="A227">
            <v>637000240</v>
          </cell>
          <cell r="B227" t="str">
            <v>Bacteria</v>
          </cell>
          <cell r="C227" t="str">
            <v>Finished</v>
          </cell>
          <cell r="D227" t="str">
            <v>Rhodopseudomonas palustris, 4 strains</v>
          </cell>
          <cell r="E227" t="str">
            <v>Rhodopseudomonas palustris HaA2</v>
          </cell>
          <cell r="F227" t="str">
            <v>DOE Joint Genome Institute (JGI)</v>
          </cell>
          <cell r="G227">
            <v>637000240</v>
          </cell>
          <cell r="H227" t="str">
            <v>Proteobacteria</v>
          </cell>
          <cell r="I227" t="str">
            <v>Alphaproteobacteria</v>
          </cell>
          <cell r="J227" t="str">
            <v>Rhizobiales</v>
          </cell>
          <cell r="K227" t="str">
            <v>Bradyrhizobiaceae</v>
          </cell>
          <cell r="L227" t="str">
            <v>Rhodopseudomonas</v>
          </cell>
          <cell r="M227" t="str">
            <v>Rhodopseudomonas palustris</v>
          </cell>
          <cell r="N227">
            <v>316058</v>
          </cell>
          <cell r="O227">
            <v>15747</v>
          </cell>
          <cell r="P227">
            <v>58439</v>
          </cell>
          <cell r="Q227">
            <v>39052</v>
          </cell>
          <cell r="R227" t="str">
            <v>HaA2</v>
          </cell>
          <cell r="S227" t="str">
            <v>Harwood, Caroline</v>
          </cell>
          <cell r="T227" t="str">
            <v>Yes</v>
          </cell>
          <cell r="U227" t="str">
            <v>Unknown</v>
          </cell>
          <cell r="V227">
            <v>5331656</v>
          </cell>
          <cell r="W227">
            <v>4788</v>
          </cell>
          <cell r="X227">
            <v>1</v>
          </cell>
          <cell r="Y227">
            <v>0.66</v>
          </cell>
          <cell r="Z227">
            <v>4672997</v>
          </cell>
          <cell r="AA227">
            <v>4712</v>
          </cell>
          <cell r="AB227">
            <v>76</v>
          </cell>
          <cell r="AC227">
            <v>3</v>
          </cell>
          <cell r="AD227">
            <v>1</v>
          </cell>
          <cell r="AE227">
            <v>1</v>
          </cell>
          <cell r="AF227">
            <v>1</v>
          </cell>
          <cell r="AG227">
            <v>50</v>
          </cell>
        </row>
        <row r="228">
          <cell r="A228">
            <v>650716002</v>
          </cell>
          <cell r="B228" t="str">
            <v>Bacteria</v>
          </cell>
          <cell r="C228" t="str">
            <v>Finished</v>
          </cell>
          <cell r="D228" t="str">
            <v>Acidiphilium multivorum AIU301</v>
          </cell>
          <cell r="E228" t="str">
            <v>Acidiphilium multivorum AIU301</v>
          </cell>
          <cell r="F228" t="str">
            <v>National Institute of Technology and Evaluation</v>
          </cell>
          <cell r="G228">
            <v>650716002</v>
          </cell>
          <cell r="H228" t="str">
            <v>Proteobacteria</v>
          </cell>
          <cell r="I228" t="str">
            <v>Alphaproteobacteria</v>
          </cell>
          <cell r="J228" t="str">
            <v>Rhodospirillales</v>
          </cell>
          <cell r="K228" t="str">
            <v>Acetobacteraceae</v>
          </cell>
          <cell r="L228" t="str">
            <v>Acidiphilium</v>
          </cell>
          <cell r="M228" t="str">
            <v>Acidiphilium multivorum</v>
          </cell>
          <cell r="N228">
            <v>926570</v>
          </cell>
          <cell r="O228">
            <v>60101</v>
          </cell>
          <cell r="P228">
            <v>63345</v>
          </cell>
          <cell r="Q228">
            <v>40878</v>
          </cell>
          <cell r="R228" t="str">
            <v>AIU301</v>
          </cell>
          <cell r="T228" t="str">
            <v>Yes</v>
          </cell>
          <cell r="U228" t="str">
            <v>Yes</v>
          </cell>
          <cell r="V228">
            <v>4214744</v>
          </cell>
          <cell r="W228">
            <v>4004</v>
          </cell>
          <cell r="X228">
            <v>9</v>
          </cell>
          <cell r="Y228">
            <v>0.67</v>
          </cell>
          <cell r="Z228">
            <v>3832735</v>
          </cell>
          <cell r="AA228">
            <v>3948</v>
          </cell>
          <cell r="AB228">
            <v>56</v>
          </cell>
          <cell r="AC228">
            <v>6</v>
          </cell>
          <cell r="AD228">
            <v>2</v>
          </cell>
          <cell r="AE228">
            <v>2</v>
          </cell>
          <cell r="AF228">
            <v>2</v>
          </cell>
          <cell r="AG228">
            <v>48</v>
          </cell>
        </row>
        <row r="229">
          <cell r="A229">
            <v>638341119</v>
          </cell>
          <cell r="B229" t="str">
            <v>Bacteria</v>
          </cell>
          <cell r="C229" t="str">
            <v>Permanent Draft</v>
          </cell>
          <cell r="D229" t="str">
            <v>Loktanella vestfoldensis SKA53</v>
          </cell>
          <cell r="E229" t="str">
            <v>Loktanella vestfoldensis SKA53</v>
          </cell>
          <cell r="F229" t="str">
            <v>J. Craig Venter Institute (JCVI)</v>
          </cell>
          <cell r="G229">
            <v>638341119</v>
          </cell>
          <cell r="H229" t="str">
            <v>Proteobacteria</v>
          </cell>
          <cell r="I229" t="str">
            <v>Alphaproteobacteria</v>
          </cell>
          <cell r="J229" t="str">
            <v>Rhodobacterales</v>
          </cell>
          <cell r="K229" t="str">
            <v>Rhodobacteraceae</v>
          </cell>
          <cell r="L229" t="str">
            <v>Loktanella</v>
          </cell>
          <cell r="M229" t="str">
            <v>Loktanella vestfoldensis</v>
          </cell>
          <cell r="N229">
            <v>314232</v>
          </cell>
          <cell r="O229">
            <v>13444</v>
          </cell>
          <cell r="P229">
            <v>54169</v>
          </cell>
          <cell r="Q229">
            <v>39052</v>
          </cell>
          <cell r="R229" t="str">
            <v>SKA53</v>
          </cell>
          <cell r="T229" t="str">
            <v>Yes</v>
          </cell>
          <cell r="U229" t="str">
            <v>Unknown</v>
          </cell>
          <cell r="V229">
            <v>3063691</v>
          </cell>
          <cell r="W229">
            <v>3117</v>
          </cell>
          <cell r="X229">
            <v>14</v>
          </cell>
          <cell r="Y229">
            <v>0.6</v>
          </cell>
          <cell r="Z229">
            <v>2816114</v>
          </cell>
          <cell r="AA229">
            <v>3068</v>
          </cell>
          <cell r="AB229">
            <v>49</v>
          </cell>
          <cell r="AC229">
            <v>5</v>
          </cell>
          <cell r="AD229">
            <v>2</v>
          </cell>
          <cell r="AE229">
            <v>2</v>
          </cell>
          <cell r="AF229">
            <v>1</v>
          </cell>
          <cell r="AG229">
            <v>44</v>
          </cell>
        </row>
        <row r="230">
          <cell r="A230">
            <v>2675903553</v>
          </cell>
          <cell r="B230" t="str">
            <v>Bacteria</v>
          </cell>
          <cell r="C230" t="str">
            <v>Permanent Draft</v>
          </cell>
          <cell r="D230" t="str">
            <v>Horizontal gene transfer by gene transfer agents- UBC, Canada</v>
          </cell>
          <cell r="E230" t="str">
            <v>Rhodobacter capsulatus R121</v>
          </cell>
          <cell r="F230" t="str">
            <v>University of British Columbia</v>
          </cell>
          <cell r="G230">
            <v>2675903553</v>
          </cell>
          <cell r="H230" t="str">
            <v>Proteobacteria</v>
          </cell>
          <cell r="I230" t="str">
            <v>Alphaproteobacteria</v>
          </cell>
          <cell r="J230" t="str">
            <v>Rhodobacterales</v>
          </cell>
          <cell r="K230" t="str">
            <v>Rhodobacteraceae</v>
          </cell>
          <cell r="L230" t="str">
            <v>Rhodobacter</v>
          </cell>
          <cell r="M230" t="str">
            <v>Rhodobacter capsulatus</v>
          </cell>
          <cell r="N230">
            <v>1415163</v>
          </cell>
          <cell r="O230">
            <v>0</v>
          </cell>
          <cell r="P230">
            <v>0</v>
          </cell>
          <cell r="Q230">
            <v>42536</v>
          </cell>
          <cell r="R230" t="str">
            <v>R121</v>
          </cell>
          <cell r="T230" t="str">
            <v>Yes</v>
          </cell>
          <cell r="U230" t="str">
            <v>Unknown</v>
          </cell>
          <cell r="V230">
            <v>3755873</v>
          </cell>
          <cell r="W230">
            <v>3640</v>
          </cell>
          <cell r="X230">
            <v>24</v>
          </cell>
          <cell r="Y230">
            <v>0.67</v>
          </cell>
          <cell r="Z230">
            <v>3413814</v>
          </cell>
          <cell r="AA230">
            <v>3584</v>
          </cell>
          <cell r="AB230">
            <v>56</v>
          </cell>
          <cell r="AC230">
            <v>3</v>
          </cell>
          <cell r="AD230">
            <v>1</v>
          </cell>
          <cell r="AE230">
            <v>1</v>
          </cell>
          <cell r="AF230">
            <v>1</v>
          </cell>
          <cell r="AG230">
            <v>44</v>
          </cell>
        </row>
        <row r="231">
          <cell r="A231">
            <v>2684622612</v>
          </cell>
          <cell r="B231" t="str">
            <v>Bacteria</v>
          </cell>
          <cell r="C231" t="str">
            <v>Permanent Draft</v>
          </cell>
          <cell r="D231" t="str">
            <v>Sphingomonas sp. Genome sequencing</v>
          </cell>
          <cell r="E231" t="str">
            <v>Sphingomonas sp. 37zxx</v>
          </cell>
          <cell r="F231" t="str">
            <v>Inner Mongolia Agricultural University</v>
          </cell>
          <cell r="G231">
            <v>2684622612</v>
          </cell>
          <cell r="H231" t="str">
            <v>Proteobacteria</v>
          </cell>
          <cell r="I231" t="str">
            <v>Alphaproteobacteria</v>
          </cell>
          <cell r="J231" t="str">
            <v>Sphingomonadales</v>
          </cell>
          <cell r="K231" t="str">
            <v>Sphingomonadaceae</v>
          </cell>
          <cell r="L231" t="str">
            <v>Sphingomonas</v>
          </cell>
          <cell r="M231" t="str">
            <v>Sphingomonas sp. 37zxx</v>
          </cell>
          <cell r="N231">
            <v>1550073</v>
          </cell>
          <cell r="O231">
            <v>0</v>
          </cell>
          <cell r="P231">
            <v>0</v>
          </cell>
          <cell r="Q231">
            <v>42563</v>
          </cell>
          <cell r="R231" t="str">
            <v>37zxx</v>
          </cell>
          <cell r="T231" t="str">
            <v>Yes</v>
          </cell>
          <cell r="V231">
            <v>3677415</v>
          </cell>
          <cell r="W231">
            <v>3463</v>
          </cell>
          <cell r="X231">
            <v>109</v>
          </cell>
          <cell r="Y231">
            <v>0.64</v>
          </cell>
          <cell r="Z231">
            <v>3360479</v>
          </cell>
          <cell r="AA231">
            <v>3408</v>
          </cell>
          <cell r="AB231">
            <v>55</v>
          </cell>
          <cell r="AC231">
            <v>3</v>
          </cell>
          <cell r="AD231">
            <v>1</v>
          </cell>
          <cell r="AE231">
            <v>1</v>
          </cell>
          <cell r="AF231">
            <v>1</v>
          </cell>
          <cell r="AG231">
            <v>46</v>
          </cell>
        </row>
        <row r="232">
          <cell r="A232">
            <v>2643221946</v>
          </cell>
          <cell r="B232" t="str">
            <v>Bacteria</v>
          </cell>
          <cell r="C232" t="str">
            <v>Permanent Draft</v>
          </cell>
          <cell r="D232" t="str">
            <v>Genome sequencing of Arabidopsis leaf and root microbiota representing the majority of bacterial species in their natural communities</v>
          </cell>
          <cell r="E232" t="str">
            <v>Methylobacterium sp. Leaf469</v>
          </cell>
          <cell r="F232" t="str">
            <v>Max Planck Institute for Plant Breeding Research</v>
          </cell>
          <cell r="G232">
            <v>2643221946</v>
          </cell>
          <cell r="H232" t="str">
            <v>Proteobacteria</v>
          </cell>
          <cell r="I232" t="str">
            <v>Alphaproteobacteria</v>
          </cell>
          <cell r="J232" t="str">
            <v>Rhizobiales</v>
          </cell>
          <cell r="K232" t="str">
            <v>Methylobacteriaceae</v>
          </cell>
          <cell r="L232" t="str">
            <v>Methylobacterium</v>
          </cell>
          <cell r="M232" t="str">
            <v>Methylobacterium sp. Leaf469</v>
          </cell>
          <cell r="N232">
            <v>1736387</v>
          </cell>
          <cell r="O232">
            <v>0</v>
          </cell>
          <cell r="P232">
            <v>0</v>
          </cell>
          <cell r="Q232">
            <v>42349</v>
          </cell>
          <cell r="R232" t="str">
            <v>Leaf469</v>
          </cell>
          <cell r="T232" t="str">
            <v>Yes</v>
          </cell>
          <cell r="V232">
            <v>4700855</v>
          </cell>
          <cell r="W232">
            <v>4506</v>
          </cell>
          <cell r="X232">
            <v>46</v>
          </cell>
          <cell r="Y232">
            <v>0.69</v>
          </cell>
          <cell r="Z232">
            <v>4085979</v>
          </cell>
          <cell r="AA232">
            <v>4438</v>
          </cell>
          <cell r="AB232">
            <v>68</v>
          </cell>
          <cell r="AC232">
            <v>4</v>
          </cell>
          <cell r="AD232">
            <v>2</v>
          </cell>
          <cell r="AE232">
            <v>1</v>
          </cell>
          <cell r="AF232">
            <v>1</v>
          </cell>
          <cell r="AG232">
            <v>50</v>
          </cell>
        </row>
        <row r="233">
          <cell r="A233">
            <v>2574180438</v>
          </cell>
          <cell r="B233" t="str">
            <v>Bacteria</v>
          </cell>
          <cell r="C233" t="str">
            <v>Permanent Draft</v>
          </cell>
          <cell r="D233" t="str">
            <v>Plant associated metagenomes--Microbial community diversity and host control of community assembly across model and emerging plant ecological genomics systems.</v>
          </cell>
          <cell r="E233" t="str">
            <v>Methylobacterium sp. UNCCL110</v>
          </cell>
          <cell r="F233" t="str">
            <v>DOE Joint Genome Institute (JGI)</v>
          </cell>
          <cell r="G233">
            <v>2574180438</v>
          </cell>
          <cell r="H233" t="str">
            <v>Proteobacteria</v>
          </cell>
          <cell r="I233" t="str">
            <v>Alphaproteobacteria</v>
          </cell>
          <cell r="J233" t="str">
            <v>Rhizobiales</v>
          </cell>
          <cell r="K233" t="str">
            <v>Methylobacteriaceae</v>
          </cell>
          <cell r="L233" t="str">
            <v>Methylobacterium</v>
          </cell>
          <cell r="M233" t="str">
            <v>Methylobacterium sp. UNCCL110</v>
          </cell>
          <cell r="N233">
            <v>1449057</v>
          </cell>
          <cell r="O233">
            <v>0</v>
          </cell>
          <cell r="P233">
            <v>0</v>
          </cell>
          <cell r="Q233">
            <v>41827</v>
          </cell>
          <cell r="R233" t="str">
            <v>UNCCL110</v>
          </cell>
          <cell r="S233" t="str">
            <v>Jeff Dangl</v>
          </cell>
          <cell r="T233" t="str">
            <v>Yes</v>
          </cell>
          <cell r="U233" t="str">
            <v>Unknown</v>
          </cell>
          <cell r="V233">
            <v>6613608</v>
          </cell>
          <cell r="W233">
            <v>6411</v>
          </cell>
          <cell r="X233">
            <v>138</v>
          </cell>
          <cell r="Y233">
            <v>0.7</v>
          </cell>
          <cell r="Z233">
            <v>5631968</v>
          </cell>
          <cell r="AA233">
            <v>6335</v>
          </cell>
          <cell r="AB233">
            <v>76</v>
          </cell>
          <cell r="AC233">
            <v>5</v>
          </cell>
          <cell r="AD233">
            <v>2</v>
          </cell>
          <cell r="AE233">
            <v>2</v>
          </cell>
          <cell r="AF233">
            <v>1</v>
          </cell>
          <cell r="AG233">
            <v>48</v>
          </cell>
        </row>
        <row r="234">
          <cell r="A234">
            <v>2516653011</v>
          </cell>
          <cell r="B234" t="str">
            <v>Bacteria</v>
          </cell>
          <cell r="C234" t="str">
            <v>Permanent Draft</v>
          </cell>
          <cell r="D234" t="str">
            <v>Rhodopseudomonas palustris sequencing - Univ of Washington</v>
          </cell>
          <cell r="E234" t="str">
            <v>Rhodopseudomonas palustris Pfennig 1850, DSM 126 (HiSeq draft)</v>
          </cell>
          <cell r="F234" t="str">
            <v>University of Washington</v>
          </cell>
          <cell r="G234">
            <v>2516653011</v>
          </cell>
          <cell r="H234" t="str">
            <v>Proteobacteria</v>
          </cell>
          <cell r="I234" t="str">
            <v>Alphaproteobacteria</v>
          </cell>
          <cell r="J234" t="str">
            <v>Rhizobiales</v>
          </cell>
          <cell r="K234" t="str">
            <v>Bradyrhizobiaceae</v>
          </cell>
          <cell r="L234" t="str">
            <v>Rhodopseudomonas</v>
          </cell>
          <cell r="M234" t="str">
            <v>Rhodopseudomonas palustris</v>
          </cell>
          <cell r="N234">
            <v>1076</v>
          </cell>
          <cell r="O234">
            <v>0</v>
          </cell>
          <cell r="P234">
            <v>0</v>
          </cell>
          <cell r="Q234">
            <v>41778</v>
          </cell>
          <cell r="R234" t="str">
            <v>Pfennig 1850, DSM 126</v>
          </cell>
          <cell r="S234" t="str">
            <v>Caroline Harwood</v>
          </cell>
          <cell r="T234" t="str">
            <v>Yes</v>
          </cell>
          <cell r="U234" t="str">
            <v>No</v>
          </cell>
          <cell r="V234">
            <v>5327492</v>
          </cell>
          <cell r="W234">
            <v>5918</v>
          </cell>
          <cell r="X234">
            <v>617</v>
          </cell>
          <cell r="Y234">
            <v>0.65</v>
          </cell>
          <cell r="Z234">
            <v>4566316</v>
          </cell>
          <cell r="AA234">
            <v>5852</v>
          </cell>
          <cell r="AB234">
            <v>66</v>
          </cell>
          <cell r="AC234">
            <v>4</v>
          </cell>
          <cell r="AD234">
            <v>1</v>
          </cell>
          <cell r="AE234">
            <v>1</v>
          </cell>
          <cell r="AF234">
            <v>2</v>
          </cell>
          <cell r="AG234">
            <v>46</v>
          </cell>
        </row>
        <row r="235">
          <cell r="A235">
            <v>2667528179</v>
          </cell>
          <cell r="B235" t="str">
            <v>Bacteria</v>
          </cell>
          <cell r="C235" t="str">
            <v>Permanent Draft</v>
          </cell>
          <cell r="D235" t="str">
            <v>Genomic Encyclopedia of Type Strains, Phase III (KMG-III): the genomes of soil and plant-associated and newly described type strains</v>
          </cell>
          <cell r="E235" t="str">
            <v>Roseovarius nanhaiticus CGMCC 1.10961</v>
          </cell>
          <cell r="F235" t="str">
            <v>DOE Joint Genome Institute (JGI)</v>
          </cell>
          <cell r="G235">
            <v>2667528179</v>
          </cell>
          <cell r="H235" t="str">
            <v>Proteobacteria</v>
          </cell>
          <cell r="I235" t="str">
            <v>Alphaproteobacteria</v>
          </cell>
          <cell r="J235" t="str">
            <v>Rhodobacterales</v>
          </cell>
          <cell r="K235" t="str">
            <v>Rhodobacteraceae</v>
          </cell>
          <cell r="L235" t="str">
            <v>Roseovarius</v>
          </cell>
          <cell r="M235" t="str">
            <v>Roseovarius nanhaiticus</v>
          </cell>
          <cell r="N235">
            <v>573024</v>
          </cell>
          <cell r="O235">
            <v>0</v>
          </cell>
          <cell r="P235">
            <v>0</v>
          </cell>
          <cell r="Q235">
            <v>42510</v>
          </cell>
          <cell r="R235" t="str">
            <v>CGMCC 1.10961</v>
          </cell>
          <cell r="S235" t="str">
            <v>William Whitman</v>
          </cell>
          <cell r="T235" t="str">
            <v>Yes</v>
          </cell>
          <cell r="V235">
            <v>3706028</v>
          </cell>
          <cell r="W235">
            <v>3622</v>
          </cell>
          <cell r="X235">
            <v>15</v>
          </cell>
          <cell r="Y235">
            <v>0.63</v>
          </cell>
          <cell r="Z235">
            <v>3376904</v>
          </cell>
          <cell r="AA235">
            <v>3563</v>
          </cell>
          <cell r="AB235">
            <v>59</v>
          </cell>
          <cell r="AC235">
            <v>8</v>
          </cell>
          <cell r="AD235">
            <v>2</v>
          </cell>
          <cell r="AE235">
            <v>3</v>
          </cell>
          <cell r="AF235">
            <v>3</v>
          </cell>
          <cell r="AG235">
            <v>43</v>
          </cell>
        </row>
        <row r="236">
          <cell r="A236">
            <v>2516653014</v>
          </cell>
          <cell r="B236" t="str">
            <v>Bacteria</v>
          </cell>
          <cell r="C236" t="str">
            <v>Permanent Draft</v>
          </cell>
          <cell r="D236" t="str">
            <v>Rhodopseudomonas palustris sequencing - Univ of Washington</v>
          </cell>
          <cell r="E236" t="str">
            <v>Rhodopseudomonas palustris O.U.11, DSM 7375 (HiSeq draft)</v>
          </cell>
          <cell r="F236" t="str">
            <v>University of Washington</v>
          </cell>
          <cell r="G236">
            <v>2516653014</v>
          </cell>
          <cell r="H236" t="str">
            <v>Proteobacteria</v>
          </cell>
          <cell r="I236" t="str">
            <v>Alphaproteobacteria</v>
          </cell>
          <cell r="J236" t="str">
            <v>Rhizobiales</v>
          </cell>
          <cell r="K236" t="str">
            <v>Bradyrhizobiaceae</v>
          </cell>
          <cell r="L236" t="str">
            <v>Rhodopseudomonas</v>
          </cell>
          <cell r="M236" t="str">
            <v>Rhodopseudomonas palustris</v>
          </cell>
          <cell r="N236">
            <v>1076</v>
          </cell>
          <cell r="O236">
            <v>0</v>
          </cell>
          <cell r="P236">
            <v>0</v>
          </cell>
          <cell r="Q236">
            <v>41778</v>
          </cell>
          <cell r="R236" t="str">
            <v>O.U.11, DSM 7375</v>
          </cell>
          <cell r="S236" t="str">
            <v>Caroline Harwood</v>
          </cell>
          <cell r="T236" t="str">
            <v>Yes</v>
          </cell>
          <cell r="U236" t="str">
            <v>No</v>
          </cell>
          <cell r="V236">
            <v>5677265</v>
          </cell>
          <cell r="W236">
            <v>5749</v>
          </cell>
          <cell r="X236">
            <v>251</v>
          </cell>
          <cell r="Y236">
            <v>0.65</v>
          </cell>
          <cell r="Z236">
            <v>4881755</v>
          </cell>
          <cell r="AA236">
            <v>5684</v>
          </cell>
          <cell r="AB236">
            <v>65</v>
          </cell>
          <cell r="AC236">
            <v>3</v>
          </cell>
          <cell r="AD236">
            <v>1</v>
          </cell>
          <cell r="AE236">
            <v>1</v>
          </cell>
          <cell r="AF236">
            <v>1</v>
          </cell>
          <cell r="AG236">
            <v>47</v>
          </cell>
        </row>
        <row r="237">
          <cell r="A237">
            <v>2675903438</v>
          </cell>
          <cell r="B237" t="str">
            <v>Bacteria</v>
          </cell>
          <cell r="C237" t="str">
            <v>Permanent Draft</v>
          </cell>
          <cell r="D237" t="str">
            <v>Novosphingobium  genome sequencing - National Institute of Technology and Evaluation, Japan</v>
          </cell>
          <cell r="E237" t="str">
            <v>Novosphingobium subterraneum NBRC 16086</v>
          </cell>
          <cell r="F237" t="str">
            <v>National Institute of Technology and Evaluation</v>
          </cell>
          <cell r="G237">
            <v>2675903438</v>
          </cell>
          <cell r="H237" t="str">
            <v>Proteobacteria</v>
          </cell>
          <cell r="I237" t="str">
            <v>Alphaproteobacteria</v>
          </cell>
          <cell r="J237" t="str">
            <v>Sphingomonadales</v>
          </cell>
          <cell r="K237" t="str">
            <v>Sphingomonadaceae</v>
          </cell>
          <cell r="L237" t="str">
            <v>Novosphingobium</v>
          </cell>
          <cell r="M237" t="str">
            <v>Novosphingobium subterraneum</v>
          </cell>
          <cell r="N237">
            <v>1219057</v>
          </cell>
          <cell r="O237">
            <v>0</v>
          </cell>
          <cell r="P237">
            <v>0</v>
          </cell>
          <cell r="Q237">
            <v>42536</v>
          </cell>
          <cell r="R237" t="str">
            <v>SMCC B0478</v>
          </cell>
          <cell r="T237" t="str">
            <v>Yes</v>
          </cell>
          <cell r="U237" t="str">
            <v>Yes</v>
          </cell>
          <cell r="V237">
            <v>4697333</v>
          </cell>
          <cell r="W237">
            <v>4562</v>
          </cell>
          <cell r="X237">
            <v>107</v>
          </cell>
          <cell r="Y237">
            <v>0.63</v>
          </cell>
          <cell r="Z237">
            <v>4271644</v>
          </cell>
          <cell r="AA237">
            <v>4497</v>
          </cell>
          <cell r="AB237">
            <v>65</v>
          </cell>
          <cell r="AC237">
            <v>3</v>
          </cell>
          <cell r="AD237">
            <v>1</v>
          </cell>
          <cell r="AE237">
            <v>1</v>
          </cell>
          <cell r="AF237">
            <v>1</v>
          </cell>
          <cell r="AG237">
            <v>49</v>
          </cell>
        </row>
        <row r="238">
          <cell r="A238">
            <v>2671180308</v>
          </cell>
          <cell r="B238" t="str">
            <v>Bacteria</v>
          </cell>
          <cell r="C238" t="str">
            <v>Permanent Draft</v>
          </cell>
          <cell r="D238" t="str">
            <v>Whole genome sequencing of Jannaschia donghaensis CECT 7802, type strain</v>
          </cell>
          <cell r="E238" t="str">
            <v>Jannaschia donghaensis CECT 7802</v>
          </cell>
          <cell r="F238" t="str">
            <v>Spanish Type Culture Collection (CECT)</v>
          </cell>
          <cell r="G238">
            <v>2671180308</v>
          </cell>
          <cell r="H238" t="str">
            <v>Proteobacteria</v>
          </cell>
          <cell r="I238" t="str">
            <v>Alphaproteobacteria</v>
          </cell>
          <cell r="J238" t="str">
            <v>Rhodobacterales</v>
          </cell>
          <cell r="K238" t="str">
            <v>Rhodobacteraceae</v>
          </cell>
          <cell r="L238" t="str">
            <v>Jannaschia</v>
          </cell>
          <cell r="M238" t="str">
            <v>Jannaschia donghaensis</v>
          </cell>
          <cell r="N238">
            <v>420998</v>
          </cell>
          <cell r="O238">
            <v>0</v>
          </cell>
          <cell r="P238">
            <v>0</v>
          </cell>
          <cell r="Q238">
            <v>42516</v>
          </cell>
          <cell r="R238" t="str">
            <v>CECT 7802</v>
          </cell>
          <cell r="T238" t="str">
            <v>Yes</v>
          </cell>
          <cell r="V238">
            <v>3479020</v>
          </cell>
          <cell r="W238">
            <v>3576</v>
          </cell>
          <cell r="X238">
            <v>7</v>
          </cell>
          <cell r="Y238">
            <v>0.65</v>
          </cell>
          <cell r="Z238">
            <v>3170023</v>
          </cell>
          <cell r="AA238">
            <v>3520</v>
          </cell>
          <cell r="AB238">
            <v>56</v>
          </cell>
          <cell r="AC238">
            <v>3</v>
          </cell>
          <cell r="AD238">
            <v>1</v>
          </cell>
          <cell r="AE238">
            <v>1</v>
          </cell>
          <cell r="AF238">
            <v>1</v>
          </cell>
          <cell r="AG238">
            <v>44</v>
          </cell>
        </row>
        <row r="239">
          <cell r="A239">
            <v>2516653021</v>
          </cell>
          <cell r="B239" t="str">
            <v>Bacteria</v>
          </cell>
          <cell r="C239" t="str">
            <v>Permanent Draft</v>
          </cell>
          <cell r="D239" t="str">
            <v>Rhodopseudomonas palustris sequencing - Univ of Washington</v>
          </cell>
          <cell r="E239" t="str">
            <v>Rhodopseudomonas palustris RCH500 (HiSeq draft)</v>
          </cell>
          <cell r="F239" t="str">
            <v>University of Washington</v>
          </cell>
          <cell r="G239">
            <v>2516653021</v>
          </cell>
          <cell r="H239" t="str">
            <v>Proteobacteria</v>
          </cell>
          <cell r="I239" t="str">
            <v>Alphaproteobacteria</v>
          </cell>
          <cell r="J239" t="str">
            <v>Rhizobiales</v>
          </cell>
          <cell r="K239" t="str">
            <v>Bradyrhizobiaceae</v>
          </cell>
          <cell r="L239" t="str">
            <v>Rhodopseudomonas</v>
          </cell>
          <cell r="M239" t="str">
            <v>Rhodopseudomonas palustris</v>
          </cell>
          <cell r="N239">
            <v>1076</v>
          </cell>
          <cell r="O239">
            <v>0</v>
          </cell>
          <cell r="P239">
            <v>0</v>
          </cell>
          <cell r="Q239">
            <v>41778</v>
          </cell>
          <cell r="R239" t="str">
            <v>RCH500</v>
          </cell>
          <cell r="S239" t="str">
            <v>Caroline Harwood</v>
          </cell>
          <cell r="T239" t="str">
            <v>Yes</v>
          </cell>
          <cell r="U239" t="str">
            <v>No</v>
          </cell>
          <cell r="V239">
            <v>5468780</v>
          </cell>
          <cell r="W239">
            <v>5715</v>
          </cell>
          <cell r="X239">
            <v>308</v>
          </cell>
          <cell r="Y239">
            <v>0.65</v>
          </cell>
          <cell r="Z239">
            <v>4703216</v>
          </cell>
          <cell r="AA239">
            <v>5647</v>
          </cell>
          <cell r="AB239">
            <v>68</v>
          </cell>
          <cell r="AC239">
            <v>3</v>
          </cell>
          <cell r="AD239">
            <v>1</v>
          </cell>
          <cell r="AE239">
            <v>1</v>
          </cell>
          <cell r="AF239">
            <v>1</v>
          </cell>
          <cell r="AG239">
            <v>48</v>
          </cell>
        </row>
        <row r="240">
          <cell r="A240">
            <v>2545555834</v>
          </cell>
          <cell r="B240" t="str">
            <v>Bacteria</v>
          </cell>
          <cell r="C240" t="str">
            <v>Permanent Draft</v>
          </cell>
          <cell r="D240" t="str">
            <v>GEBA - Root Nodulating Bacteria</v>
          </cell>
          <cell r="E240" t="str">
            <v>Methylobacterium sp. WSM2598</v>
          </cell>
          <cell r="F240" t="str">
            <v>DOE Joint Genome Institute (JGI)</v>
          </cell>
          <cell r="G240">
            <v>2545555834</v>
          </cell>
          <cell r="H240" t="str">
            <v>Proteobacteria</v>
          </cell>
          <cell r="I240" t="str">
            <v>Alphaproteobacteria</v>
          </cell>
          <cell r="J240" t="str">
            <v>Rhizobiales</v>
          </cell>
          <cell r="K240" t="str">
            <v>Methylobacteriaceae</v>
          </cell>
          <cell r="L240" t="str">
            <v>Methylobacterium</v>
          </cell>
          <cell r="M240" t="str">
            <v>Methylobacterium sp. WSM2598</v>
          </cell>
          <cell r="N240">
            <v>398261</v>
          </cell>
          <cell r="O240">
            <v>0</v>
          </cell>
          <cell r="P240">
            <v>0</v>
          </cell>
          <cell r="Q240">
            <v>41570</v>
          </cell>
          <cell r="R240" t="str">
            <v>WSM2598</v>
          </cell>
          <cell r="S240" t="str">
            <v>Nikos Kyrpides</v>
          </cell>
          <cell r="T240" t="str">
            <v>Yes</v>
          </cell>
          <cell r="U240" t="str">
            <v>No</v>
          </cell>
          <cell r="V240">
            <v>8130841</v>
          </cell>
          <cell r="W240">
            <v>7667</v>
          </cell>
          <cell r="X240">
            <v>85</v>
          </cell>
          <cell r="Y240">
            <v>0.71</v>
          </cell>
          <cell r="Z240">
            <v>6778502</v>
          </cell>
          <cell r="AA240">
            <v>7551</v>
          </cell>
          <cell r="AB240">
            <v>116</v>
          </cell>
          <cell r="AC240">
            <v>18</v>
          </cell>
          <cell r="AD240">
            <v>6</v>
          </cell>
          <cell r="AE240">
            <v>6</v>
          </cell>
          <cell r="AF240">
            <v>6</v>
          </cell>
          <cell r="AG240">
            <v>67</v>
          </cell>
        </row>
        <row r="241">
          <cell r="A241">
            <v>2619619026</v>
          </cell>
          <cell r="B241" t="str">
            <v>Bacteria</v>
          </cell>
          <cell r="C241" t="str">
            <v>Permanent Draft</v>
          </cell>
          <cell r="D241" t="str">
            <v>Genomic Encyclopedia of Archaeal and Bacterial Type Strains, Phase II (KMG-II): from individual species to whole genera</v>
          </cell>
          <cell r="E241" t="str">
            <v>Roseovarius tolerans DSM 11457</v>
          </cell>
          <cell r="F241" t="str">
            <v>DOE Joint Genome Institute (JGI)</v>
          </cell>
          <cell r="G241">
            <v>2619619026</v>
          </cell>
          <cell r="H241" t="str">
            <v>Proteobacteria</v>
          </cell>
          <cell r="I241" t="str">
            <v>Alphaproteobacteria</v>
          </cell>
          <cell r="J241" t="str">
            <v>Rhodobacterales</v>
          </cell>
          <cell r="K241" t="str">
            <v>Rhodobacteraceae</v>
          </cell>
          <cell r="L241" t="str">
            <v>Roseovarius</v>
          </cell>
          <cell r="M241" t="str">
            <v>Roseovarius tolerans</v>
          </cell>
          <cell r="N241">
            <v>74031</v>
          </cell>
          <cell r="O241">
            <v>0</v>
          </cell>
          <cell r="P241">
            <v>0</v>
          </cell>
          <cell r="Q241">
            <v>42185</v>
          </cell>
          <cell r="R241" t="str">
            <v>DSM 11457</v>
          </cell>
          <cell r="S241" t="str">
            <v>Markus G?ker</v>
          </cell>
          <cell r="T241" t="str">
            <v>Yes</v>
          </cell>
          <cell r="U241" t="str">
            <v>Yes</v>
          </cell>
          <cell r="V241">
            <v>3774967</v>
          </cell>
          <cell r="W241">
            <v>3764</v>
          </cell>
          <cell r="X241">
            <v>46</v>
          </cell>
          <cell r="Y241">
            <v>0.63</v>
          </cell>
          <cell r="Z241">
            <v>3366603</v>
          </cell>
          <cell r="AA241">
            <v>3713</v>
          </cell>
          <cell r="AB241">
            <v>51</v>
          </cell>
          <cell r="AC241">
            <v>3</v>
          </cell>
          <cell r="AD241">
            <v>1</v>
          </cell>
          <cell r="AE241">
            <v>1</v>
          </cell>
          <cell r="AF241">
            <v>1</v>
          </cell>
          <cell r="AG241">
            <v>41</v>
          </cell>
        </row>
        <row r="242">
          <cell r="A242">
            <v>2524614815</v>
          </cell>
          <cell r="B242" t="str">
            <v>Bacteria</v>
          </cell>
          <cell r="C242" t="str">
            <v>Permanent Draft</v>
          </cell>
          <cell r="D242" t="str">
            <v>Genomic Encyclopedia of Type Strains, Phase I: the one thousand microbial genomes (KMG-I) project</v>
          </cell>
          <cell r="E242" t="str">
            <v>Stappia stellulata DSM 5886</v>
          </cell>
          <cell r="F242" t="str">
            <v>DOE Joint Genome Institute (JGI)</v>
          </cell>
          <cell r="G242">
            <v>2524614815</v>
          </cell>
          <cell r="H242" t="str">
            <v>Proteobacteria</v>
          </cell>
          <cell r="I242" t="str">
            <v>Alphaproteobacteria</v>
          </cell>
          <cell r="J242" t="str">
            <v>Rhodobacterales</v>
          </cell>
          <cell r="K242" t="str">
            <v>Rhodobacteraceae</v>
          </cell>
          <cell r="L242" t="str">
            <v>Stappia</v>
          </cell>
          <cell r="M242" t="str">
            <v>Stappia stellulata</v>
          </cell>
          <cell r="N242">
            <v>1123294</v>
          </cell>
          <cell r="O242">
            <v>0</v>
          </cell>
          <cell r="P242">
            <v>0</v>
          </cell>
          <cell r="Q242">
            <v>41428</v>
          </cell>
          <cell r="R242" t="str">
            <v>DSM 5886</v>
          </cell>
          <cell r="S242" t="str">
            <v>Nikos Kyrpides</v>
          </cell>
          <cell r="T242" t="str">
            <v>Yes</v>
          </cell>
          <cell r="U242" t="str">
            <v>Yes</v>
          </cell>
          <cell r="V242">
            <v>4623171</v>
          </cell>
          <cell r="W242">
            <v>4314</v>
          </cell>
          <cell r="X242">
            <v>12</v>
          </cell>
          <cell r="Y242">
            <v>0.65</v>
          </cell>
          <cell r="Z242">
            <v>4138523</v>
          </cell>
          <cell r="AA242">
            <v>4239</v>
          </cell>
          <cell r="AB242">
            <v>75</v>
          </cell>
          <cell r="AC242">
            <v>12</v>
          </cell>
          <cell r="AD242">
            <v>4</v>
          </cell>
          <cell r="AE242">
            <v>4</v>
          </cell>
          <cell r="AF242">
            <v>4</v>
          </cell>
          <cell r="AG242">
            <v>54</v>
          </cell>
        </row>
        <row r="243">
          <cell r="A243">
            <v>2639763050</v>
          </cell>
          <cell r="B243" t="str">
            <v>Bacteria</v>
          </cell>
          <cell r="C243" t="str">
            <v>Permanent Draft</v>
          </cell>
          <cell r="D243" t="str">
            <v>Evolution of Photosynthesis Gene Clusters</v>
          </cell>
          <cell r="E243" t="str">
            <v>Novosphingobium sp. AAP93</v>
          </cell>
          <cell r="F243" t="str">
            <v>Institute of Microbiology of the ASCR, v. v. i.</v>
          </cell>
          <cell r="G243">
            <v>2639763050</v>
          </cell>
          <cell r="H243" t="str">
            <v>Proteobacteria</v>
          </cell>
          <cell r="I243" t="str">
            <v>Alphaproteobacteria</v>
          </cell>
          <cell r="J243" t="str">
            <v>Sphingomonadales</v>
          </cell>
          <cell r="K243" t="str">
            <v>Sphingomonadaceae</v>
          </cell>
          <cell r="L243" t="str">
            <v>Novosphingobium</v>
          </cell>
          <cell r="M243" t="str">
            <v>Novosphingobium sp. AAP93</v>
          </cell>
          <cell r="N243">
            <v>1523427</v>
          </cell>
          <cell r="O243">
            <v>0</v>
          </cell>
          <cell r="P243">
            <v>0</v>
          </cell>
          <cell r="Q243">
            <v>42314</v>
          </cell>
          <cell r="R243" t="str">
            <v>AAP93</v>
          </cell>
          <cell r="T243" t="str">
            <v>Yes</v>
          </cell>
          <cell r="U243" t="str">
            <v>Unknown</v>
          </cell>
          <cell r="V243">
            <v>4267112</v>
          </cell>
          <cell r="W243">
            <v>3951</v>
          </cell>
          <cell r="X243">
            <v>149</v>
          </cell>
          <cell r="Y243">
            <v>0.66</v>
          </cell>
          <cell r="Z243">
            <v>3905902</v>
          </cell>
          <cell r="AA243">
            <v>3891</v>
          </cell>
          <cell r="AB243">
            <v>60</v>
          </cell>
          <cell r="AC243">
            <v>4</v>
          </cell>
          <cell r="AD243">
            <v>0</v>
          </cell>
          <cell r="AE243">
            <v>3</v>
          </cell>
          <cell r="AF243">
            <v>1</v>
          </cell>
          <cell r="AG243">
            <v>45</v>
          </cell>
        </row>
        <row r="244">
          <cell r="A244">
            <v>2609459615</v>
          </cell>
          <cell r="B244" t="str">
            <v>Bacteria</v>
          </cell>
          <cell r="C244" t="str">
            <v>Permanent Draft</v>
          </cell>
          <cell r="D244" t="str">
            <v>Populus root and rhizosphere microbial communities from Tennessee, USA</v>
          </cell>
          <cell r="E244" t="str">
            <v>Methylobacterium sp. AP11</v>
          </cell>
          <cell r="F244" t="str">
            <v>DOE Joint Genome Institute (JGI)</v>
          </cell>
          <cell r="G244">
            <v>2609459615</v>
          </cell>
          <cell r="H244" t="str">
            <v>Proteobacteria</v>
          </cell>
          <cell r="I244" t="str">
            <v>Alphaproteobacteria</v>
          </cell>
          <cell r="J244" t="str">
            <v>Rhizobiales</v>
          </cell>
          <cell r="K244" t="str">
            <v>Methylobacteriaceae</v>
          </cell>
          <cell r="L244" t="str">
            <v>Methylobacterium</v>
          </cell>
          <cell r="M244" t="str">
            <v>Methylobacterium sp.</v>
          </cell>
          <cell r="N244">
            <v>409</v>
          </cell>
          <cell r="O244">
            <v>0</v>
          </cell>
          <cell r="P244">
            <v>0</v>
          </cell>
          <cell r="Q244">
            <v>42122</v>
          </cell>
          <cell r="R244" t="str">
            <v>AP11</v>
          </cell>
          <cell r="S244" t="str">
            <v>Dale Pelletier</v>
          </cell>
          <cell r="T244" t="str">
            <v>Yes</v>
          </cell>
          <cell r="U244" t="str">
            <v>Unknown</v>
          </cell>
          <cell r="V244">
            <v>6983078</v>
          </cell>
          <cell r="W244">
            <v>6430</v>
          </cell>
          <cell r="X244">
            <v>56</v>
          </cell>
          <cell r="Y244">
            <v>0.71</v>
          </cell>
          <cell r="Z244">
            <v>5972014</v>
          </cell>
          <cell r="AA244">
            <v>6323</v>
          </cell>
          <cell r="AB244">
            <v>107</v>
          </cell>
          <cell r="AC244">
            <v>19</v>
          </cell>
          <cell r="AD244">
            <v>11</v>
          </cell>
          <cell r="AE244">
            <v>3</v>
          </cell>
          <cell r="AF244">
            <v>5</v>
          </cell>
          <cell r="AG244">
            <v>66</v>
          </cell>
        </row>
        <row r="245">
          <cell r="A245">
            <v>2675903164</v>
          </cell>
          <cell r="B245" t="str">
            <v>Bacteria</v>
          </cell>
          <cell r="C245" t="str">
            <v>Permanent Draft</v>
          </cell>
          <cell r="D245" t="str">
            <v>Genomic Encyclopedia of Archaeal and Bacterial Type Strains, Phase II (KMG-II): from individual species to whole genera</v>
          </cell>
          <cell r="E245" t="str">
            <v>Roseivivax halotolerans DSM 15490</v>
          </cell>
          <cell r="F245" t="str">
            <v>DOE Joint Genome Institute (JGI)</v>
          </cell>
          <cell r="G245">
            <v>2675903164</v>
          </cell>
          <cell r="H245" t="str">
            <v>Proteobacteria</v>
          </cell>
          <cell r="I245" t="str">
            <v>Alphaproteobacteria</v>
          </cell>
          <cell r="J245" t="str">
            <v>Rhodobacterales</v>
          </cell>
          <cell r="K245" t="str">
            <v>Rhodobacteraceae</v>
          </cell>
          <cell r="L245" t="str">
            <v>Roseivivax</v>
          </cell>
          <cell r="M245" t="str">
            <v>Roseivivax halotolerans</v>
          </cell>
          <cell r="N245">
            <v>93684</v>
          </cell>
          <cell r="O245">
            <v>0</v>
          </cell>
          <cell r="P245">
            <v>0</v>
          </cell>
          <cell r="Q245">
            <v>42548</v>
          </cell>
          <cell r="R245" t="str">
            <v>JCM 10271</v>
          </cell>
          <cell r="S245" t="str">
            <v>Markus G?ker</v>
          </cell>
          <cell r="T245" t="str">
            <v>Yes</v>
          </cell>
          <cell r="U245" t="str">
            <v>Yes</v>
          </cell>
          <cell r="V245">
            <v>3771129</v>
          </cell>
          <cell r="W245">
            <v>3802</v>
          </cell>
          <cell r="X245">
            <v>45</v>
          </cell>
          <cell r="Y245">
            <v>0.64</v>
          </cell>
          <cell r="Z245">
            <v>3441183</v>
          </cell>
          <cell r="AA245">
            <v>3748</v>
          </cell>
          <cell r="AB245">
            <v>54</v>
          </cell>
          <cell r="AC245">
            <v>3</v>
          </cell>
          <cell r="AD245">
            <v>1</v>
          </cell>
          <cell r="AE245">
            <v>1</v>
          </cell>
          <cell r="AF245">
            <v>1</v>
          </cell>
          <cell r="AG245">
            <v>44</v>
          </cell>
        </row>
        <row r="246">
          <cell r="A246">
            <v>2734482799</v>
          </cell>
          <cell r="B246" t="str">
            <v>Bacteria</v>
          </cell>
          <cell r="C246" t="str">
            <v>Permanent Draft</v>
          </cell>
          <cell r="D246" t="str">
            <v>Genomic Encyclopedia of Archaeal and Bacterial Type Strains, Phase II (KMG-II): from individual species to whole genera</v>
          </cell>
          <cell r="E246" t="str">
            <v>Litoreibacter ponti DSM 100977</v>
          </cell>
          <cell r="F246" t="str">
            <v>DOE Joint Genome Institute (JGI)</v>
          </cell>
          <cell r="G246">
            <v>2734482799</v>
          </cell>
          <cell r="H246" t="str">
            <v>Proteobacteria</v>
          </cell>
          <cell r="I246" t="str">
            <v>Alphaproteobacteria</v>
          </cell>
          <cell r="J246" t="str">
            <v>Rhodobacterales</v>
          </cell>
          <cell r="K246" t="str">
            <v>Rhodobacteraceae</v>
          </cell>
          <cell r="L246" t="str">
            <v>Litoreibacter</v>
          </cell>
          <cell r="M246" t="str">
            <v>Litoreibacter ponti</v>
          </cell>
          <cell r="N246">
            <v>1510457</v>
          </cell>
          <cell r="O246">
            <v>0</v>
          </cell>
          <cell r="P246">
            <v>0</v>
          </cell>
          <cell r="Q246">
            <v>42899</v>
          </cell>
          <cell r="R246" t="str">
            <v>DSM 100977</v>
          </cell>
          <cell r="S246" t="str">
            <v>Markus G?ker</v>
          </cell>
          <cell r="T246" t="str">
            <v>Yes</v>
          </cell>
          <cell r="V246">
            <v>3885483</v>
          </cell>
          <cell r="W246">
            <v>3921</v>
          </cell>
          <cell r="X246">
            <v>3</v>
          </cell>
          <cell r="Y246">
            <v>0.63</v>
          </cell>
          <cell r="Z246">
            <v>3592019</v>
          </cell>
          <cell r="AA246">
            <v>3869</v>
          </cell>
          <cell r="AB246">
            <v>52</v>
          </cell>
          <cell r="AC246">
            <v>3</v>
          </cell>
          <cell r="AD246">
            <v>1</v>
          </cell>
          <cell r="AE246">
            <v>1</v>
          </cell>
          <cell r="AF246">
            <v>1</v>
          </cell>
          <cell r="AG246">
            <v>42</v>
          </cell>
        </row>
        <row r="247">
          <cell r="A247">
            <v>2574179773</v>
          </cell>
          <cell r="B247" t="str">
            <v>Bacteria</v>
          </cell>
          <cell r="C247" t="str">
            <v>Permanent Draft</v>
          </cell>
          <cell r="D247" t="str">
            <v>Genomic Encyclopedia of Type Strains, Phase I: the one thousand microbial genomes (KMG-I) project</v>
          </cell>
          <cell r="E247" t="str">
            <v>Roseomonas vinacea DSM 19362</v>
          </cell>
          <cell r="F247" t="str">
            <v>DOE Joint Genome Institute (JGI)</v>
          </cell>
          <cell r="G247">
            <v>2574179773</v>
          </cell>
          <cell r="H247" t="str">
            <v>Proteobacteria</v>
          </cell>
          <cell r="I247" t="str">
            <v>Alphaproteobacteria</v>
          </cell>
          <cell r="J247" t="str">
            <v>Rhodospirillales</v>
          </cell>
          <cell r="K247" t="str">
            <v>Acetobacteraceae</v>
          </cell>
          <cell r="L247" t="str">
            <v>Roseomonas</v>
          </cell>
          <cell r="M247" t="str">
            <v>Roseomonas vinacea</v>
          </cell>
          <cell r="N247">
            <v>1123064</v>
          </cell>
          <cell r="O247">
            <v>0</v>
          </cell>
          <cell r="P247">
            <v>0</v>
          </cell>
          <cell r="Q247">
            <v>42328</v>
          </cell>
          <cell r="R247" t="str">
            <v>DSM 19362</v>
          </cell>
          <cell r="S247" t="str">
            <v>Nikos Kyrpides</v>
          </cell>
          <cell r="T247" t="str">
            <v>Yes</v>
          </cell>
          <cell r="U247" t="str">
            <v>Yes</v>
          </cell>
          <cell r="V247">
            <v>6347884</v>
          </cell>
          <cell r="W247">
            <v>6036</v>
          </cell>
          <cell r="X247">
            <v>122</v>
          </cell>
          <cell r="Y247">
            <v>0.7</v>
          </cell>
          <cell r="Z247">
            <v>5614090</v>
          </cell>
          <cell r="AA247">
            <v>5973</v>
          </cell>
          <cell r="AB247">
            <v>63</v>
          </cell>
          <cell r="AC247">
            <v>11</v>
          </cell>
          <cell r="AD247">
            <v>4</v>
          </cell>
          <cell r="AE247">
            <v>6</v>
          </cell>
          <cell r="AF247">
            <v>1</v>
          </cell>
          <cell r="AG247">
            <v>43</v>
          </cell>
        </row>
        <row r="248">
          <cell r="A248">
            <v>2739367751</v>
          </cell>
          <cell r="B248" t="str">
            <v>Bacteria</v>
          </cell>
          <cell r="C248" t="str">
            <v>Draft</v>
          </cell>
          <cell r="D248" t="str">
            <v>Comprehensive metagenome and single cell genome sequencing from the open ocean community of North Pacfic Subtropical Gyre, Station ALOHA</v>
          </cell>
          <cell r="E248" t="str">
            <v>Rhodospirillaceae bacterium JGI 02_G11 (contamination screened)</v>
          </cell>
          <cell r="F248" t="str">
            <v>DOE Joint Genome Institute (JGI)</v>
          </cell>
          <cell r="G248">
            <v>2739367751</v>
          </cell>
          <cell r="H248" t="str">
            <v>Proteobacteria</v>
          </cell>
          <cell r="I248" t="str">
            <v>Alphaproteobacteria</v>
          </cell>
          <cell r="J248" t="str">
            <v>Rhodospirillales</v>
          </cell>
          <cell r="K248" t="str">
            <v>Rhodospirillaceae</v>
          </cell>
          <cell r="L248" t="str">
            <v>unclassified</v>
          </cell>
          <cell r="M248" t="str">
            <v>unclassified</v>
          </cell>
          <cell r="N248">
            <v>41295</v>
          </cell>
          <cell r="O248">
            <v>0</v>
          </cell>
          <cell r="P248">
            <v>0</v>
          </cell>
          <cell r="Q248">
            <v>42941</v>
          </cell>
          <cell r="R248" t="str">
            <v>JGI 02_G11</v>
          </cell>
          <cell r="S248" t="str">
            <v>Edward DeLong</v>
          </cell>
          <cell r="T248" t="str">
            <v>No</v>
          </cell>
          <cell r="V248">
            <v>1158325</v>
          </cell>
          <cell r="W248">
            <v>1313</v>
          </cell>
          <cell r="X248">
            <v>28</v>
          </cell>
          <cell r="Y248">
            <v>0.31</v>
          </cell>
          <cell r="Z248">
            <v>1120222</v>
          </cell>
          <cell r="AA248">
            <v>1281</v>
          </cell>
          <cell r="AB248">
            <v>32</v>
          </cell>
          <cell r="AC248">
            <v>3</v>
          </cell>
          <cell r="AD248">
            <v>1</v>
          </cell>
          <cell r="AE248">
            <v>1</v>
          </cell>
          <cell r="AF248">
            <v>1</v>
          </cell>
          <cell r="AG248">
            <v>26</v>
          </cell>
        </row>
        <row r="249">
          <cell r="A249">
            <v>2516653001</v>
          </cell>
          <cell r="B249" t="str">
            <v>Bacteria</v>
          </cell>
          <cell r="C249" t="str">
            <v>Permanent Draft</v>
          </cell>
          <cell r="D249" t="str">
            <v>Rhodopseudomonas palustris sequencing - Univ of Washington</v>
          </cell>
          <cell r="E249" t="str">
            <v>Rhodopseudomonas palustris CEA001 (HiSeq draft)</v>
          </cell>
          <cell r="F249" t="str">
            <v>University of Washington</v>
          </cell>
          <cell r="G249">
            <v>2516653001</v>
          </cell>
          <cell r="H249" t="str">
            <v>Proteobacteria</v>
          </cell>
          <cell r="I249" t="str">
            <v>Alphaproteobacteria</v>
          </cell>
          <cell r="J249" t="str">
            <v>Rhizobiales</v>
          </cell>
          <cell r="K249" t="str">
            <v>Bradyrhizobiaceae</v>
          </cell>
          <cell r="L249" t="str">
            <v>Rhodopseudomonas</v>
          </cell>
          <cell r="M249" t="str">
            <v>Rhodopseudomonas palustris</v>
          </cell>
          <cell r="N249">
            <v>1076</v>
          </cell>
          <cell r="O249">
            <v>0</v>
          </cell>
          <cell r="P249">
            <v>0</v>
          </cell>
          <cell r="Q249">
            <v>41778</v>
          </cell>
          <cell r="R249" t="str">
            <v>CEA001</v>
          </cell>
          <cell r="S249" t="str">
            <v>Caroline Harwood</v>
          </cell>
          <cell r="T249" t="str">
            <v>Yes</v>
          </cell>
          <cell r="U249" t="str">
            <v>No</v>
          </cell>
          <cell r="V249">
            <v>5417108</v>
          </cell>
          <cell r="W249">
            <v>6082</v>
          </cell>
          <cell r="X249">
            <v>860</v>
          </cell>
          <cell r="Y249">
            <v>0.65</v>
          </cell>
          <cell r="Z249">
            <v>4663159</v>
          </cell>
          <cell r="AA249">
            <v>6015</v>
          </cell>
          <cell r="AB249">
            <v>67</v>
          </cell>
          <cell r="AC249">
            <v>4</v>
          </cell>
          <cell r="AD249">
            <v>1</v>
          </cell>
          <cell r="AE249">
            <v>2</v>
          </cell>
          <cell r="AF249">
            <v>1</v>
          </cell>
          <cell r="AG249">
            <v>46</v>
          </cell>
        </row>
        <row r="250">
          <cell r="A250">
            <v>2615840644</v>
          </cell>
          <cell r="B250" t="str">
            <v>Bacteria</v>
          </cell>
          <cell r="C250" t="str">
            <v>Permanent Draft</v>
          </cell>
          <cell r="D250" t="str">
            <v>Populus root and rhizosphere microbial communities from Tennessee, USA</v>
          </cell>
          <cell r="E250" t="str">
            <v>Methylobacterium sp. YR596</v>
          </cell>
          <cell r="F250" t="str">
            <v>DOE Joint Genome Institute (JGI)</v>
          </cell>
          <cell r="G250">
            <v>2615840644</v>
          </cell>
          <cell r="H250" t="str">
            <v>Proteobacteria</v>
          </cell>
          <cell r="I250" t="str">
            <v>Alphaproteobacteria</v>
          </cell>
          <cell r="J250" t="str">
            <v>Rhizobiales</v>
          </cell>
          <cell r="K250" t="str">
            <v>Methylobacteriaceae</v>
          </cell>
          <cell r="L250" t="str">
            <v>Methylobacterium</v>
          </cell>
          <cell r="M250" t="str">
            <v>Methylobacterium sp.</v>
          </cell>
          <cell r="N250">
            <v>409</v>
          </cell>
          <cell r="O250">
            <v>0</v>
          </cell>
          <cell r="P250">
            <v>0</v>
          </cell>
          <cell r="Q250">
            <v>42139</v>
          </cell>
          <cell r="R250" t="str">
            <v>YR596</v>
          </cell>
          <cell r="S250" t="str">
            <v>Dale Pelletier</v>
          </cell>
          <cell r="T250" t="str">
            <v>Yes</v>
          </cell>
          <cell r="U250" t="str">
            <v>Unknown</v>
          </cell>
          <cell r="V250">
            <v>6572329</v>
          </cell>
          <cell r="W250">
            <v>6152</v>
          </cell>
          <cell r="X250">
            <v>84</v>
          </cell>
          <cell r="Y250">
            <v>0.71</v>
          </cell>
          <cell r="Z250">
            <v>5648531</v>
          </cell>
          <cell r="AA250">
            <v>6047</v>
          </cell>
          <cell r="AB250">
            <v>105</v>
          </cell>
          <cell r="AC250">
            <v>16</v>
          </cell>
          <cell r="AD250">
            <v>7</v>
          </cell>
          <cell r="AE250">
            <v>4</v>
          </cell>
          <cell r="AF250">
            <v>5</v>
          </cell>
          <cell r="AG250">
            <v>68</v>
          </cell>
        </row>
        <row r="251">
          <cell r="A251">
            <v>2627853511</v>
          </cell>
          <cell r="B251" t="str">
            <v>Bacteria</v>
          </cell>
          <cell r="C251" t="str">
            <v>Draft</v>
          </cell>
          <cell r="D251" t="str">
            <v>Roseobacter Clade Strains</v>
          </cell>
          <cell r="E251" t="str">
            <v>Roseobacter sp. CHAB-I-5 SCGC AAA076-I17 (contamination screened)</v>
          </cell>
          <cell r="F251" t="str">
            <v>Bigelow Laboratory Single Cell Genomics Center (SCGC)</v>
          </cell>
          <cell r="G251">
            <v>2627853511</v>
          </cell>
          <cell r="H251" t="str">
            <v>Proteobacteria</v>
          </cell>
          <cell r="I251" t="str">
            <v>Alphaproteobacteria</v>
          </cell>
          <cell r="J251" t="str">
            <v>Rhodobacterales</v>
          </cell>
          <cell r="K251" t="str">
            <v>Rhodobacteraceae</v>
          </cell>
          <cell r="L251" t="str">
            <v>Roseobacter</v>
          </cell>
          <cell r="M251" t="str">
            <v>unclassified</v>
          </cell>
          <cell r="N251">
            <v>98187</v>
          </cell>
          <cell r="O251">
            <v>0</v>
          </cell>
          <cell r="P251">
            <v>0</v>
          </cell>
          <cell r="Q251">
            <v>42373</v>
          </cell>
          <cell r="R251" t="str">
            <v>CHAB-I-5 SCGC AAA076-I17</v>
          </cell>
          <cell r="S251" t="str">
            <v>Haiwei Luo</v>
          </cell>
          <cell r="T251" t="str">
            <v>No</v>
          </cell>
          <cell r="V251">
            <v>3144870</v>
          </cell>
          <cell r="W251">
            <v>3431</v>
          </cell>
          <cell r="X251">
            <v>98</v>
          </cell>
          <cell r="Y251">
            <v>0.5</v>
          </cell>
          <cell r="Z251">
            <v>2697253</v>
          </cell>
          <cell r="AA251">
            <v>3390</v>
          </cell>
          <cell r="AB251">
            <v>41</v>
          </cell>
          <cell r="AC251">
            <v>3</v>
          </cell>
          <cell r="AD251">
            <v>1</v>
          </cell>
          <cell r="AE251">
            <v>1</v>
          </cell>
          <cell r="AF251">
            <v>1</v>
          </cell>
          <cell r="AG251">
            <v>38</v>
          </cell>
        </row>
        <row r="252">
          <cell r="A252">
            <v>2236347015</v>
          </cell>
          <cell r="B252" t="str">
            <v>Bacteria</v>
          </cell>
          <cell r="C252" t="str">
            <v>Permanent Draft</v>
          </cell>
          <cell r="D252" t="str">
            <v>Generating reference genomes for marine ecosystem research: Single cell sequencing of ubiquitous, uncultured bacterioplankton clades</v>
          </cell>
          <cell r="E252" t="str">
            <v>alpha proteobacterium SCGC AAA298-K06 (unscreened)</v>
          </cell>
          <cell r="F252" t="str">
            <v>DOE Joint Genome Institute (JGI)</v>
          </cell>
          <cell r="G252">
            <v>2236347015</v>
          </cell>
          <cell r="H252" t="str">
            <v>Proteobacteria</v>
          </cell>
          <cell r="I252" t="str">
            <v>Alphaproteobacteria</v>
          </cell>
          <cell r="J252" t="str">
            <v>unclassified</v>
          </cell>
          <cell r="K252" t="str">
            <v>unclassified</v>
          </cell>
          <cell r="L252" t="str">
            <v>unclassified</v>
          </cell>
          <cell r="M252" t="str">
            <v>alpha proteobacterium SCGC AAA298-K06</v>
          </cell>
          <cell r="N252">
            <v>939374</v>
          </cell>
          <cell r="O252">
            <v>0</v>
          </cell>
          <cell r="P252">
            <v>0</v>
          </cell>
          <cell r="Q252">
            <v>41382</v>
          </cell>
          <cell r="R252" t="str">
            <v>SCGC AAA298-K06</v>
          </cell>
          <cell r="S252" t="str">
            <v>Ramunas Stepanauskas</v>
          </cell>
          <cell r="T252" t="str">
            <v>No</v>
          </cell>
          <cell r="U252" t="str">
            <v>Unknown</v>
          </cell>
          <cell r="V252">
            <v>1744268</v>
          </cell>
          <cell r="W252">
            <v>1951</v>
          </cell>
          <cell r="X252">
            <v>231</v>
          </cell>
          <cell r="Y252">
            <v>0.4</v>
          </cell>
          <cell r="Z252">
            <v>1603110</v>
          </cell>
          <cell r="AA252">
            <v>1931</v>
          </cell>
          <cell r="AB252">
            <v>20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19</v>
          </cell>
        </row>
        <row r="253">
          <cell r="A253">
            <v>2675903017</v>
          </cell>
          <cell r="B253" t="str">
            <v>Bacteria</v>
          </cell>
          <cell r="C253" t="str">
            <v>Permanent Draft</v>
          </cell>
          <cell r="D253" t="str">
            <v>Genomic Encyclopedia of Archaeal and Bacterial Type Strains, Phase II (KMG-II): from individual species to whole genera</v>
          </cell>
          <cell r="E253" t="str">
            <v>Roseospirillum parvum 930I</v>
          </cell>
          <cell r="F253" t="str">
            <v>DOE Joint Genome Institute (JGI)</v>
          </cell>
          <cell r="G253">
            <v>2675903017</v>
          </cell>
          <cell r="H253" t="str">
            <v>Proteobacteria</v>
          </cell>
          <cell r="I253" t="str">
            <v>Alphaproteobacteria</v>
          </cell>
          <cell r="J253" t="str">
            <v>Rhizobiales</v>
          </cell>
          <cell r="K253" t="str">
            <v>Rhodobiaceae</v>
          </cell>
          <cell r="L253" t="str">
            <v>Roseospirillum</v>
          </cell>
          <cell r="M253" t="str">
            <v>Roseospirillum parvum</v>
          </cell>
          <cell r="N253">
            <v>83401</v>
          </cell>
          <cell r="O253">
            <v>0</v>
          </cell>
          <cell r="P253">
            <v>0</v>
          </cell>
          <cell r="Q253">
            <v>42548</v>
          </cell>
          <cell r="R253" t="str">
            <v>930I</v>
          </cell>
          <cell r="S253" t="str">
            <v>Markus G?ker</v>
          </cell>
          <cell r="T253" t="str">
            <v>Yes</v>
          </cell>
          <cell r="V253">
            <v>3497210</v>
          </cell>
          <cell r="W253">
            <v>3126</v>
          </cell>
          <cell r="X253">
            <v>37</v>
          </cell>
          <cell r="Y253">
            <v>0.7</v>
          </cell>
          <cell r="Z253">
            <v>3101367</v>
          </cell>
          <cell r="AA253">
            <v>3074</v>
          </cell>
          <cell r="AB253">
            <v>52</v>
          </cell>
          <cell r="AC253">
            <v>3</v>
          </cell>
          <cell r="AD253">
            <v>1</v>
          </cell>
          <cell r="AE253">
            <v>1</v>
          </cell>
          <cell r="AF253">
            <v>1</v>
          </cell>
          <cell r="AG253">
            <v>44</v>
          </cell>
        </row>
        <row r="254">
          <cell r="A254">
            <v>2596583627</v>
          </cell>
          <cell r="B254" t="str">
            <v>Bacteria</v>
          </cell>
          <cell r="C254" t="str">
            <v>Permanent Draft</v>
          </cell>
          <cell r="D254" t="str">
            <v>Genomic Encyclopedia of Archaeal and Bacterial Type Strains, Phase II (KMG-II): from individual species to whole genera</v>
          </cell>
          <cell r="E254" t="str">
            <v>Roseibium hamelinense ATCC BAA-252</v>
          </cell>
          <cell r="F254" t="str">
            <v>DOE Joint Genome Institute (JGI)</v>
          </cell>
          <cell r="G254">
            <v>2596583627</v>
          </cell>
          <cell r="H254" t="str">
            <v>Proteobacteria</v>
          </cell>
          <cell r="I254" t="str">
            <v>Alphaproteobacteria</v>
          </cell>
          <cell r="J254" t="str">
            <v>Rhodobacterales</v>
          </cell>
          <cell r="K254" t="str">
            <v>Rhodobacteraceae</v>
          </cell>
          <cell r="L254" t="str">
            <v>Roseibium</v>
          </cell>
          <cell r="M254" t="str">
            <v>Roseibium hamelinense</v>
          </cell>
          <cell r="N254">
            <v>150831</v>
          </cell>
          <cell r="O254">
            <v>0</v>
          </cell>
          <cell r="P254">
            <v>0</v>
          </cell>
          <cell r="Q254">
            <v>42039</v>
          </cell>
          <cell r="R254" t="str">
            <v>ATCC BAA-252</v>
          </cell>
          <cell r="S254" t="str">
            <v>Markus G?ker</v>
          </cell>
          <cell r="T254" t="str">
            <v>Yes</v>
          </cell>
          <cell r="U254" t="str">
            <v>Unknown</v>
          </cell>
          <cell r="V254">
            <v>4715652</v>
          </cell>
          <cell r="W254">
            <v>4428</v>
          </cell>
          <cell r="X254">
            <v>25</v>
          </cell>
          <cell r="Y254">
            <v>0.56000000000000005</v>
          </cell>
          <cell r="Z254">
            <v>4224312</v>
          </cell>
          <cell r="AA254">
            <v>4368</v>
          </cell>
          <cell r="AB254">
            <v>60</v>
          </cell>
          <cell r="AC254">
            <v>4</v>
          </cell>
          <cell r="AD254">
            <v>1</v>
          </cell>
          <cell r="AE254">
            <v>2</v>
          </cell>
          <cell r="AF254">
            <v>1</v>
          </cell>
          <cell r="AG254">
            <v>47</v>
          </cell>
        </row>
        <row r="255">
          <cell r="A255">
            <v>2606217774</v>
          </cell>
          <cell r="B255" t="str">
            <v>Bacteria</v>
          </cell>
          <cell r="C255" t="str">
            <v>Draft</v>
          </cell>
          <cell r="D255" t="str">
            <v>Plant associated metagenomes--Microbial community diversity and host control of community assembly across model and emerging plant ecological genomics systems.</v>
          </cell>
          <cell r="E255" t="str">
            <v>Methylobacterium sp. UNCCL126</v>
          </cell>
          <cell r="F255" t="str">
            <v>University of North Carolina, Chapel Hill</v>
          </cell>
          <cell r="G255">
            <v>2606217774</v>
          </cell>
          <cell r="H255" t="str">
            <v>Proteobacteria</v>
          </cell>
          <cell r="I255" t="str">
            <v>Alphaproteobacteria</v>
          </cell>
          <cell r="J255" t="str">
            <v>Rhizobiales</v>
          </cell>
          <cell r="K255" t="str">
            <v>Methylobacteriaceae</v>
          </cell>
          <cell r="L255" t="str">
            <v>Methylobacterium</v>
          </cell>
          <cell r="M255" t="str">
            <v>Methylobacterium sp.</v>
          </cell>
          <cell r="N255">
            <v>409</v>
          </cell>
          <cell r="O255">
            <v>0</v>
          </cell>
          <cell r="P255">
            <v>0</v>
          </cell>
          <cell r="Q255">
            <v>42613</v>
          </cell>
          <cell r="R255" t="str">
            <v>UNCCL126</v>
          </cell>
          <cell r="S255" t="str">
            <v>Scott Yourstone</v>
          </cell>
          <cell r="T255" t="str">
            <v>Yes</v>
          </cell>
          <cell r="U255" t="str">
            <v>Unknown</v>
          </cell>
          <cell r="V255">
            <v>6880879</v>
          </cell>
          <cell r="W255">
            <v>6633</v>
          </cell>
          <cell r="X255">
            <v>171</v>
          </cell>
          <cell r="Y255">
            <v>0.7</v>
          </cell>
          <cell r="Z255">
            <v>5850035</v>
          </cell>
          <cell r="AA255">
            <v>6549</v>
          </cell>
          <cell r="AB255">
            <v>84</v>
          </cell>
          <cell r="AC255">
            <v>8</v>
          </cell>
          <cell r="AD255">
            <v>4</v>
          </cell>
          <cell r="AE255">
            <v>3</v>
          </cell>
          <cell r="AF255">
            <v>1</v>
          </cell>
          <cell r="AG255">
            <v>52</v>
          </cell>
        </row>
        <row r="256">
          <cell r="A256">
            <v>2619618911</v>
          </cell>
          <cell r="B256" t="str">
            <v>Bacteria</v>
          </cell>
          <cell r="C256" t="str">
            <v>Permanent Draft</v>
          </cell>
          <cell r="D256" t="str">
            <v>Enhanced biological phosphorus removal bioreactor microbial communities from the University of Queensland, Australia</v>
          </cell>
          <cell r="E256" t="str">
            <v>Rhodobacteraceae bacterium EBPR_Bin_228</v>
          </cell>
          <cell r="F256" t="str">
            <v>University of Queensland</v>
          </cell>
          <cell r="G256">
            <v>2619618911</v>
          </cell>
          <cell r="H256" t="str">
            <v>Proteobacteria</v>
          </cell>
          <cell r="I256" t="str">
            <v>Alphaproteobacteria</v>
          </cell>
          <cell r="J256" t="str">
            <v>Rhodobacterales</v>
          </cell>
          <cell r="K256" t="str">
            <v>Rhodobacteraceae</v>
          </cell>
          <cell r="L256" t="str">
            <v>unclassified</v>
          </cell>
          <cell r="M256" t="str">
            <v>unclassified</v>
          </cell>
          <cell r="N256">
            <v>31989</v>
          </cell>
          <cell r="O256">
            <v>0</v>
          </cell>
          <cell r="P256">
            <v>0</v>
          </cell>
          <cell r="Q256">
            <v>42262</v>
          </cell>
          <cell r="S256" t="str">
            <v>Connor Skennerton</v>
          </cell>
          <cell r="T256" t="str">
            <v>No</v>
          </cell>
          <cell r="V256">
            <v>3516402</v>
          </cell>
          <cell r="W256">
            <v>4010</v>
          </cell>
          <cell r="X256">
            <v>553</v>
          </cell>
          <cell r="Y256">
            <v>0.67</v>
          </cell>
          <cell r="Z256">
            <v>3208114</v>
          </cell>
          <cell r="AA256">
            <v>3978</v>
          </cell>
          <cell r="AB256">
            <v>32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26</v>
          </cell>
        </row>
        <row r="257">
          <cell r="A257">
            <v>2663763045</v>
          </cell>
          <cell r="B257" t="str">
            <v>Bacteria</v>
          </cell>
          <cell r="C257" t="str">
            <v>Finished</v>
          </cell>
          <cell r="D257" t="str">
            <v>Hoeflea phototrophica DFL-43</v>
          </cell>
          <cell r="E257" t="str">
            <v>Hoeflea phototrophica DFL-43 null replaces 16444</v>
          </cell>
          <cell r="F257" t="str">
            <v>J. Craig Venter Institute (JCVI)</v>
          </cell>
          <cell r="G257">
            <v>2663763045</v>
          </cell>
          <cell r="H257" t="str">
            <v>Proteobacteria</v>
          </cell>
          <cell r="I257" t="str">
            <v>Alphaproteobacteria</v>
          </cell>
          <cell r="J257" t="str">
            <v>Rhizobiales</v>
          </cell>
          <cell r="K257" t="str">
            <v>Phyllobacteriaceae</v>
          </cell>
          <cell r="L257" t="str">
            <v>Hoeflea</v>
          </cell>
          <cell r="M257" t="str">
            <v>Hoeflea phototrophica</v>
          </cell>
          <cell r="N257">
            <v>411684</v>
          </cell>
          <cell r="O257">
            <v>0</v>
          </cell>
          <cell r="P257">
            <v>0</v>
          </cell>
          <cell r="Q257">
            <v>42480</v>
          </cell>
          <cell r="R257" t="str">
            <v>DFL-43</v>
          </cell>
          <cell r="T257" t="str">
            <v>Yes</v>
          </cell>
          <cell r="U257" t="str">
            <v>Yes</v>
          </cell>
          <cell r="V257">
            <v>4468465</v>
          </cell>
          <cell r="W257">
            <v>4295</v>
          </cell>
          <cell r="X257">
            <v>1</v>
          </cell>
          <cell r="Y257">
            <v>0.6</v>
          </cell>
          <cell r="Z257">
            <v>4006541</v>
          </cell>
          <cell r="AA257">
            <v>4226</v>
          </cell>
          <cell r="AB257">
            <v>69</v>
          </cell>
          <cell r="AC257">
            <v>6</v>
          </cell>
          <cell r="AD257">
            <v>2</v>
          </cell>
          <cell r="AE257">
            <v>2</v>
          </cell>
          <cell r="AF257">
            <v>2</v>
          </cell>
          <cell r="AG257">
            <v>47</v>
          </cell>
        </row>
        <row r="258">
          <cell r="A258">
            <v>2556921008</v>
          </cell>
          <cell r="B258" t="str">
            <v>Bacteria</v>
          </cell>
          <cell r="C258" t="str">
            <v>Permanent Draft</v>
          </cell>
          <cell r="D258" t="str">
            <v>Genomic Encyclopedia of Type Strains, Phase I: the one thousand microbial genomes (KMG-I) project</v>
          </cell>
          <cell r="E258" t="str">
            <v>Afifella pfennigii DSM 17143</v>
          </cell>
          <cell r="F258" t="str">
            <v>DOE Joint Genome Institute (JGI)</v>
          </cell>
          <cell r="G258">
            <v>2556921008</v>
          </cell>
          <cell r="H258" t="str">
            <v>Proteobacteria</v>
          </cell>
          <cell r="I258" t="str">
            <v>Alphaproteobacteria</v>
          </cell>
          <cell r="J258" t="str">
            <v>Rhizobiales</v>
          </cell>
          <cell r="K258" t="str">
            <v>Rhodobiaceae</v>
          </cell>
          <cell r="L258" t="str">
            <v>Afifella</v>
          </cell>
          <cell r="M258" t="str">
            <v>Afifella pfennigii</v>
          </cell>
          <cell r="N258">
            <v>1120956</v>
          </cell>
          <cell r="O258">
            <v>0</v>
          </cell>
          <cell r="P258">
            <v>0</v>
          </cell>
          <cell r="Q258">
            <v>41717</v>
          </cell>
          <cell r="R258" t="str">
            <v>DSM 17143</v>
          </cell>
          <cell r="S258" t="str">
            <v>Nikos Kyrpides</v>
          </cell>
          <cell r="T258" t="str">
            <v>Yes</v>
          </cell>
          <cell r="U258" t="str">
            <v>Yes</v>
          </cell>
          <cell r="V258">
            <v>3872586</v>
          </cell>
          <cell r="W258">
            <v>3787</v>
          </cell>
          <cell r="X258">
            <v>60</v>
          </cell>
          <cell r="Y258">
            <v>0.67</v>
          </cell>
          <cell r="Z258">
            <v>3490673</v>
          </cell>
          <cell r="AA258">
            <v>3730</v>
          </cell>
          <cell r="AB258">
            <v>57</v>
          </cell>
          <cell r="AC258">
            <v>3</v>
          </cell>
          <cell r="AD258">
            <v>1</v>
          </cell>
          <cell r="AE258">
            <v>1</v>
          </cell>
          <cell r="AF258">
            <v>1</v>
          </cell>
          <cell r="AG258">
            <v>47</v>
          </cell>
        </row>
        <row r="259">
          <cell r="A259">
            <v>2728369718</v>
          </cell>
          <cell r="B259" t="str">
            <v>Bacteria</v>
          </cell>
          <cell r="C259" t="str">
            <v>Permanent Draft</v>
          </cell>
          <cell r="D259" t="str">
            <v>Methylobacterium project at The University of Tokyo</v>
          </cell>
          <cell r="E259" t="str">
            <v>Methylobacterium phyllosphaerae JCM 16408</v>
          </cell>
          <cell r="F259" t="str">
            <v>University of Tokyo</v>
          </cell>
          <cell r="G259">
            <v>2728369718</v>
          </cell>
          <cell r="H259" t="str">
            <v>Proteobacteria</v>
          </cell>
          <cell r="I259" t="str">
            <v>Alphaproteobacteria</v>
          </cell>
          <cell r="J259" t="str">
            <v>Rhizobiales</v>
          </cell>
          <cell r="K259" t="str">
            <v>Methylobacteriaceae</v>
          </cell>
          <cell r="L259" t="str">
            <v>Methylobacterium</v>
          </cell>
          <cell r="M259" t="str">
            <v>Methylobacterium phyllosphaerae</v>
          </cell>
          <cell r="N259">
            <v>1295137</v>
          </cell>
          <cell r="O259">
            <v>0</v>
          </cell>
          <cell r="P259">
            <v>0</v>
          </cell>
          <cell r="Q259">
            <v>42853</v>
          </cell>
          <cell r="R259" t="str">
            <v>JCM 16408</v>
          </cell>
          <cell r="T259" t="str">
            <v>Yes</v>
          </cell>
          <cell r="U259" t="str">
            <v>Unknown</v>
          </cell>
          <cell r="V259">
            <v>2242478</v>
          </cell>
          <cell r="W259">
            <v>3677</v>
          </cell>
          <cell r="X259">
            <v>1094</v>
          </cell>
          <cell r="Y259">
            <v>0.65</v>
          </cell>
          <cell r="Z259">
            <v>1728004</v>
          </cell>
          <cell r="AA259">
            <v>3643</v>
          </cell>
          <cell r="AB259">
            <v>34</v>
          </cell>
          <cell r="AC259">
            <v>3</v>
          </cell>
          <cell r="AD259">
            <v>1</v>
          </cell>
          <cell r="AE259">
            <v>1</v>
          </cell>
          <cell r="AF259">
            <v>1</v>
          </cell>
          <cell r="AG259">
            <v>24</v>
          </cell>
        </row>
        <row r="260">
          <cell r="A260">
            <v>2551306481</v>
          </cell>
          <cell r="B260" t="str">
            <v>Bacteria</v>
          </cell>
          <cell r="C260" t="str">
            <v>Permanent Draft</v>
          </cell>
          <cell r="D260" t="str">
            <v>Porphyrobacter sp. AAP82</v>
          </cell>
          <cell r="E260" t="str">
            <v>Porphyrobacter sp. AAP82</v>
          </cell>
          <cell r="F260" t="str">
            <v>Institute of Microbiology of the ASCR, v. v. i.</v>
          </cell>
          <cell r="G260">
            <v>2551306481</v>
          </cell>
          <cell r="H260" t="str">
            <v>Proteobacteria</v>
          </cell>
          <cell r="I260" t="str">
            <v>Alphaproteobacteria</v>
          </cell>
          <cell r="J260" t="str">
            <v>Sphingomonadales</v>
          </cell>
          <cell r="K260" t="str">
            <v>Erythrobacteraceae</v>
          </cell>
          <cell r="L260" t="str">
            <v>Porphyrobacter</v>
          </cell>
          <cell r="M260" t="str">
            <v>Porphyrobacter sp. AAP82</v>
          </cell>
          <cell r="N260">
            <v>1248917</v>
          </cell>
          <cell r="O260">
            <v>0</v>
          </cell>
          <cell r="P260">
            <v>0</v>
          </cell>
          <cell r="R260" t="str">
            <v>AAP82</v>
          </cell>
          <cell r="T260" t="str">
            <v>Yes</v>
          </cell>
          <cell r="U260" t="str">
            <v>Unknown</v>
          </cell>
          <cell r="V260">
            <v>2899072</v>
          </cell>
          <cell r="W260">
            <v>2839</v>
          </cell>
          <cell r="X260">
            <v>52</v>
          </cell>
          <cell r="Y260">
            <v>0.67</v>
          </cell>
          <cell r="Z260">
            <v>2643616</v>
          </cell>
          <cell r="AA260">
            <v>2786</v>
          </cell>
          <cell r="AB260">
            <v>53</v>
          </cell>
          <cell r="AC260">
            <v>3</v>
          </cell>
          <cell r="AD260">
            <v>1</v>
          </cell>
          <cell r="AE260">
            <v>1</v>
          </cell>
          <cell r="AF260">
            <v>1</v>
          </cell>
          <cell r="AG260">
            <v>44</v>
          </cell>
        </row>
        <row r="261">
          <cell r="A261">
            <v>2645727674</v>
          </cell>
          <cell r="B261" t="str">
            <v>Bacteria</v>
          </cell>
          <cell r="C261" t="str">
            <v>Permanent Draft</v>
          </cell>
          <cell r="D261" t="str">
            <v>Aestuariivita atlantica 22II-S11-z3 Genome sequencing</v>
          </cell>
          <cell r="E261" t="str">
            <v>Aestuariivita atlantica 22II-S11-z3</v>
          </cell>
          <cell r="F261" t="str">
            <v>Third Institute of Oceanography, State Oceanic Administration</v>
          </cell>
          <cell r="G261">
            <v>2645727674</v>
          </cell>
          <cell r="H261" t="str">
            <v>Proteobacteria</v>
          </cell>
          <cell r="I261" t="str">
            <v>Alphaproteobacteria</v>
          </cell>
          <cell r="J261" t="str">
            <v>Rhodobacterales</v>
          </cell>
          <cell r="K261" t="str">
            <v>Rhodobacteraceae</v>
          </cell>
          <cell r="L261" t="str">
            <v>Aestuariivita</v>
          </cell>
          <cell r="M261" t="str">
            <v>Aestuariivita atlantica</v>
          </cell>
          <cell r="N261">
            <v>1317121</v>
          </cell>
          <cell r="O261">
            <v>0</v>
          </cell>
          <cell r="P261">
            <v>0</v>
          </cell>
          <cell r="Q261">
            <v>42374</v>
          </cell>
          <cell r="R261" t="str">
            <v>22II-S11-z3</v>
          </cell>
          <cell r="T261" t="str">
            <v>Yes</v>
          </cell>
          <cell r="V261">
            <v>4336367</v>
          </cell>
          <cell r="W261">
            <v>4283</v>
          </cell>
          <cell r="X261">
            <v>47</v>
          </cell>
          <cell r="Y261">
            <v>0.65</v>
          </cell>
          <cell r="Z261">
            <v>3969414</v>
          </cell>
          <cell r="AA261">
            <v>4229</v>
          </cell>
          <cell r="AB261">
            <v>54</v>
          </cell>
          <cell r="AC261">
            <v>3</v>
          </cell>
          <cell r="AD261">
            <v>1</v>
          </cell>
          <cell r="AE261">
            <v>1</v>
          </cell>
          <cell r="AF261">
            <v>1</v>
          </cell>
          <cell r="AG261">
            <v>42</v>
          </cell>
        </row>
        <row r="262">
          <cell r="A262">
            <v>2716884867</v>
          </cell>
          <cell r="B262" t="str">
            <v>Bacteria</v>
          </cell>
          <cell r="C262" t="str">
            <v>Permanent Draft</v>
          </cell>
          <cell r="D262" t="str">
            <v>Aquatic microbiome from duckweeds obtained from Rutgers Duckweed Stock Cooperative (RDSC)</v>
          </cell>
          <cell r="E262" t="str">
            <v>Rhizobium sp. RU36D</v>
          </cell>
          <cell r="F262" t="str">
            <v>DOE Joint Genome Institute (JGI)</v>
          </cell>
          <cell r="G262">
            <v>2716884867</v>
          </cell>
          <cell r="H262" t="str">
            <v>Proteobacteria</v>
          </cell>
          <cell r="I262" t="str">
            <v>Alphaproteobacteria</v>
          </cell>
          <cell r="J262" t="str">
            <v>Rhizobiales</v>
          </cell>
          <cell r="K262" t="str">
            <v>Rhizobiaceae</v>
          </cell>
          <cell r="L262" t="str">
            <v>Rhizobium</v>
          </cell>
          <cell r="M262" t="str">
            <v>Rhizobium sp. RU36D</v>
          </cell>
          <cell r="N262">
            <v>1907415</v>
          </cell>
          <cell r="O262">
            <v>0</v>
          </cell>
          <cell r="P262">
            <v>0</v>
          </cell>
          <cell r="Q262">
            <v>42803</v>
          </cell>
          <cell r="R262" t="str">
            <v>RU36D</v>
          </cell>
          <cell r="S262" t="str">
            <v>Sarah Lebeis</v>
          </cell>
          <cell r="T262" t="str">
            <v>Yes</v>
          </cell>
          <cell r="V262">
            <v>6076270</v>
          </cell>
          <cell r="W262">
            <v>5844</v>
          </cell>
          <cell r="X262">
            <v>77</v>
          </cell>
          <cell r="Y262">
            <v>0.61</v>
          </cell>
          <cell r="Z262">
            <v>5425726</v>
          </cell>
          <cell r="AA262">
            <v>5775</v>
          </cell>
          <cell r="AB262">
            <v>69</v>
          </cell>
          <cell r="AC262">
            <v>3</v>
          </cell>
          <cell r="AD262">
            <v>1</v>
          </cell>
          <cell r="AE262">
            <v>1</v>
          </cell>
          <cell r="AF262">
            <v>1</v>
          </cell>
          <cell r="AG262">
            <v>48</v>
          </cell>
        </row>
        <row r="263">
          <cell r="A263">
            <v>2516653003</v>
          </cell>
          <cell r="B263" t="str">
            <v>Bacteria</v>
          </cell>
          <cell r="C263" t="str">
            <v>Permanent Draft</v>
          </cell>
          <cell r="D263" t="str">
            <v>Rhodopseudomonas palustris sequencing - Univ of Washington</v>
          </cell>
          <cell r="E263" t="str">
            <v>Rhodopseudomonas palustris 1a1 (HiSeq draft)</v>
          </cell>
          <cell r="F263" t="str">
            <v>University of Washington</v>
          </cell>
          <cell r="G263">
            <v>2516653003</v>
          </cell>
          <cell r="H263" t="str">
            <v>Proteobacteria</v>
          </cell>
          <cell r="I263" t="str">
            <v>Alphaproteobacteria</v>
          </cell>
          <cell r="J263" t="str">
            <v>Rhizobiales</v>
          </cell>
          <cell r="K263" t="str">
            <v>Bradyrhizobiaceae</v>
          </cell>
          <cell r="L263" t="str">
            <v>Rhodopseudomonas</v>
          </cell>
          <cell r="M263" t="str">
            <v>Rhodopseudomonas palustris</v>
          </cell>
          <cell r="N263">
            <v>1076</v>
          </cell>
          <cell r="O263">
            <v>0</v>
          </cell>
          <cell r="P263">
            <v>0</v>
          </cell>
          <cell r="Q263">
            <v>41778</v>
          </cell>
          <cell r="R263" t="str">
            <v>1a1</v>
          </cell>
          <cell r="S263" t="str">
            <v>Caroline Harwood</v>
          </cell>
          <cell r="T263" t="str">
            <v>Yes</v>
          </cell>
          <cell r="U263" t="str">
            <v>No</v>
          </cell>
          <cell r="V263">
            <v>5310758</v>
          </cell>
          <cell r="W263">
            <v>5436</v>
          </cell>
          <cell r="X263">
            <v>372</v>
          </cell>
          <cell r="Y263">
            <v>0.65</v>
          </cell>
          <cell r="Z263">
            <v>4587146</v>
          </cell>
          <cell r="AA263">
            <v>5370</v>
          </cell>
          <cell r="AB263">
            <v>66</v>
          </cell>
          <cell r="AC263">
            <v>3</v>
          </cell>
          <cell r="AD263">
            <v>1</v>
          </cell>
          <cell r="AE263">
            <v>1</v>
          </cell>
          <cell r="AF263">
            <v>1</v>
          </cell>
          <cell r="AG263">
            <v>47</v>
          </cell>
        </row>
        <row r="264">
          <cell r="A264">
            <v>2643221859</v>
          </cell>
          <cell r="B264" t="str">
            <v>Bacteria</v>
          </cell>
          <cell r="C264" t="str">
            <v>Permanent Draft</v>
          </cell>
          <cell r="D264" t="str">
            <v>Genome sequencing of Arabidopsis leaf and root microbiota representing the majority of bacterial species in their natural communities</v>
          </cell>
          <cell r="E264" t="str">
            <v>Methylobacterium sp. Leaf89</v>
          </cell>
          <cell r="F264" t="str">
            <v>Max Planck Institute for Plant Breeding Research</v>
          </cell>
          <cell r="G264">
            <v>2643221859</v>
          </cell>
          <cell r="H264" t="str">
            <v>Proteobacteria</v>
          </cell>
          <cell r="I264" t="str">
            <v>Alphaproteobacteria</v>
          </cell>
          <cell r="J264" t="str">
            <v>Rhizobiales</v>
          </cell>
          <cell r="K264" t="str">
            <v>Methylobacteriaceae</v>
          </cell>
          <cell r="L264" t="str">
            <v>Methylobacterium</v>
          </cell>
          <cell r="M264" t="str">
            <v>Methylobacterium sp. Leaf89</v>
          </cell>
          <cell r="N264">
            <v>1736245</v>
          </cell>
          <cell r="O264">
            <v>0</v>
          </cell>
          <cell r="P264">
            <v>0</v>
          </cell>
          <cell r="Q264">
            <v>42349</v>
          </cell>
          <cell r="R264" t="str">
            <v>Leaf89</v>
          </cell>
          <cell r="T264" t="str">
            <v>Yes</v>
          </cell>
          <cell r="V264">
            <v>5005286</v>
          </cell>
          <cell r="W264">
            <v>4742</v>
          </cell>
          <cell r="X264">
            <v>32</v>
          </cell>
          <cell r="Y264">
            <v>0.7</v>
          </cell>
          <cell r="Z264">
            <v>4313311</v>
          </cell>
          <cell r="AA264">
            <v>4674</v>
          </cell>
          <cell r="AB264">
            <v>68</v>
          </cell>
          <cell r="AC264">
            <v>4</v>
          </cell>
          <cell r="AD264">
            <v>2</v>
          </cell>
          <cell r="AE264">
            <v>1</v>
          </cell>
          <cell r="AF264">
            <v>1</v>
          </cell>
          <cell r="AG264">
            <v>46</v>
          </cell>
        </row>
        <row r="265">
          <cell r="A265">
            <v>2593339277</v>
          </cell>
          <cell r="B265" t="str">
            <v>Bacteria</v>
          </cell>
          <cell r="C265" t="str">
            <v>Permanent Draft</v>
          </cell>
          <cell r="D265" t="str">
            <v>Genomic Encyclopedia of Archaeal and Bacterial Type Strains, Phase II (KMG-II): from individual species to whole genera</v>
          </cell>
          <cell r="E265" t="str">
            <v>Planktotalea frisia DSM 23709</v>
          </cell>
          <cell r="F265" t="str">
            <v>DOE Joint Genome Institute (JGI)</v>
          </cell>
          <cell r="G265">
            <v>2593339277</v>
          </cell>
          <cell r="H265" t="str">
            <v>Proteobacteria</v>
          </cell>
          <cell r="I265" t="str">
            <v>Alphaproteobacteria</v>
          </cell>
          <cell r="J265" t="str">
            <v>Rhodobacterales</v>
          </cell>
          <cell r="K265" t="str">
            <v>Rhodobacteraceae</v>
          </cell>
          <cell r="L265" t="str">
            <v>Planktotalea</v>
          </cell>
          <cell r="M265" t="str">
            <v>Planktotalea frisia</v>
          </cell>
          <cell r="N265">
            <v>696762</v>
          </cell>
          <cell r="O265">
            <v>0</v>
          </cell>
          <cell r="P265">
            <v>0</v>
          </cell>
          <cell r="Q265">
            <v>42580</v>
          </cell>
          <cell r="R265" t="str">
            <v>DSM 23709</v>
          </cell>
          <cell r="S265" t="str">
            <v>Markus G?ker</v>
          </cell>
          <cell r="T265" t="str">
            <v>Yes</v>
          </cell>
          <cell r="U265" t="str">
            <v>Yes</v>
          </cell>
          <cell r="V265">
            <v>4159922</v>
          </cell>
          <cell r="W265">
            <v>4360</v>
          </cell>
          <cell r="X265">
            <v>200</v>
          </cell>
          <cell r="Y265">
            <v>0.54</v>
          </cell>
          <cell r="Z265">
            <v>3778707</v>
          </cell>
          <cell r="AA265">
            <v>4297</v>
          </cell>
          <cell r="AB265">
            <v>63</v>
          </cell>
          <cell r="AC265">
            <v>9</v>
          </cell>
          <cell r="AD265">
            <v>3</v>
          </cell>
          <cell r="AE265">
            <v>3</v>
          </cell>
          <cell r="AF265">
            <v>3</v>
          </cell>
          <cell r="AG265">
            <v>44</v>
          </cell>
        </row>
        <row r="266">
          <cell r="A266">
            <v>2596583548</v>
          </cell>
          <cell r="B266" t="str">
            <v>Bacteria</v>
          </cell>
          <cell r="C266" t="str">
            <v>Permanent Draft</v>
          </cell>
          <cell r="D266" t="str">
            <v>Genomic Encyclopedia of Type Strains, Phase III (KMG-III): the genomes of soil and plant-associated and newly described type strains</v>
          </cell>
          <cell r="E266" t="str">
            <v>Novosphingobium taihuense CGMCC 1.3432</v>
          </cell>
          <cell r="F266" t="str">
            <v>DOE Joint Genome Institute (JGI)</v>
          </cell>
          <cell r="G266">
            <v>2596583548</v>
          </cell>
          <cell r="H266" t="str">
            <v>Proteobacteria</v>
          </cell>
          <cell r="I266" t="str">
            <v>Alphaproteobacteria</v>
          </cell>
          <cell r="J266" t="str">
            <v>Sphingomonadales</v>
          </cell>
          <cell r="K266" t="str">
            <v>Sphingomonadaceae</v>
          </cell>
          <cell r="L266" t="str">
            <v>Novosphingobium</v>
          </cell>
          <cell r="M266" t="str">
            <v>Novosphingobium taihuense</v>
          </cell>
          <cell r="N266">
            <v>260085</v>
          </cell>
          <cell r="O266">
            <v>0</v>
          </cell>
          <cell r="P266">
            <v>0</v>
          </cell>
          <cell r="Q266">
            <v>42011</v>
          </cell>
          <cell r="R266" t="str">
            <v>CGMCC 1.3432</v>
          </cell>
          <cell r="S266" t="str">
            <v>William Whitman</v>
          </cell>
          <cell r="T266" t="str">
            <v>Yes</v>
          </cell>
          <cell r="U266" t="str">
            <v>Unknown</v>
          </cell>
          <cell r="V266">
            <v>4479233</v>
          </cell>
          <cell r="W266">
            <v>4228</v>
          </cell>
          <cell r="X266">
            <v>32</v>
          </cell>
          <cell r="Y266">
            <v>0.63</v>
          </cell>
          <cell r="Z266">
            <v>4100061</v>
          </cell>
          <cell r="AA266">
            <v>4164</v>
          </cell>
          <cell r="AB266">
            <v>64</v>
          </cell>
          <cell r="AC266">
            <v>5</v>
          </cell>
          <cell r="AD266">
            <v>2</v>
          </cell>
          <cell r="AE266">
            <v>2</v>
          </cell>
          <cell r="AF266">
            <v>1</v>
          </cell>
          <cell r="AG266">
            <v>48</v>
          </cell>
        </row>
        <row r="267">
          <cell r="A267">
            <v>2706794653</v>
          </cell>
          <cell r="B267" t="str">
            <v>Bacteria</v>
          </cell>
          <cell r="C267" t="str">
            <v>Permanent Draft</v>
          </cell>
          <cell r="D267" t="str">
            <v>Whole genome sequencing of Nereida ignava CECT 5292, type strain</v>
          </cell>
          <cell r="E267" t="str">
            <v>Nereida ignava CECT 5292</v>
          </cell>
          <cell r="F267" t="str">
            <v>Spanish Type Culture Collection (CECT)</v>
          </cell>
          <cell r="G267">
            <v>2706794653</v>
          </cell>
          <cell r="H267" t="str">
            <v>Proteobacteria</v>
          </cell>
          <cell r="I267" t="str">
            <v>Alphaproteobacteria</v>
          </cell>
          <cell r="J267" t="str">
            <v>Rhodobacterales</v>
          </cell>
          <cell r="K267" t="str">
            <v>Rhodobacteraceae</v>
          </cell>
          <cell r="L267" t="str">
            <v>Nereida</v>
          </cell>
          <cell r="M267" t="str">
            <v>Nereida ignava</v>
          </cell>
          <cell r="N267">
            <v>282199</v>
          </cell>
          <cell r="O267">
            <v>0</v>
          </cell>
          <cell r="P267">
            <v>0</v>
          </cell>
          <cell r="Q267">
            <v>42696</v>
          </cell>
          <cell r="R267" t="str">
            <v>CECT 5292</v>
          </cell>
          <cell r="T267" t="str">
            <v>Yes</v>
          </cell>
          <cell r="V267">
            <v>2882568</v>
          </cell>
          <cell r="W267">
            <v>2975</v>
          </cell>
          <cell r="X267">
            <v>68</v>
          </cell>
          <cell r="Y267">
            <v>0.54</v>
          </cell>
          <cell r="Z267">
            <v>2617757</v>
          </cell>
          <cell r="AA267">
            <v>2916</v>
          </cell>
          <cell r="AB267">
            <v>59</v>
          </cell>
          <cell r="AC267">
            <v>6</v>
          </cell>
          <cell r="AD267">
            <v>3</v>
          </cell>
          <cell r="AE267">
            <v>2</v>
          </cell>
          <cell r="AF267">
            <v>1</v>
          </cell>
          <cell r="AG267">
            <v>45</v>
          </cell>
        </row>
        <row r="268">
          <cell r="A268">
            <v>643348563</v>
          </cell>
          <cell r="B268" t="str">
            <v>Bacteria</v>
          </cell>
          <cell r="C268" t="str">
            <v>Finished</v>
          </cell>
          <cell r="D268" t="str">
            <v>LGT in Methylobacteria Proposal # 0165-051130</v>
          </cell>
          <cell r="E268" t="str">
            <v>Methylobacterium chloromethanicum CM4</v>
          </cell>
          <cell r="F268" t="str">
            <v>DOE Joint Genome Institute (JGI)</v>
          </cell>
          <cell r="G268">
            <v>643348563</v>
          </cell>
          <cell r="H268" t="str">
            <v>Proteobacteria</v>
          </cell>
          <cell r="I268" t="str">
            <v>Alphaproteobacteria</v>
          </cell>
          <cell r="J268" t="str">
            <v>Rhizobiales</v>
          </cell>
          <cell r="K268" t="str">
            <v>Methylobacteriaceae</v>
          </cell>
          <cell r="L268" t="str">
            <v>Methylobacterium</v>
          </cell>
          <cell r="M268" t="str">
            <v>Methylobacterium extorquens</v>
          </cell>
          <cell r="N268">
            <v>440085</v>
          </cell>
          <cell r="O268">
            <v>19527</v>
          </cell>
          <cell r="P268">
            <v>58933</v>
          </cell>
          <cell r="Q268">
            <v>39904</v>
          </cell>
          <cell r="R268" t="str">
            <v>CM4</v>
          </cell>
          <cell r="S268" t="str">
            <v>not listed</v>
          </cell>
          <cell r="T268" t="str">
            <v>Yes</v>
          </cell>
          <cell r="U268" t="str">
            <v>Yes</v>
          </cell>
          <cell r="V268">
            <v>6180732</v>
          </cell>
          <cell r="W268">
            <v>5847</v>
          </cell>
          <cell r="X268">
            <v>3</v>
          </cell>
          <cell r="Y268">
            <v>0.68</v>
          </cell>
          <cell r="Z268">
            <v>5266581</v>
          </cell>
          <cell r="AA268">
            <v>5771</v>
          </cell>
          <cell r="AB268">
            <v>76</v>
          </cell>
          <cell r="AC268">
            <v>15</v>
          </cell>
          <cell r="AD268">
            <v>5</v>
          </cell>
          <cell r="AE268">
            <v>5</v>
          </cell>
          <cell r="AF268">
            <v>5</v>
          </cell>
          <cell r="AG268">
            <v>61</v>
          </cell>
        </row>
        <row r="269">
          <cell r="A269">
            <v>2693429868</v>
          </cell>
          <cell r="B269" t="str">
            <v>Bacteria</v>
          </cell>
          <cell r="C269" t="str">
            <v>Permanent Draft</v>
          </cell>
          <cell r="D269" t="str">
            <v>Genomic Encyclopedia of Archaeal and Bacterial Type Strains, Phase II (KMG-II): from individual species to whole genera</v>
          </cell>
          <cell r="E269" t="str">
            <v>Roseobacter denitrificans DSM 7001</v>
          </cell>
          <cell r="F269" t="str">
            <v>DOE Joint Genome Institute (JGI)</v>
          </cell>
          <cell r="G269">
            <v>2693429868</v>
          </cell>
          <cell r="H269" t="str">
            <v>Proteobacteria</v>
          </cell>
          <cell r="I269" t="str">
            <v>Alphaproteobacteria</v>
          </cell>
          <cell r="J269" t="str">
            <v>Rhodobacterales</v>
          </cell>
          <cell r="K269" t="str">
            <v>Rhodobacteraceae</v>
          </cell>
          <cell r="L269" t="str">
            <v>Roseobacter</v>
          </cell>
          <cell r="M269" t="str">
            <v>Roseobacter denitrificans</v>
          </cell>
          <cell r="N269">
            <v>375451</v>
          </cell>
          <cell r="O269">
            <v>0</v>
          </cell>
          <cell r="P269">
            <v>0</v>
          </cell>
          <cell r="Q269">
            <v>42625</v>
          </cell>
          <cell r="R269" t="str">
            <v>DSM 7001</v>
          </cell>
          <cell r="S269" t="str">
            <v>Markus G?ker</v>
          </cell>
          <cell r="T269" t="str">
            <v>Yes</v>
          </cell>
          <cell r="U269" t="str">
            <v>Yes</v>
          </cell>
          <cell r="V269">
            <v>4317609</v>
          </cell>
          <cell r="W269">
            <v>4135</v>
          </cell>
          <cell r="X269">
            <v>39</v>
          </cell>
          <cell r="Y269">
            <v>0.59</v>
          </cell>
          <cell r="Z269">
            <v>3910382</v>
          </cell>
          <cell r="AA269">
            <v>4087</v>
          </cell>
          <cell r="AB269">
            <v>48</v>
          </cell>
          <cell r="AC269">
            <v>3</v>
          </cell>
          <cell r="AD269">
            <v>1</v>
          </cell>
          <cell r="AE269">
            <v>1</v>
          </cell>
          <cell r="AF269">
            <v>1</v>
          </cell>
          <cell r="AG269">
            <v>37</v>
          </cell>
        </row>
        <row r="270">
          <cell r="A270">
            <v>2504756015</v>
          </cell>
          <cell r="B270" t="str">
            <v>Bacteria</v>
          </cell>
          <cell r="C270" t="str">
            <v>Permanent Draft</v>
          </cell>
          <cell r="D270" t="str">
            <v>Roseobacter sp. LE17</v>
          </cell>
          <cell r="E270" t="str">
            <v>Roseobacter sp. LE17 (first submission)</v>
          </cell>
          <cell r="F270" t="str">
            <v>Los Alamos National Laboratory</v>
          </cell>
          <cell r="G270">
            <v>2504756015</v>
          </cell>
          <cell r="H270" t="str">
            <v>Proteobacteria</v>
          </cell>
          <cell r="I270" t="str">
            <v>Alphaproteobacteria</v>
          </cell>
          <cell r="J270" t="str">
            <v>Rhodobacterales</v>
          </cell>
          <cell r="K270" t="str">
            <v>Rhodobacteraceae</v>
          </cell>
          <cell r="L270" t="str">
            <v>Roseobacter</v>
          </cell>
          <cell r="M270" t="str">
            <v>Roseobacter sp. LE17</v>
          </cell>
          <cell r="N270">
            <v>452981</v>
          </cell>
          <cell r="O270">
            <v>0</v>
          </cell>
          <cell r="P270">
            <v>0</v>
          </cell>
          <cell r="Q270">
            <v>41577</v>
          </cell>
          <cell r="R270" t="str">
            <v>LE17</v>
          </cell>
          <cell r="S270" t="str">
            <v>Xavier Mayali</v>
          </cell>
          <cell r="T270" t="str">
            <v>Yes</v>
          </cell>
          <cell r="U270" t="str">
            <v>Unknown</v>
          </cell>
          <cell r="V270">
            <v>2967934</v>
          </cell>
          <cell r="W270">
            <v>3030</v>
          </cell>
          <cell r="X270">
            <v>212</v>
          </cell>
          <cell r="Y270">
            <v>0.54</v>
          </cell>
          <cell r="Z270">
            <v>2706235</v>
          </cell>
          <cell r="AA270">
            <v>2983</v>
          </cell>
          <cell r="AB270">
            <v>47</v>
          </cell>
          <cell r="AC270">
            <v>3</v>
          </cell>
          <cell r="AD270">
            <v>1</v>
          </cell>
          <cell r="AE270">
            <v>1</v>
          </cell>
          <cell r="AF270">
            <v>1</v>
          </cell>
          <cell r="AG270">
            <v>40</v>
          </cell>
        </row>
        <row r="271">
          <cell r="A271">
            <v>2523231068</v>
          </cell>
          <cell r="B271" t="str">
            <v>Bacteria</v>
          </cell>
          <cell r="C271" t="str">
            <v>Permanent Draft</v>
          </cell>
          <cell r="D271" t="str">
            <v>Genomic Encyclopedia of Type Strains, Phase I: the one thousand microbial genomes (KMG-I) project</v>
          </cell>
          <cell r="E271" t="str">
            <v>Porphyrobacter cryptus DSM 12079</v>
          </cell>
          <cell r="F271" t="str">
            <v>DOE Joint Genome Institute (JGI)</v>
          </cell>
          <cell r="G271">
            <v>2523231068</v>
          </cell>
          <cell r="H271" t="str">
            <v>Proteobacteria</v>
          </cell>
          <cell r="I271" t="str">
            <v>Alphaproteobacteria</v>
          </cell>
          <cell r="J271" t="str">
            <v>Sphingomonadales</v>
          </cell>
          <cell r="K271" t="str">
            <v>Erythrobacteraceae</v>
          </cell>
          <cell r="L271" t="str">
            <v>Porphyrobacter</v>
          </cell>
          <cell r="M271" t="str">
            <v>Porphyrobacter cryptus</v>
          </cell>
          <cell r="N271">
            <v>1122970</v>
          </cell>
          <cell r="O271">
            <v>0</v>
          </cell>
          <cell r="P271">
            <v>0</v>
          </cell>
          <cell r="Q271">
            <v>41372</v>
          </cell>
          <cell r="R271" t="str">
            <v>DSM 12079</v>
          </cell>
          <cell r="S271" t="str">
            <v>Nikos Kyrpides</v>
          </cell>
          <cell r="T271" t="str">
            <v>Yes</v>
          </cell>
          <cell r="U271" t="str">
            <v>Yes</v>
          </cell>
          <cell r="V271">
            <v>2954426</v>
          </cell>
          <cell r="W271">
            <v>2903</v>
          </cell>
          <cell r="X271">
            <v>34</v>
          </cell>
          <cell r="Y271">
            <v>0.68</v>
          </cell>
          <cell r="Z271">
            <v>2737882</v>
          </cell>
          <cell r="AA271">
            <v>2847</v>
          </cell>
          <cell r="AB271">
            <v>56</v>
          </cell>
          <cell r="AC271">
            <v>3</v>
          </cell>
          <cell r="AD271">
            <v>1</v>
          </cell>
          <cell r="AE271">
            <v>1</v>
          </cell>
          <cell r="AF271">
            <v>1</v>
          </cell>
          <cell r="AG271">
            <v>44</v>
          </cell>
        </row>
        <row r="272">
          <cell r="A272">
            <v>2738543022</v>
          </cell>
          <cell r="B272" t="str">
            <v>Bacteria</v>
          </cell>
          <cell r="C272" t="str">
            <v>Permanent Draft</v>
          </cell>
          <cell r="D272" t="str">
            <v>Populus root and rhizosphere microbial communities from Tennessee, USA</v>
          </cell>
          <cell r="E272" t="str">
            <v>Novosphingobium sp. GV055</v>
          </cell>
          <cell r="F272" t="str">
            <v>DOE Joint Genome Institute (JGI)</v>
          </cell>
          <cell r="G272">
            <v>2738543022</v>
          </cell>
          <cell r="H272" t="str">
            <v>Proteobacteria</v>
          </cell>
          <cell r="I272" t="str">
            <v>Alphaproteobacteria</v>
          </cell>
          <cell r="J272" t="str">
            <v>Sphingomonadales</v>
          </cell>
          <cell r="K272" t="str">
            <v>Sphingomonadaceae</v>
          </cell>
          <cell r="L272" t="str">
            <v>Novosphingobium</v>
          </cell>
          <cell r="M272" t="str">
            <v>Novosphingobium sp.</v>
          </cell>
          <cell r="N272">
            <v>1874826</v>
          </cell>
          <cell r="O272">
            <v>0</v>
          </cell>
          <cell r="P272">
            <v>0</v>
          </cell>
          <cell r="Q272">
            <v>42929</v>
          </cell>
          <cell r="R272" t="str">
            <v>GV055</v>
          </cell>
          <cell r="S272" t="str">
            <v>Dale Pelletier</v>
          </cell>
          <cell r="T272" t="str">
            <v>Yes</v>
          </cell>
          <cell r="V272">
            <v>4835059</v>
          </cell>
          <cell r="W272">
            <v>4522</v>
          </cell>
          <cell r="X272">
            <v>62</v>
          </cell>
          <cell r="Y272">
            <v>0.66</v>
          </cell>
          <cell r="Z272">
            <v>4413375</v>
          </cell>
          <cell r="AA272">
            <v>4445</v>
          </cell>
          <cell r="AB272">
            <v>77</v>
          </cell>
          <cell r="AC272">
            <v>3</v>
          </cell>
          <cell r="AD272">
            <v>1</v>
          </cell>
          <cell r="AE272">
            <v>1</v>
          </cell>
          <cell r="AF272">
            <v>1</v>
          </cell>
          <cell r="AG272">
            <v>61</v>
          </cell>
        </row>
        <row r="273">
          <cell r="A273">
            <v>2643221882</v>
          </cell>
          <cell r="B273" t="str">
            <v>Bacteria</v>
          </cell>
          <cell r="C273" t="str">
            <v>Permanent Draft</v>
          </cell>
          <cell r="D273" t="str">
            <v>Genome sequencing of Arabidopsis leaf and root microbiota representing the majority of bacterial species in their natural communities</v>
          </cell>
          <cell r="E273" t="str">
            <v>Methylobacterium sp. Leaf122</v>
          </cell>
          <cell r="F273" t="str">
            <v>Max Planck Institute for Plant Breeding Research</v>
          </cell>
          <cell r="G273">
            <v>2643221882</v>
          </cell>
          <cell r="H273" t="str">
            <v>Proteobacteria</v>
          </cell>
          <cell r="I273" t="str">
            <v>Alphaproteobacteria</v>
          </cell>
          <cell r="J273" t="str">
            <v>Rhizobiales</v>
          </cell>
          <cell r="K273" t="str">
            <v>Methylobacteriaceae</v>
          </cell>
          <cell r="L273" t="str">
            <v>Methylobacterium</v>
          </cell>
          <cell r="M273" t="str">
            <v>Methylobacterium sp. Leaf122</v>
          </cell>
          <cell r="N273">
            <v>1736263</v>
          </cell>
          <cell r="O273">
            <v>0</v>
          </cell>
          <cell r="P273">
            <v>0</v>
          </cell>
          <cell r="Q273">
            <v>42349</v>
          </cell>
          <cell r="R273" t="str">
            <v>Leaf122</v>
          </cell>
          <cell r="T273" t="str">
            <v>Yes</v>
          </cell>
          <cell r="V273">
            <v>5516690</v>
          </cell>
          <cell r="W273">
            <v>5249</v>
          </cell>
          <cell r="X273">
            <v>43</v>
          </cell>
          <cell r="Y273">
            <v>0.68</v>
          </cell>
          <cell r="Z273">
            <v>4654863</v>
          </cell>
          <cell r="AA273">
            <v>5183</v>
          </cell>
          <cell r="AB273">
            <v>66</v>
          </cell>
          <cell r="AC273">
            <v>3</v>
          </cell>
          <cell r="AD273">
            <v>1</v>
          </cell>
          <cell r="AE273">
            <v>1</v>
          </cell>
          <cell r="AF273">
            <v>1</v>
          </cell>
          <cell r="AG273">
            <v>47</v>
          </cell>
        </row>
        <row r="274">
          <cell r="A274">
            <v>642555153</v>
          </cell>
          <cell r="B274" t="str">
            <v>Bacteria</v>
          </cell>
          <cell r="C274" t="str">
            <v>Finished</v>
          </cell>
          <cell r="D274" t="str">
            <v>CSP_777079</v>
          </cell>
          <cell r="E274" t="str">
            <v>Rhodopseudomonas palustris TIE-1</v>
          </cell>
          <cell r="F274" t="str">
            <v>DOE Joint Genome Institute (JGI)</v>
          </cell>
          <cell r="G274">
            <v>642555153</v>
          </cell>
          <cell r="H274" t="str">
            <v>Proteobacteria</v>
          </cell>
          <cell r="I274" t="str">
            <v>Alphaproteobacteria</v>
          </cell>
          <cell r="J274" t="str">
            <v>Rhizobiales</v>
          </cell>
          <cell r="K274" t="str">
            <v>Bradyrhizobiaceae</v>
          </cell>
          <cell r="L274" t="str">
            <v>Rhodopseudomonas</v>
          </cell>
          <cell r="M274" t="str">
            <v>Rhodopseudomonas palustris</v>
          </cell>
          <cell r="N274">
            <v>395960</v>
          </cell>
          <cell r="O274">
            <v>20167</v>
          </cell>
          <cell r="P274">
            <v>58995</v>
          </cell>
          <cell r="Q274">
            <v>39783</v>
          </cell>
          <cell r="R274" t="str">
            <v>TIE-1</v>
          </cell>
          <cell r="S274" t="str">
            <v>David Emerson</v>
          </cell>
          <cell r="T274" t="str">
            <v>Yes</v>
          </cell>
          <cell r="U274" t="str">
            <v>Unknown</v>
          </cell>
          <cell r="V274">
            <v>5744041</v>
          </cell>
          <cell r="W274">
            <v>5377</v>
          </cell>
          <cell r="X274">
            <v>1</v>
          </cell>
          <cell r="Y274">
            <v>0.65</v>
          </cell>
          <cell r="Z274">
            <v>5017014</v>
          </cell>
          <cell r="AA274">
            <v>5318</v>
          </cell>
          <cell r="AB274">
            <v>59</v>
          </cell>
          <cell r="AC274">
            <v>6</v>
          </cell>
          <cell r="AD274">
            <v>2</v>
          </cell>
          <cell r="AE274">
            <v>2</v>
          </cell>
          <cell r="AF274">
            <v>2</v>
          </cell>
          <cell r="AG274">
            <v>52</v>
          </cell>
        </row>
        <row r="275">
          <cell r="A275">
            <v>2623621020</v>
          </cell>
          <cell r="B275" t="str">
            <v>Bacteria</v>
          </cell>
          <cell r="C275" t="str">
            <v>Permanent Draft</v>
          </cell>
          <cell r="D275" t="str">
            <v>Saline, thermophilic phototrophic and chemotrophic mat microbial communities from various locations in USA and Mexico</v>
          </cell>
          <cell r="E275" t="str">
            <v>Erythrobacter sp. HL-111</v>
          </cell>
          <cell r="F275" t="str">
            <v>DOE Joint Genome Institute (JGI)</v>
          </cell>
          <cell r="G275">
            <v>2623621020</v>
          </cell>
          <cell r="H275" t="str">
            <v>Proteobacteria</v>
          </cell>
          <cell r="I275" t="str">
            <v>Alphaproteobacteria</v>
          </cell>
          <cell r="J275" t="str">
            <v>Sphingomonadales</v>
          </cell>
          <cell r="K275" t="str">
            <v>Erythrobacteraceae</v>
          </cell>
          <cell r="L275" t="str">
            <v>Erythrobacter</v>
          </cell>
          <cell r="M275" t="str">
            <v>unclassified</v>
          </cell>
          <cell r="N275">
            <v>1041</v>
          </cell>
          <cell r="O275">
            <v>0</v>
          </cell>
          <cell r="P275">
            <v>0</v>
          </cell>
          <cell r="Q275">
            <v>42237</v>
          </cell>
          <cell r="R275" t="str">
            <v>HL-111</v>
          </cell>
          <cell r="S275" t="str">
            <v>Jim Fredrickson</v>
          </cell>
          <cell r="T275" t="str">
            <v>Yes</v>
          </cell>
          <cell r="V275">
            <v>3191868</v>
          </cell>
          <cell r="W275">
            <v>3032</v>
          </cell>
          <cell r="X275">
            <v>1</v>
          </cell>
          <cell r="Y275">
            <v>0.68</v>
          </cell>
          <cell r="Z275">
            <v>2917320</v>
          </cell>
          <cell r="AA275">
            <v>2978</v>
          </cell>
          <cell r="AB275">
            <v>54</v>
          </cell>
          <cell r="AC275">
            <v>3</v>
          </cell>
          <cell r="AD275">
            <v>1</v>
          </cell>
          <cell r="AE275">
            <v>1</v>
          </cell>
          <cell r="AF275">
            <v>1</v>
          </cell>
          <cell r="AG275">
            <v>44</v>
          </cell>
        </row>
        <row r="276">
          <cell r="A276">
            <v>2516653020</v>
          </cell>
          <cell r="B276" t="str">
            <v>Bacteria</v>
          </cell>
          <cell r="C276" t="str">
            <v>Permanent Draft</v>
          </cell>
          <cell r="D276" t="str">
            <v>Rhodopseudomonas palustris sequencing - Univ of Washington</v>
          </cell>
          <cell r="E276" t="str">
            <v>Rhodopseudomonas palustris RCH350 (HiSeq draft)</v>
          </cell>
          <cell r="F276" t="str">
            <v>University of Washington</v>
          </cell>
          <cell r="G276">
            <v>2516653020</v>
          </cell>
          <cell r="H276" t="str">
            <v>Proteobacteria</v>
          </cell>
          <cell r="I276" t="str">
            <v>Alphaproteobacteria</v>
          </cell>
          <cell r="J276" t="str">
            <v>Rhizobiales</v>
          </cell>
          <cell r="K276" t="str">
            <v>Bradyrhizobiaceae</v>
          </cell>
          <cell r="L276" t="str">
            <v>Rhodopseudomonas</v>
          </cell>
          <cell r="M276" t="str">
            <v>Rhodopseudomonas palustris</v>
          </cell>
          <cell r="N276">
            <v>1076</v>
          </cell>
          <cell r="O276">
            <v>0</v>
          </cell>
          <cell r="P276">
            <v>0</v>
          </cell>
          <cell r="Q276">
            <v>41778</v>
          </cell>
          <cell r="R276" t="str">
            <v>RCH350</v>
          </cell>
          <cell r="S276" t="str">
            <v>Caroline Harwood</v>
          </cell>
          <cell r="T276" t="str">
            <v>Yes</v>
          </cell>
          <cell r="U276" t="str">
            <v>No</v>
          </cell>
          <cell r="V276">
            <v>5420144</v>
          </cell>
          <cell r="W276">
            <v>5498</v>
          </cell>
          <cell r="X276">
            <v>332</v>
          </cell>
          <cell r="Y276">
            <v>0.65</v>
          </cell>
          <cell r="Z276">
            <v>4702842</v>
          </cell>
          <cell r="AA276">
            <v>5432</v>
          </cell>
          <cell r="AB276">
            <v>66</v>
          </cell>
          <cell r="AC276">
            <v>3</v>
          </cell>
          <cell r="AD276">
            <v>1</v>
          </cell>
          <cell r="AE276">
            <v>1</v>
          </cell>
          <cell r="AF276">
            <v>1</v>
          </cell>
          <cell r="AG276">
            <v>47</v>
          </cell>
        </row>
        <row r="277">
          <cell r="A277">
            <v>2622736532</v>
          </cell>
          <cell r="B277" t="str">
            <v>Bacteria</v>
          </cell>
          <cell r="C277" t="str">
            <v>Permanent Draft</v>
          </cell>
          <cell r="D277" t="str">
            <v>Genomic Encyclopedia of Archaeal and Bacterial Type Strains, Phase II (KMG-II): from individual species to whole genera</v>
          </cell>
          <cell r="E277" t="str">
            <v>Loktanella fryxellensis DSM 16213</v>
          </cell>
          <cell r="F277" t="str">
            <v>DOE Joint Genome Institute (JGI)</v>
          </cell>
          <cell r="G277">
            <v>2622736532</v>
          </cell>
          <cell r="H277" t="str">
            <v>Proteobacteria</v>
          </cell>
          <cell r="I277" t="str">
            <v>Alphaproteobacteria</v>
          </cell>
          <cell r="J277" t="str">
            <v>Rhodobacterales</v>
          </cell>
          <cell r="K277" t="str">
            <v>Rhodobacteraceae</v>
          </cell>
          <cell r="L277" t="str">
            <v>Loktanella</v>
          </cell>
          <cell r="M277" t="str">
            <v>Loktanella fryxellensis</v>
          </cell>
          <cell r="N277">
            <v>245187</v>
          </cell>
          <cell r="O277">
            <v>0</v>
          </cell>
          <cell r="P277">
            <v>0</v>
          </cell>
          <cell r="Q277">
            <v>42194</v>
          </cell>
          <cell r="R277" t="str">
            <v>DSM 16213</v>
          </cell>
          <cell r="S277" t="str">
            <v>Markus G?ker</v>
          </cell>
          <cell r="T277" t="str">
            <v>Yes</v>
          </cell>
          <cell r="V277">
            <v>3551153</v>
          </cell>
          <cell r="W277">
            <v>3507</v>
          </cell>
          <cell r="X277">
            <v>74</v>
          </cell>
          <cell r="Y277">
            <v>0.66</v>
          </cell>
          <cell r="Z277">
            <v>3206257</v>
          </cell>
          <cell r="AA277">
            <v>3447</v>
          </cell>
          <cell r="AB277">
            <v>60</v>
          </cell>
          <cell r="AC277">
            <v>5</v>
          </cell>
          <cell r="AD277">
            <v>2</v>
          </cell>
          <cell r="AE277">
            <v>2</v>
          </cell>
          <cell r="AF277">
            <v>1</v>
          </cell>
          <cell r="AG277">
            <v>46</v>
          </cell>
        </row>
        <row r="278">
          <cell r="A278">
            <v>2516653008</v>
          </cell>
          <cell r="B278" t="str">
            <v>Bacteria</v>
          </cell>
          <cell r="C278" t="str">
            <v>Permanent Draft</v>
          </cell>
          <cell r="D278" t="str">
            <v>Rhodopseudomonas palustris sequencing - Univ of Washington</v>
          </cell>
          <cell r="E278" t="str">
            <v>Rhodopseudomonas palustris JA1, ATCC BAA-37 (HiSeq draft)</v>
          </cell>
          <cell r="F278" t="str">
            <v>University of Washington</v>
          </cell>
          <cell r="G278">
            <v>2516653008</v>
          </cell>
          <cell r="H278" t="str">
            <v>Proteobacteria</v>
          </cell>
          <cell r="I278" t="str">
            <v>Alphaproteobacteria</v>
          </cell>
          <cell r="J278" t="str">
            <v>Rhizobiales</v>
          </cell>
          <cell r="K278" t="str">
            <v>Bradyrhizobiaceae</v>
          </cell>
          <cell r="L278" t="str">
            <v>Rhodopseudomonas</v>
          </cell>
          <cell r="M278" t="str">
            <v>Rhodopseudomonas palustris</v>
          </cell>
          <cell r="N278">
            <v>1076</v>
          </cell>
          <cell r="O278">
            <v>0</v>
          </cell>
          <cell r="P278">
            <v>0</v>
          </cell>
          <cell r="Q278">
            <v>41778</v>
          </cell>
          <cell r="R278" t="str">
            <v>JA1, ATCC BAA-37</v>
          </cell>
          <cell r="S278" t="str">
            <v>Caroline Harwood</v>
          </cell>
          <cell r="T278" t="str">
            <v>Yes</v>
          </cell>
          <cell r="U278" t="str">
            <v>No</v>
          </cell>
          <cell r="V278">
            <v>5300311</v>
          </cell>
          <cell r="W278">
            <v>5294</v>
          </cell>
          <cell r="X278">
            <v>243</v>
          </cell>
          <cell r="Y278">
            <v>0.65</v>
          </cell>
          <cell r="Z278">
            <v>4602850</v>
          </cell>
          <cell r="AA278">
            <v>5226</v>
          </cell>
          <cell r="AB278">
            <v>68</v>
          </cell>
          <cell r="AC278">
            <v>3</v>
          </cell>
          <cell r="AD278">
            <v>1</v>
          </cell>
          <cell r="AE278">
            <v>1</v>
          </cell>
          <cell r="AF278">
            <v>1</v>
          </cell>
          <cell r="AG278">
            <v>49</v>
          </cell>
        </row>
        <row r="279">
          <cell r="A279">
            <v>2622736594</v>
          </cell>
          <cell r="B279" t="str">
            <v>Bacteria</v>
          </cell>
          <cell r="C279" t="str">
            <v>Permanent Draft</v>
          </cell>
          <cell r="D279" t="str">
            <v>Genomic Encyclopedia of Archaeal and Bacterial Type Strains, Phase II (KMG-II): from individual species to whole genera</v>
          </cell>
          <cell r="E279" t="str">
            <v>Tranquillimonas alkanivorans DSM 19547</v>
          </cell>
          <cell r="F279" t="str">
            <v>DOE Joint Genome Institute (JGI)</v>
          </cell>
          <cell r="G279">
            <v>2622736594</v>
          </cell>
          <cell r="H279" t="str">
            <v>Proteobacteria</v>
          </cell>
          <cell r="I279" t="str">
            <v>Alphaproteobacteria</v>
          </cell>
          <cell r="J279" t="str">
            <v>Rhodobacterales</v>
          </cell>
          <cell r="K279" t="str">
            <v>Rhodobacteraceae</v>
          </cell>
          <cell r="L279" t="str">
            <v>Tranquillimonas</v>
          </cell>
          <cell r="M279" t="str">
            <v>Tranquillimonas alkanivorans</v>
          </cell>
          <cell r="N279">
            <v>441119</v>
          </cell>
          <cell r="O279">
            <v>0</v>
          </cell>
          <cell r="P279">
            <v>0</v>
          </cell>
          <cell r="Q279">
            <v>42194</v>
          </cell>
          <cell r="R279" t="str">
            <v>DSM 19547</v>
          </cell>
          <cell r="S279" t="str">
            <v>Markus G?ker</v>
          </cell>
          <cell r="T279" t="str">
            <v>Yes</v>
          </cell>
          <cell r="V279">
            <v>4543020</v>
          </cell>
          <cell r="W279">
            <v>4525</v>
          </cell>
          <cell r="X279">
            <v>92</v>
          </cell>
          <cell r="Y279">
            <v>0.67</v>
          </cell>
          <cell r="Z279">
            <v>4055652</v>
          </cell>
          <cell r="AA279">
            <v>4467</v>
          </cell>
          <cell r="AB279">
            <v>58</v>
          </cell>
          <cell r="AC279">
            <v>4</v>
          </cell>
          <cell r="AD279">
            <v>1</v>
          </cell>
          <cell r="AE279">
            <v>1</v>
          </cell>
          <cell r="AF279">
            <v>2</v>
          </cell>
          <cell r="AG279">
            <v>43</v>
          </cell>
        </row>
        <row r="280">
          <cell r="A280">
            <v>2648501921</v>
          </cell>
          <cell r="B280" t="str">
            <v>Bacteria</v>
          </cell>
          <cell r="C280" t="str">
            <v>Permanent Draft</v>
          </cell>
          <cell r="D280" t="str">
            <v>Prosthecomicrobium hirschii 16</v>
          </cell>
          <cell r="E280" t="str">
            <v>Prosthecomicrobium hirschii 16</v>
          </cell>
          <cell r="F280" t="str">
            <v>University of Missouri</v>
          </cell>
          <cell r="G280">
            <v>2648501921</v>
          </cell>
          <cell r="H280" t="str">
            <v>Proteobacteria</v>
          </cell>
          <cell r="I280" t="str">
            <v>Alphaproteobacteria</v>
          </cell>
          <cell r="J280" t="str">
            <v>Rhizobiales</v>
          </cell>
          <cell r="K280" t="str">
            <v>Hyphomicrobiaceae</v>
          </cell>
          <cell r="L280" t="str">
            <v>Prosthecomicrobium</v>
          </cell>
          <cell r="M280" t="str">
            <v>Prosthecomicrobium hirschii</v>
          </cell>
          <cell r="N280">
            <v>665126</v>
          </cell>
          <cell r="O280">
            <v>0</v>
          </cell>
          <cell r="P280">
            <v>0</v>
          </cell>
          <cell r="Q280">
            <v>42391</v>
          </cell>
          <cell r="R280">
            <v>16</v>
          </cell>
          <cell r="T280" t="str">
            <v>Yes</v>
          </cell>
          <cell r="V280">
            <v>6484983</v>
          </cell>
          <cell r="W280">
            <v>5831</v>
          </cell>
          <cell r="X280">
            <v>6</v>
          </cell>
          <cell r="Y280">
            <v>0.69</v>
          </cell>
          <cell r="Z280">
            <v>5595043</v>
          </cell>
          <cell r="AA280">
            <v>5766</v>
          </cell>
          <cell r="AB280">
            <v>65</v>
          </cell>
          <cell r="AC280">
            <v>8</v>
          </cell>
          <cell r="AD280">
            <v>3</v>
          </cell>
          <cell r="AE280">
            <v>3</v>
          </cell>
          <cell r="AF280">
            <v>2</v>
          </cell>
          <cell r="AG280">
            <v>45</v>
          </cell>
        </row>
        <row r="281">
          <cell r="A281">
            <v>2695421018</v>
          </cell>
          <cell r="B281" t="str">
            <v>Bacteria</v>
          </cell>
          <cell r="C281" t="str">
            <v>Permanent Draft</v>
          </cell>
          <cell r="D281" t="str">
            <v>Genomic Encyclopedia of Archaeal and Bacterial Type Strains, Phase II (KMG-II): from individual species to whole genera</v>
          </cell>
          <cell r="E281" t="str">
            <v>Marivita hallyeonensis DSM 29431</v>
          </cell>
          <cell r="F281" t="str">
            <v>DOE Joint Genome Institute (JGI)</v>
          </cell>
          <cell r="G281">
            <v>2695421018</v>
          </cell>
          <cell r="H281" t="str">
            <v>Proteobacteria</v>
          </cell>
          <cell r="I281" t="str">
            <v>Alphaproteobacteria</v>
          </cell>
          <cell r="J281" t="str">
            <v>Rhodobacterales</v>
          </cell>
          <cell r="K281" t="str">
            <v>Rhodobacteraceae</v>
          </cell>
          <cell r="L281" t="str">
            <v>Marivita</v>
          </cell>
          <cell r="M281" t="str">
            <v>Marivita hallyeonensis</v>
          </cell>
          <cell r="N281">
            <v>996342</v>
          </cell>
          <cell r="O281">
            <v>0</v>
          </cell>
          <cell r="P281">
            <v>0</v>
          </cell>
          <cell r="Q281">
            <v>42647</v>
          </cell>
          <cell r="R281" t="str">
            <v>DSM 29431</v>
          </cell>
          <cell r="S281" t="str">
            <v>Markus G?ker</v>
          </cell>
          <cell r="T281" t="str">
            <v>Yes</v>
          </cell>
          <cell r="U281" t="str">
            <v>Yes</v>
          </cell>
          <cell r="V281">
            <v>4193223</v>
          </cell>
          <cell r="W281">
            <v>4231</v>
          </cell>
          <cell r="X281">
            <v>20</v>
          </cell>
          <cell r="Y281">
            <v>0.6</v>
          </cell>
          <cell r="Z281">
            <v>3851583</v>
          </cell>
          <cell r="AA281">
            <v>4175</v>
          </cell>
          <cell r="AB281">
            <v>56</v>
          </cell>
          <cell r="AC281">
            <v>4</v>
          </cell>
          <cell r="AD281">
            <v>2</v>
          </cell>
          <cell r="AE281">
            <v>1</v>
          </cell>
          <cell r="AF281">
            <v>1</v>
          </cell>
          <cell r="AG281">
            <v>42</v>
          </cell>
        </row>
        <row r="282">
          <cell r="A282">
            <v>2551306656</v>
          </cell>
          <cell r="B282" t="str">
            <v>Bacteria</v>
          </cell>
          <cell r="C282" t="str">
            <v>Permanent Draft</v>
          </cell>
          <cell r="D282" t="str">
            <v>Methylobacterium sp. B1</v>
          </cell>
          <cell r="E282" t="str">
            <v>Methylobacterium sp. B1</v>
          </cell>
          <cell r="F282" t="str">
            <v>Kazusa DNA Research Institute</v>
          </cell>
          <cell r="G282">
            <v>2551306656</v>
          </cell>
          <cell r="H282" t="str">
            <v>Proteobacteria</v>
          </cell>
          <cell r="I282" t="str">
            <v>Alphaproteobacteria</v>
          </cell>
          <cell r="J282" t="str">
            <v>Rhizobiales</v>
          </cell>
          <cell r="K282" t="str">
            <v>Methylobacteriaceae</v>
          </cell>
          <cell r="L282" t="str">
            <v>Methylobacterium</v>
          </cell>
          <cell r="M282" t="str">
            <v>Methylobacterium sp. B1</v>
          </cell>
          <cell r="N282">
            <v>91459</v>
          </cell>
          <cell r="O282">
            <v>0</v>
          </cell>
          <cell r="P282">
            <v>0</v>
          </cell>
          <cell r="R282" t="str">
            <v>B1</v>
          </cell>
          <cell r="T282" t="str">
            <v>Yes</v>
          </cell>
          <cell r="U282" t="str">
            <v>Unknown</v>
          </cell>
          <cell r="V282">
            <v>5904440</v>
          </cell>
          <cell r="W282">
            <v>6596</v>
          </cell>
          <cell r="X282">
            <v>1080</v>
          </cell>
          <cell r="Y282">
            <v>0.7</v>
          </cell>
          <cell r="Z282">
            <v>5023650</v>
          </cell>
          <cell r="AA282">
            <v>6513</v>
          </cell>
          <cell r="AB282">
            <v>83</v>
          </cell>
          <cell r="AC282">
            <v>11</v>
          </cell>
          <cell r="AD282">
            <v>4</v>
          </cell>
          <cell r="AE282">
            <v>4</v>
          </cell>
          <cell r="AF282">
            <v>3</v>
          </cell>
          <cell r="AG282">
            <v>52</v>
          </cell>
        </row>
        <row r="283">
          <cell r="A283">
            <v>2574179709</v>
          </cell>
          <cell r="B283" t="str">
            <v>Bacteria</v>
          </cell>
          <cell r="C283" t="str">
            <v>Permanent Draft</v>
          </cell>
          <cell r="D283" t="str">
            <v>Genomic Encyclopedia of Type Strains, Phase I: the one thousand microbial genomes (KMG-I) project</v>
          </cell>
          <cell r="E283" t="str">
            <v>Methylobacterium komagatae DSM 19563</v>
          </cell>
          <cell r="F283" t="str">
            <v>DOE Joint Genome Institute (JGI)</v>
          </cell>
          <cell r="G283">
            <v>2574179709</v>
          </cell>
          <cell r="H283" t="str">
            <v>Proteobacteria</v>
          </cell>
          <cell r="I283" t="str">
            <v>Alphaproteobacteria</v>
          </cell>
          <cell r="J283" t="str">
            <v>Rhizobiales</v>
          </cell>
          <cell r="K283" t="str">
            <v>Methylobacteriaceae</v>
          </cell>
          <cell r="L283" t="str">
            <v>Methylobacterium</v>
          </cell>
          <cell r="M283" t="str">
            <v>Methylobacterium komagatae</v>
          </cell>
          <cell r="N283">
            <v>1122234</v>
          </cell>
          <cell r="O283">
            <v>0</v>
          </cell>
          <cell r="P283">
            <v>0</v>
          </cell>
          <cell r="Q283">
            <v>42328</v>
          </cell>
          <cell r="R283" t="str">
            <v>DSM 19563</v>
          </cell>
          <cell r="S283" t="str">
            <v>Nikos Kyrpides</v>
          </cell>
          <cell r="T283" t="str">
            <v>Yes</v>
          </cell>
          <cell r="U283" t="str">
            <v>Yes</v>
          </cell>
          <cell r="V283">
            <v>5502493</v>
          </cell>
          <cell r="W283">
            <v>5350</v>
          </cell>
          <cell r="X283">
            <v>46</v>
          </cell>
          <cell r="Y283">
            <v>0.67</v>
          </cell>
          <cell r="Z283">
            <v>4863552</v>
          </cell>
          <cell r="AA283">
            <v>5274</v>
          </cell>
          <cell r="AB283">
            <v>76</v>
          </cell>
          <cell r="AC283">
            <v>10</v>
          </cell>
          <cell r="AD283">
            <v>5</v>
          </cell>
          <cell r="AE283">
            <v>4</v>
          </cell>
          <cell r="AF283">
            <v>1</v>
          </cell>
          <cell r="AG283">
            <v>46</v>
          </cell>
        </row>
        <row r="284">
          <cell r="A284">
            <v>2582580507</v>
          </cell>
          <cell r="B284" t="str">
            <v>Bacteria</v>
          </cell>
          <cell r="C284" t="str">
            <v>Draft</v>
          </cell>
          <cell r="D284" t="str">
            <v>Saline, thermophilic phototrophic and chemotrophic mat microbial communities from various locations in USA and Mexico</v>
          </cell>
          <cell r="E284" t="str">
            <v>Rhodobaca sp.</v>
          </cell>
          <cell r="F284" t="str">
            <v>DOE Joint Genome Institute (JGI)</v>
          </cell>
          <cell r="G284">
            <v>2582580507</v>
          </cell>
          <cell r="H284" t="str">
            <v>Proteobacteria</v>
          </cell>
          <cell r="I284" t="str">
            <v>Alphaproteobacteria</v>
          </cell>
          <cell r="J284" t="str">
            <v>Rhodobacterales</v>
          </cell>
          <cell r="K284" t="str">
            <v>Rhodobacteraceae</v>
          </cell>
          <cell r="L284" t="str">
            <v>Rhodobaca</v>
          </cell>
          <cell r="M284" t="str">
            <v>unclassified</v>
          </cell>
          <cell r="N284">
            <v>119541</v>
          </cell>
          <cell r="O284">
            <v>0</v>
          </cell>
          <cell r="P284">
            <v>0</v>
          </cell>
          <cell r="Q284">
            <v>42857</v>
          </cell>
          <cell r="S284" t="str">
            <v>Jim Fredrickson</v>
          </cell>
          <cell r="T284" t="str">
            <v>No</v>
          </cell>
          <cell r="V284">
            <v>3044387</v>
          </cell>
          <cell r="W284">
            <v>2991</v>
          </cell>
          <cell r="X284">
            <v>24</v>
          </cell>
          <cell r="Y284">
            <v>0.62</v>
          </cell>
          <cell r="Z284">
            <v>2800014</v>
          </cell>
          <cell r="AA284">
            <v>2953</v>
          </cell>
          <cell r="AB284">
            <v>38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38</v>
          </cell>
        </row>
        <row r="285">
          <cell r="A285">
            <v>2507262015</v>
          </cell>
          <cell r="B285" t="str">
            <v>Bacteria</v>
          </cell>
          <cell r="C285" t="str">
            <v>Permanent Draft</v>
          </cell>
          <cell r="D285" t="str">
            <v>Methylobacterium extorquens DSM 13060, a plant growth-promoting conifer endophyte</v>
          </cell>
          <cell r="E285" t="str">
            <v>Methylobacterium extorquens DSM 13060</v>
          </cell>
          <cell r="F285" t="str">
            <v>DOE Joint Genome Institute (JGI)</v>
          </cell>
          <cell r="G285">
            <v>2507262015</v>
          </cell>
          <cell r="H285" t="str">
            <v>Proteobacteria</v>
          </cell>
          <cell r="I285" t="str">
            <v>Alphaproteobacteria</v>
          </cell>
          <cell r="J285" t="str">
            <v>Rhizobiales</v>
          </cell>
          <cell r="K285" t="str">
            <v>Methylobacteriaceae</v>
          </cell>
          <cell r="L285" t="str">
            <v>Methylobacterium</v>
          </cell>
          <cell r="M285" t="str">
            <v>Methylobacterium extorquens</v>
          </cell>
          <cell r="N285">
            <v>882800</v>
          </cell>
          <cell r="O285">
            <v>62143</v>
          </cell>
          <cell r="P285">
            <v>62143</v>
          </cell>
          <cell r="Q285">
            <v>40799</v>
          </cell>
          <cell r="R285" t="str">
            <v>DSM 13060</v>
          </cell>
          <cell r="S285" t="str">
            <v>Carolin Frank</v>
          </cell>
          <cell r="T285" t="str">
            <v>Yes</v>
          </cell>
          <cell r="U285" t="str">
            <v>No</v>
          </cell>
          <cell r="V285">
            <v>6691911</v>
          </cell>
          <cell r="W285">
            <v>6627</v>
          </cell>
          <cell r="X285">
            <v>12</v>
          </cell>
          <cell r="Y285">
            <v>0.68</v>
          </cell>
          <cell r="Z285">
            <v>5716473</v>
          </cell>
          <cell r="AA285">
            <v>6550</v>
          </cell>
          <cell r="AB285">
            <v>77</v>
          </cell>
          <cell r="AC285">
            <v>8</v>
          </cell>
          <cell r="AD285">
            <v>2</v>
          </cell>
          <cell r="AE285">
            <v>3</v>
          </cell>
          <cell r="AF285">
            <v>3</v>
          </cell>
          <cell r="AG285">
            <v>54</v>
          </cell>
        </row>
        <row r="286">
          <cell r="A286">
            <v>2651870129</v>
          </cell>
          <cell r="B286" t="str">
            <v>Bacteria</v>
          </cell>
          <cell r="C286" t="str">
            <v>Permanent Draft</v>
          </cell>
          <cell r="D286" t="str">
            <v>Genomic Encyclopedia of Type Strains, Phase III (KMG-III): the genomes of soil and plant-associated and newly described type strains</v>
          </cell>
          <cell r="E286" t="str">
            <v>Methylobacterium phyllosphaerae CBMB27</v>
          </cell>
          <cell r="F286" t="str">
            <v>DOE Joint Genome Institute (JGI)</v>
          </cell>
          <cell r="G286">
            <v>2651870129</v>
          </cell>
          <cell r="H286" t="str">
            <v>Proteobacteria</v>
          </cell>
          <cell r="I286" t="str">
            <v>Alphaproteobacteria</v>
          </cell>
          <cell r="J286" t="str">
            <v>Rhizobiales</v>
          </cell>
          <cell r="K286" t="str">
            <v>Methylobacteriaceae</v>
          </cell>
          <cell r="L286" t="str">
            <v>Methylobacterium</v>
          </cell>
          <cell r="M286" t="str">
            <v>Methylobacterium phyllosphaerae</v>
          </cell>
          <cell r="N286">
            <v>418223</v>
          </cell>
          <cell r="O286">
            <v>0</v>
          </cell>
          <cell r="P286">
            <v>0</v>
          </cell>
          <cell r="Q286">
            <v>42438</v>
          </cell>
          <cell r="R286" t="str">
            <v>CBMB27</v>
          </cell>
          <cell r="S286" t="str">
            <v>William Whitman</v>
          </cell>
          <cell r="T286" t="str">
            <v>Yes</v>
          </cell>
          <cell r="V286">
            <v>6203749</v>
          </cell>
          <cell r="W286">
            <v>5890</v>
          </cell>
          <cell r="X286">
            <v>81</v>
          </cell>
          <cell r="Y286">
            <v>0.7</v>
          </cell>
          <cell r="Z286">
            <v>5299313</v>
          </cell>
          <cell r="AA286">
            <v>5820</v>
          </cell>
          <cell r="AB286">
            <v>70</v>
          </cell>
          <cell r="AC286">
            <v>4</v>
          </cell>
          <cell r="AD286">
            <v>2</v>
          </cell>
          <cell r="AE286">
            <v>2</v>
          </cell>
          <cell r="AF286">
            <v>0</v>
          </cell>
          <cell r="AG286">
            <v>47</v>
          </cell>
        </row>
        <row r="287">
          <cell r="A287">
            <v>2651870128</v>
          </cell>
          <cell r="B287" t="str">
            <v>Bacteria</v>
          </cell>
          <cell r="C287" t="str">
            <v>Permanent Draft</v>
          </cell>
          <cell r="D287" t="str">
            <v>Genomic Encyclopedia of Type Strains, Phase III (KMG-III): the genomes of soil and plant-associated and newly described type strains</v>
          </cell>
          <cell r="E287" t="str">
            <v>Methylobacterium gossipiicola Gh-105</v>
          </cell>
          <cell r="F287" t="str">
            <v>DOE Joint Genome Institute (JGI)</v>
          </cell>
          <cell r="G287">
            <v>2651870128</v>
          </cell>
          <cell r="H287" t="str">
            <v>Proteobacteria</v>
          </cell>
          <cell r="I287" t="str">
            <v>Alphaproteobacteria</v>
          </cell>
          <cell r="J287" t="str">
            <v>Rhizobiales</v>
          </cell>
          <cell r="K287" t="str">
            <v>Methylobacteriaceae</v>
          </cell>
          <cell r="L287" t="str">
            <v>Methylobacterium</v>
          </cell>
          <cell r="M287" t="str">
            <v>Methylobacterium gossipiicola</v>
          </cell>
          <cell r="N287">
            <v>582675</v>
          </cell>
          <cell r="O287">
            <v>0</v>
          </cell>
          <cell r="P287">
            <v>0</v>
          </cell>
          <cell r="Q287">
            <v>42438</v>
          </cell>
          <cell r="R287" t="str">
            <v>Gh-105</v>
          </cell>
          <cell r="S287" t="str">
            <v>William Whitman</v>
          </cell>
          <cell r="T287" t="str">
            <v>Yes</v>
          </cell>
          <cell r="U287" t="str">
            <v>Yes</v>
          </cell>
          <cell r="V287">
            <v>4524655</v>
          </cell>
          <cell r="W287">
            <v>4297</v>
          </cell>
          <cell r="X287">
            <v>77</v>
          </cell>
          <cell r="Y287">
            <v>0.69</v>
          </cell>
          <cell r="Z287">
            <v>3957495</v>
          </cell>
          <cell r="AA287">
            <v>4224</v>
          </cell>
          <cell r="AB287">
            <v>73</v>
          </cell>
          <cell r="AC287">
            <v>7</v>
          </cell>
          <cell r="AD287">
            <v>5</v>
          </cell>
          <cell r="AE287">
            <v>1</v>
          </cell>
          <cell r="AF287">
            <v>1</v>
          </cell>
          <cell r="AG287">
            <v>50</v>
          </cell>
        </row>
        <row r="288">
          <cell r="A288">
            <v>2734482287</v>
          </cell>
          <cell r="B288" t="str">
            <v>Bacteria</v>
          </cell>
          <cell r="C288" t="str">
            <v>Permanent Draft</v>
          </cell>
          <cell r="D288" t="str">
            <v>Genomic Encyclopedia of Archaeal and Bacterial Type Strains, Phase II (KMG-II): from individual species to whole genera</v>
          </cell>
          <cell r="E288" t="str">
            <v>Phreatobacter oligotrophus DSM 25521</v>
          </cell>
          <cell r="F288" t="str">
            <v>DOE Joint Genome Institute (JGI)</v>
          </cell>
          <cell r="G288">
            <v>2734482287</v>
          </cell>
          <cell r="H288" t="str">
            <v>Proteobacteria</v>
          </cell>
          <cell r="I288" t="str">
            <v>Alphaproteobacteria</v>
          </cell>
          <cell r="J288" t="str">
            <v>unclassified</v>
          </cell>
          <cell r="K288" t="str">
            <v>unclassified</v>
          </cell>
          <cell r="L288" t="str">
            <v>Phreatobacter</v>
          </cell>
          <cell r="M288" t="str">
            <v>Phreatobacter oligotrophus</v>
          </cell>
          <cell r="N288">
            <v>1122261</v>
          </cell>
          <cell r="O288">
            <v>0</v>
          </cell>
          <cell r="P288">
            <v>0</v>
          </cell>
          <cell r="Q288">
            <v>42899</v>
          </cell>
          <cell r="R288" t="str">
            <v>DSM 25521</v>
          </cell>
          <cell r="S288" t="str">
            <v>Markus G?ker</v>
          </cell>
          <cell r="T288" t="str">
            <v>Yes</v>
          </cell>
          <cell r="V288">
            <v>4880542</v>
          </cell>
          <cell r="W288">
            <v>4690</v>
          </cell>
          <cell r="X288">
            <v>66</v>
          </cell>
          <cell r="Y288">
            <v>0.68</v>
          </cell>
          <cell r="Z288">
            <v>4331425</v>
          </cell>
          <cell r="AA288">
            <v>4628</v>
          </cell>
          <cell r="AB288">
            <v>62</v>
          </cell>
          <cell r="AC288">
            <v>3</v>
          </cell>
          <cell r="AD288">
            <v>1</v>
          </cell>
          <cell r="AE288">
            <v>1</v>
          </cell>
          <cell r="AF288">
            <v>1</v>
          </cell>
          <cell r="AG288">
            <v>47</v>
          </cell>
        </row>
        <row r="289">
          <cell r="A289">
            <v>2728369660</v>
          </cell>
          <cell r="B289" t="str">
            <v>Bacteria</v>
          </cell>
          <cell r="C289" t="str">
            <v>Permanent Draft</v>
          </cell>
          <cell r="D289" t="str">
            <v>Methylobacterium project at The University of Tokyo</v>
          </cell>
          <cell r="E289" t="str">
            <v>Methylobacterium thiocyanatum JCM 10893</v>
          </cell>
          <cell r="F289" t="str">
            <v>University of Tokyo</v>
          </cell>
          <cell r="G289">
            <v>2728369660</v>
          </cell>
          <cell r="H289" t="str">
            <v>Proteobacteria</v>
          </cell>
          <cell r="I289" t="str">
            <v>Alphaproteobacteria</v>
          </cell>
          <cell r="J289" t="str">
            <v>Rhizobiales</v>
          </cell>
          <cell r="K289" t="str">
            <v>Methylobacteriaceae</v>
          </cell>
          <cell r="L289" t="str">
            <v>Methylobacterium</v>
          </cell>
          <cell r="M289" t="str">
            <v>Methylobacterium thiocyanatum</v>
          </cell>
          <cell r="N289">
            <v>1236972</v>
          </cell>
          <cell r="O289">
            <v>0</v>
          </cell>
          <cell r="P289">
            <v>0</v>
          </cell>
          <cell r="Q289">
            <v>42853</v>
          </cell>
          <cell r="R289" t="str">
            <v>JCM 10893</v>
          </cell>
          <cell r="T289" t="str">
            <v>Yes</v>
          </cell>
          <cell r="U289" t="str">
            <v>Unknown</v>
          </cell>
          <cell r="V289">
            <v>3050509</v>
          </cell>
          <cell r="W289">
            <v>4294</v>
          </cell>
          <cell r="X289">
            <v>1373</v>
          </cell>
          <cell r="Y289">
            <v>0.67</v>
          </cell>
          <cell r="Z289">
            <v>2490613</v>
          </cell>
          <cell r="AA289">
            <v>4243</v>
          </cell>
          <cell r="AB289">
            <v>51</v>
          </cell>
          <cell r="AC289">
            <v>4</v>
          </cell>
          <cell r="AD289">
            <v>1</v>
          </cell>
          <cell r="AE289">
            <v>1</v>
          </cell>
          <cell r="AF289">
            <v>2</v>
          </cell>
          <cell r="AG289">
            <v>34</v>
          </cell>
        </row>
        <row r="290">
          <cell r="A290">
            <v>2648501219</v>
          </cell>
          <cell r="B290" t="str">
            <v>Bacteria</v>
          </cell>
          <cell r="C290" t="str">
            <v>Permanent Draft</v>
          </cell>
          <cell r="D290" t="str">
            <v>Evolution of Photosynthesis Gene Clusters</v>
          </cell>
          <cell r="E290" t="str">
            <v>Rhizobium sp. AAP43</v>
          </cell>
          <cell r="F290" t="str">
            <v>Institute of Microbiology of the ASCR, v. v. i.</v>
          </cell>
          <cell r="G290">
            <v>2648501219</v>
          </cell>
          <cell r="H290" t="str">
            <v>Proteobacteria</v>
          </cell>
          <cell r="I290" t="str">
            <v>Alphaproteobacteria</v>
          </cell>
          <cell r="J290" t="str">
            <v>Rhizobiales</v>
          </cell>
          <cell r="K290" t="str">
            <v>Rhizobiaceae</v>
          </cell>
          <cell r="L290" t="str">
            <v>Rhizobium</v>
          </cell>
          <cell r="M290" t="str">
            <v>Rhizobium sp. AAP43</v>
          </cell>
          <cell r="N290">
            <v>1523420</v>
          </cell>
          <cell r="O290">
            <v>0</v>
          </cell>
          <cell r="P290">
            <v>0</v>
          </cell>
          <cell r="Q290">
            <v>42391</v>
          </cell>
          <cell r="R290" t="str">
            <v>AAP43</v>
          </cell>
          <cell r="T290" t="str">
            <v>Yes</v>
          </cell>
          <cell r="U290" t="str">
            <v>Unknown</v>
          </cell>
          <cell r="V290">
            <v>4874507</v>
          </cell>
          <cell r="W290">
            <v>4640</v>
          </cell>
          <cell r="X290">
            <v>68</v>
          </cell>
          <cell r="Y290">
            <v>0.6</v>
          </cell>
          <cell r="Z290">
            <v>4370109</v>
          </cell>
          <cell r="AA290">
            <v>4576</v>
          </cell>
          <cell r="AB290">
            <v>64</v>
          </cell>
          <cell r="AC290">
            <v>3</v>
          </cell>
          <cell r="AD290">
            <v>1</v>
          </cell>
          <cell r="AE290">
            <v>1</v>
          </cell>
          <cell r="AF290">
            <v>1</v>
          </cell>
          <cell r="AG290">
            <v>44</v>
          </cell>
        </row>
        <row r="291">
          <cell r="A291">
            <v>2619618860</v>
          </cell>
          <cell r="B291" t="str">
            <v>Bacteria</v>
          </cell>
          <cell r="C291" t="str">
            <v>Draft</v>
          </cell>
          <cell r="D291" t="str">
            <v>Select Genomes from microbial communities from drinking water filter from Ann Arbor, Michigan</v>
          </cell>
          <cell r="E291" t="str">
            <v>Rhizobiales sp. genome_bin_32</v>
          </cell>
          <cell r="F291" t="str">
            <v>University of Michigan</v>
          </cell>
          <cell r="G291">
            <v>2619618860</v>
          </cell>
          <cell r="H291" t="str">
            <v>Proteobacteria</v>
          </cell>
          <cell r="I291" t="str">
            <v>Alphaproteobacteria</v>
          </cell>
          <cell r="J291" t="str">
            <v>Rhizobiales</v>
          </cell>
          <cell r="K291" t="str">
            <v>unclassified</v>
          </cell>
          <cell r="L291" t="str">
            <v>unclassified</v>
          </cell>
          <cell r="M291" t="str">
            <v>unclassified</v>
          </cell>
          <cell r="N291">
            <v>356</v>
          </cell>
          <cell r="O291">
            <v>0</v>
          </cell>
          <cell r="P291">
            <v>0</v>
          </cell>
          <cell r="Q291">
            <v>42314</v>
          </cell>
          <cell r="S291" t="str">
            <v>Ameet Pinto</v>
          </cell>
          <cell r="T291" t="str">
            <v>No</v>
          </cell>
          <cell r="V291">
            <v>5042295</v>
          </cell>
          <cell r="W291">
            <v>5762</v>
          </cell>
          <cell r="X291">
            <v>755</v>
          </cell>
          <cell r="Y291">
            <v>0.68</v>
          </cell>
          <cell r="Z291">
            <v>4374735</v>
          </cell>
          <cell r="AA291">
            <v>5713</v>
          </cell>
          <cell r="AB291">
            <v>49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39</v>
          </cell>
        </row>
        <row r="292">
          <cell r="A292">
            <v>2616644821</v>
          </cell>
          <cell r="B292" t="str">
            <v>Bacteria</v>
          </cell>
          <cell r="C292" t="str">
            <v>Permanent Draft</v>
          </cell>
          <cell r="D292" t="str">
            <v>Genomic Encyclopedia of Archaeal and Bacterial Type Strains, Phase II (KMG-II): from individual species to whole genera</v>
          </cell>
          <cell r="E292" t="str">
            <v>Maribius pelagius DSM 26893</v>
          </cell>
          <cell r="F292" t="str">
            <v>DOE Joint Genome Institute (JGI)</v>
          </cell>
          <cell r="G292">
            <v>2616644821</v>
          </cell>
          <cell r="H292" t="str">
            <v>Proteobacteria</v>
          </cell>
          <cell r="I292" t="str">
            <v>Alphaproteobacteria</v>
          </cell>
          <cell r="J292" t="str">
            <v>Rhodobacterales</v>
          </cell>
          <cell r="K292" t="str">
            <v>Rhodobacteraceae</v>
          </cell>
          <cell r="L292" t="str">
            <v>Maribius</v>
          </cell>
          <cell r="M292" t="str">
            <v>Maribius pelagius</v>
          </cell>
          <cell r="N292">
            <v>387096</v>
          </cell>
          <cell r="O292">
            <v>0</v>
          </cell>
          <cell r="P292">
            <v>0</v>
          </cell>
          <cell r="Q292">
            <v>42144</v>
          </cell>
          <cell r="R292" t="str">
            <v>DSM 26893</v>
          </cell>
          <cell r="S292" t="str">
            <v>Markus G?ker</v>
          </cell>
          <cell r="T292" t="str">
            <v>Yes</v>
          </cell>
          <cell r="V292">
            <v>3858435</v>
          </cell>
          <cell r="W292">
            <v>3871</v>
          </cell>
          <cell r="X292">
            <v>25</v>
          </cell>
          <cell r="Y292">
            <v>0.67</v>
          </cell>
          <cell r="Z292">
            <v>3494126</v>
          </cell>
          <cell r="AA292">
            <v>3803</v>
          </cell>
          <cell r="AB292">
            <v>68</v>
          </cell>
          <cell r="AC292">
            <v>9</v>
          </cell>
          <cell r="AD292">
            <v>3</v>
          </cell>
          <cell r="AE292">
            <v>3</v>
          </cell>
          <cell r="AF292">
            <v>3</v>
          </cell>
          <cell r="AG292">
            <v>51</v>
          </cell>
        </row>
        <row r="293">
          <cell r="A293">
            <v>2516143002</v>
          </cell>
          <cell r="B293" t="str">
            <v>Bacteria</v>
          </cell>
          <cell r="C293" t="str">
            <v>Permanent Draft</v>
          </cell>
          <cell r="D293" t="str">
            <v>Genomes of fifty methylotrophs isolated from Lake Washington</v>
          </cell>
          <cell r="E293" t="str">
            <v>Methylobacterium sp. 77</v>
          </cell>
          <cell r="F293" t="str">
            <v>DOE Joint Genome Institute (JGI)</v>
          </cell>
          <cell r="G293">
            <v>2516143002</v>
          </cell>
          <cell r="H293" t="str">
            <v>Proteobacteria</v>
          </cell>
          <cell r="I293" t="str">
            <v>Alphaproteobacteria</v>
          </cell>
          <cell r="J293" t="str">
            <v>Rhizobiales</v>
          </cell>
          <cell r="K293" t="str">
            <v>Methylobacteriaceae</v>
          </cell>
          <cell r="L293" t="str">
            <v>Methylobacterium</v>
          </cell>
          <cell r="M293" t="str">
            <v>Methylobacterium sp. 77</v>
          </cell>
          <cell r="N293">
            <v>1101192</v>
          </cell>
          <cell r="O293">
            <v>0</v>
          </cell>
          <cell r="P293">
            <v>0</v>
          </cell>
          <cell r="Q293">
            <v>41134</v>
          </cell>
          <cell r="R293">
            <v>77</v>
          </cell>
          <cell r="S293" t="str">
            <v>Ludmila Chistoserdova</v>
          </cell>
          <cell r="T293" t="str">
            <v>Yes</v>
          </cell>
          <cell r="U293" t="str">
            <v>Unknown</v>
          </cell>
          <cell r="V293">
            <v>4664957</v>
          </cell>
          <cell r="W293">
            <v>4387</v>
          </cell>
          <cell r="X293">
            <v>1</v>
          </cell>
          <cell r="Y293">
            <v>0.67</v>
          </cell>
          <cell r="Z293">
            <v>4063722</v>
          </cell>
          <cell r="AA293">
            <v>4307</v>
          </cell>
          <cell r="AB293">
            <v>80</v>
          </cell>
          <cell r="AC293">
            <v>12</v>
          </cell>
          <cell r="AD293">
            <v>4</v>
          </cell>
          <cell r="AE293">
            <v>4</v>
          </cell>
          <cell r="AF293">
            <v>4</v>
          </cell>
          <cell r="AG293">
            <v>54</v>
          </cell>
        </row>
        <row r="294">
          <cell r="A294">
            <v>638341184</v>
          </cell>
          <cell r="B294" t="str">
            <v>Bacteria</v>
          </cell>
          <cell r="C294" t="str">
            <v>Permanent Draft</v>
          </cell>
          <cell r="D294" t="str">
            <v>Roseovarius sp. 217</v>
          </cell>
          <cell r="E294" t="str">
            <v>Roseovarius sp. 217</v>
          </cell>
          <cell r="F294" t="str">
            <v>J. Craig Venter Institute (JCVI)</v>
          </cell>
          <cell r="G294">
            <v>638341184</v>
          </cell>
          <cell r="H294" t="str">
            <v>Proteobacteria</v>
          </cell>
          <cell r="I294" t="str">
            <v>Alphaproteobacteria</v>
          </cell>
          <cell r="J294" t="str">
            <v>Rhodobacterales</v>
          </cell>
          <cell r="K294" t="str">
            <v>Rhodobacteraceae</v>
          </cell>
          <cell r="L294" t="str">
            <v>Roseovarius</v>
          </cell>
          <cell r="M294" t="str">
            <v>Roseovarius sp. 217</v>
          </cell>
          <cell r="N294">
            <v>314264</v>
          </cell>
          <cell r="O294">
            <v>13576</v>
          </cell>
          <cell r="P294">
            <v>54245</v>
          </cell>
          <cell r="Q294">
            <v>39052</v>
          </cell>
          <cell r="R294">
            <v>217</v>
          </cell>
          <cell r="T294" t="str">
            <v>Yes</v>
          </cell>
          <cell r="U294" t="str">
            <v>Unknown</v>
          </cell>
          <cell r="V294">
            <v>4762632</v>
          </cell>
          <cell r="W294">
            <v>4823</v>
          </cell>
          <cell r="X294">
            <v>37</v>
          </cell>
          <cell r="Y294">
            <v>0.61</v>
          </cell>
          <cell r="Z294">
            <v>4293959</v>
          </cell>
          <cell r="AA294">
            <v>4772</v>
          </cell>
          <cell r="AB294">
            <v>51</v>
          </cell>
          <cell r="AC294">
            <v>6</v>
          </cell>
          <cell r="AD294">
            <v>2</v>
          </cell>
          <cell r="AE294">
            <v>2</v>
          </cell>
          <cell r="AF294">
            <v>2</v>
          </cell>
          <cell r="AG294">
            <v>45</v>
          </cell>
        </row>
        <row r="295">
          <cell r="A295">
            <v>2516653012</v>
          </cell>
          <cell r="B295" t="str">
            <v>Bacteria</v>
          </cell>
          <cell r="C295" t="str">
            <v>Permanent Draft</v>
          </cell>
          <cell r="D295" t="str">
            <v>Rhodopseudomonas palustris sequencing - Univ of Washington</v>
          </cell>
          <cell r="E295" t="str">
            <v>Rhodopseudomonas palustris 7850, DSM 127 (HiSeq draft)</v>
          </cell>
          <cell r="F295" t="str">
            <v>University of Washington</v>
          </cell>
          <cell r="G295">
            <v>2516653012</v>
          </cell>
          <cell r="H295" t="str">
            <v>Proteobacteria</v>
          </cell>
          <cell r="I295" t="str">
            <v>Alphaproteobacteria</v>
          </cell>
          <cell r="J295" t="str">
            <v>Rhizobiales</v>
          </cell>
          <cell r="K295" t="str">
            <v>Bradyrhizobiaceae</v>
          </cell>
          <cell r="L295" t="str">
            <v>Rhodopseudomonas</v>
          </cell>
          <cell r="M295" t="str">
            <v>Rhodopseudomonas palustris</v>
          </cell>
          <cell r="N295">
            <v>1076</v>
          </cell>
          <cell r="O295">
            <v>0</v>
          </cell>
          <cell r="P295">
            <v>0</v>
          </cell>
          <cell r="Q295">
            <v>41778</v>
          </cell>
          <cell r="R295" t="str">
            <v>7850, DSM 127</v>
          </cell>
          <cell r="S295" t="str">
            <v>Caroline Harwood</v>
          </cell>
          <cell r="T295" t="str">
            <v>Yes</v>
          </cell>
          <cell r="U295" t="str">
            <v>No</v>
          </cell>
          <cell r="V295">
            <v>3928273</v>
          </cell>
          <cell r="W295">
            <v>4006</v>
          </cell>
          <cell r="X295">
            <v>349</v>
          </cell>
          <cell r="Y295">
            <v>0.64</v>
          </cell>
          <cell r="Z295">
            <v>3337084</v>
          </cell>
          <cell r="AA295">
            <v>3943</v>
          </cell>
          <cell r="AB295">
            <v>63</v>
          </cell>
          <cell r="AC295">
            <v>3</v>
          </cell>
          <cell r="AD295">
            <v>1</v>
          </cell>
          <cell r="AE295">
            <v>1</v>
          </cell>
          <cell r="AF295">
            <v>1</v>
          </cell>
          <cell r="AG295">
            <v>46</v>
          </cell>
        </row>
        <row r="296">
          <cell r="A296">
            <v>2619618996</v>
          </cell>
          <cell r="B296" t="str">
            <v>Bacteria</v>
          </cell>
          <cell r="C296" t="str">
            <v>Permanent Draft</v>
          </cell>
          <cell r="D296" t="str">
            <v>Genomic Encyclopedia of Archaeal and Bacterial Type Strains, Phase II (KMG-II): from individual species to whole genera</v>
          </cell>
          <cell r="E296" t="str">
            <v>Maribius salinus DSM 26892</v>
          </cell>
          <cell r="F296" t="str">
            <v>DOE Joint Genome Institute (JGI)</v>
          </cell>
          <cell r="G296">
            <v>2619618996</v>
          </cell>
          <cell r="H296" t="str">
            <v>Proteobacteria</v>
          </cell>
          <cell r="I296" t="str">
            <v>Alphaproteobacteria</v>
          </cell>
          <cell r="J296" t="str">
            <v>Rhodobacterales</v>
          </cell>
          <cell r="K296" t="str">
            <v>Rhodobacteraceae</v>
          </cell>
          <cell r="L296" t="str">
            <v>Maribius</v>
          </cell>
          <cell r="M296" t="str">
            <v>Maribius salinus</v>
          </cell>
          <cell r="N296">
            <v>313368</v>
          </cell>
          <cell r="O296">
            <v>0</v>
          </cell>
          <cell r="P296">
            <v>0</v>
          </cell>
          <cell r="Q296">
            <v>42185</v>
          </cell>
          <cell r="R296" t="str">
            <v>DSM 26892</v>
          </cell>
          <cell r="S296" t="str">
            <v>Markus G?ker</v>
          </cell>
          <cell r="T296" t="str">
            <v>Yes</v>
          </cell>
          <cell r="V296">
            <v>3574415</v>
          </cell>
          <cell r="W296">
            <v>3485</v>
          </cell>
          <cell r="X296">
            <v>30</v>
          </cell>
          <cell r="Y296">
            <v>0.68</v>
          </cell>
          <cell r="Z296">
            <v>3247764</v>
          </cell>
          <cell r="AA296">
            <v>3424</v>
          </cell>
          <cell r="AB296">
            <v>61</v>
          </cell>
          <cell r="AC296">
            <v>6</v>
          </cell>
          <cell r="AD296">
            <v>2</v>
          </cell>
          <cell r="AE296">
            <v>2</v>
          </cell>
          <cell r="AF296">
            <v>2</v>
          </cell>
          <cell r="AG296">
            <v>47</v>
          </cell>
        </row>
        <row r="297">
          <cell r="A297">
            <v>2634166393</v>
          </cell>
          <cell r="B297" t="str">
            <v>Bacteria</v>
          </cell>
          <cell r="C297" t="str">
            <v>Permanent Draft</v>
          </cell>
          <cell r="D297" t="str">
            <v>Comparative genome sequencing of Methylobacterium Type strains</v>
          </cell>
          <cell r="E297" t="str">
            <v>Methylobacterium aquaticum DSM 16371</v>
          </cell>
          <cell r="F297" t="str">
            <v>Institute of Microbial Technology (IMTECH), Council of Scientific and Industrial Research (CSIR)</v>
          </cell>
          <cell r="G297">
            <v>2634166393</v>
          </cell>
          <cell r="H297" t="str">
            <v>Proteobacteria</v>
          </cell>
          <cell r="I297" t="str">
            <v>Alphaproteobacteria</v>
          </cell>
          <cell r="J297" t="str">
            <v>Rhizobiales</v>
          </cell>
          <cell r="K297" t="str">
            <v>Methylobacteriaceae</v>
          </cell>
          <cell r="L297" t="str">
            <v>Methylobacterium</v>
          </cell>
          <cell r="M297" t="str">
            <v>Methylobacterium aquaticum</v>
          </cell>
          <cell r="N297">
            <v>270351</v>
          </cell>
          <cell r="O297">
            <v>0</v>
          </cell>
          <cell r="P297">
            <v>0</v>
          </cell>
          <cell r="Q297">
            <v>42285</v>
          </cell>
          <cell r="R297" t="str">
            <v>DSM 16371</v>
          </cell>
          <cell r="T297" t="str">
            <v>Yes</v>
          </cell>
          <cell r="U297" t="str">
            <v>Yes</v>
          </cell>
          <cell r="V297">
            <v>7425331</v>
          </cell>
          <cell r="W297">
            <v>7056</v>
          </cell>
          <cell r="X297">
            <v>512</v>
          </cell>
          <cell r="Y297">
            <v>0.7</v>
          </cell>
          <cell r="Z297">
            <v>6342831</v>
          </cell>
          <cell r="AA297">
            <v>6956</v>
          </cell>
          <cell r="AB297">
            <v>100</v>
          </cell>
          <cell r="AC297">
            <v>6</v>
          </cell>
          <cell r="AD297">
            <v>3</v>
          </cell>
          <cell r="AE297">
            <v>1</v>
          </cell>
          <cell r="AF297">
            <v>2</v>
          </cell>
          <cell r="AG297">
            <v>62</v>
          </cell>
        </row>
        <row r="298">
          <cell r="A298">
            <v>2643221719</v>
          </cell>
          <cell r="B298" t="str">
            <v>Bacteria</v>
          </cell>
          <cell r="C298" t="str">
            <v>Permanent Draft</v>
          </cell>
          <cell r="D298" t="str">
            <v>Genome sequencing of Arabidopsis leaf and root microbiota representing the majority of bacterial species in their natural communities</v>
          </cell>
          <cell r="E298" t="str">
            <v>Rhizobium sp. Root274</v>
          </cell>
          <cell r="F298" t="str">
            <v>Max Planck Institute for Plant Breeding Research</v>
          </cell>
          <cell r="G298">
            <v>2643221719</v>
          </cell>
          <cell r="H298" t="str">
            <v>Proteobacteria</v>
          </cell>
          <cell r="I298" t="str">
            <v>Alphaproteobacteria</v>
          </cell>
          <cell r="J298" t="str">
            <v>Rhizobiales</v>
          </cell>
          <cell r="K298" t="str">
            <v>Rhizobiaceae</v>
          </cell>
          <cell r="L298" t="str">
            <v>Rhizobium</v>
          </cell>
          <cell r="M298" t="str">
            <v>Rhizobium sp. Root274</v>
          </cell>
          <cell r="N298">
            <v>1736507</v>
          </cell>
          <cell r="O298">
            <v>0</v>
          </cell>
          <cell r="P298">
            <v>0</v>
          </cell>
          <cell r="Q298">
            <v>42349</v>
          </cell>
          <cell r="R298" t="str">
            <v>Root274</v>
          </cell>
          <cell r="T298" t="str">
            <v>Yes</v>
          </cell>
          <cell r="V298">
            <v>4568197</v>
          </cell>
          <cell r="W298">
            <v>4476</v>
          </cell>
          <cell r="X298">
            <v>14</v>
          </cell>
          <cell r="Y298">
            <v>0.61</v>
          </cell>
          <cell r="Z298">
            <v>4070261</v>
          </cell>
          <cell r="AA298">
            <v>4411</v>
          </cell>
          <cell r="AB298">
            <v>65</v>
          </cell>
          <cell r="AC298">
            <v>3</v>
          </cell>
          <cell r="AD298">
            <v>1</v>
          </cell>
          <cell r="AE298">
            <v>1</v>
          </cell>
          <cell r="AF298">
            <v>1</v>
          </cell>
          <cell r="AG298">
            <v>50</v>
          </cell>
        </row>
        <row r="299">
          <cell r="A299">
            <v>2738541301</v>
          </cell>
          <cell r="B299" t="str">
            <v>Bacteria</v>
          </cell>
          <cell r="C299" t="str">
            <v>Permanent Draft</v>
          </cell>
          <cell r="D299" t="str">
            <v>Populus root and rhizosphere microbial communities from Tennessee, USA</v>
          </cell>
          <cell r="E299" t="str">
            <v>Novosphingobium sp. GV079</v>
          </cell>
          <cell r="F299" t="str">
            <v>DOE Joint Genome Institute (JGI)</v>
          </cell>
          <cell r="G299">
            <v>2738541301</v>
          </cell>
          <cell r="H299" t="str">
            <v>Proteobacteria</v>
          </cell>
          <cell r="I299" t="str">
            <v>Alphaproteobacteria</v>
          </cell>
          <cell r="J299" t="str">
            <v>Sphingomonadales</v>
          </cell>
          <cell r="K299" t="str">
            <v>Sphingomonadaceae</v>
          </cell>
          <cell r="L299" t="str">
            <v>Novosphingobium</v>
          </cell>
          <cell r="M299" t="str">
            <v>Novosphingobium sp.</v>
          </cell>
          <cell r="N299">
            <v>1874826</v>
          </cell>
          <cell r="O299">
            <v>0</v>
          </cell>
          <cell r="P299">
            <v>0</v>
          </cell>
          <cell r="Q299">
            <v>42929</v>
          </cell>
          <cell r="R299" t="str">
            <v>GV079</v>
          </cell>
          <cell r="S299" t="str">
            <v>Dale Pelletier</v>
          </cell>
          <cell r="T299" t="str">
            <v>Yes</v>
          </cell>
          <cell r="V299">
            <v>4834102</v>
          </cell>
          <cell r="W299">
            <v>4520</v>
          </cell>
          <cell r="X299">
            <v>61</v>
          </cell>
          <cell r="Y299">
            <v>0.66</v>
          </cell>
          <cell r="Z299">
            <v>4412632</v>
          </cell>
          <cell r="AA299">
            <v>4443</v>
          </cell>
          <cell r="AB299">
            <v>77</v>
          </cell>
          <cell r="AC299">
            <v>3</v>
          </cell>
          <cell r="AD299">
            <v>1</v>
          </cell>
          <cell r="AE299">
            <v>1</v>
          </cell>
          <cell r="AF299">
            <v>1</v>
          </cell>
          <cell r="AG299">
            <v>61</v>
          </cell>
        </row>
        <row r="300">
          <cell r="A300">
            <v>2623620428</v>
          </cell>
          <cell r="B300" t="str">
            <v>Bacteria</v>
          </cell>
          <cell r="C300" t="str">
            <v>Draft</v>
          </cell>
          <cell r="D300" t="str">
            <v>Select Genomes from microbial communities from drinking water filter from Ann Arbor, Michigan</v>
          </cell>
          <cell r="E300" t="str">
            <v>Acidobacteria sp. genome_bin_43</v>
          </cell>
          <cell r="F300" t="str">
            <v>University of Michigan</v>
          </cell>
          <cell r="G300">
            <v>2623620428</v>
          </cell>
          <cell r="H300" t="str">
            <v>Proteobacteria</v>
          </cell>
          <cell r="I300" t="str">
            <v>Alphaproteobacteria</v>
          </cell>
          <cell r="J300" t="str">
            <v>unclassified</v>
          </cell>
          <cell r="K300" t="str">
            <v>unclassified</v>
          </cell>
          <cell r="L300" t="str">
            <v>unclassified</v>
          </cell>
          <cell r="M300" t="str">
            <v>unclassified</v>
          </cell>
          <cell r="N300">
            <v>28211</v>
          </cell>
          <cell r="O300">
            <v>0</v>
          </cell>
          <cell r="P300">
            <v>0</v>
          </cell>
          <cell r="Q300">
            <v>42314</v>
          </cell>
          <cell r="S300" t="str">
            <v>Ameet Pinto</v>
          </cell>
          <cell r="T300" t="str">
            <v>No</v>
          </cell>
          <cell r="V300">
            <v>3080781</v>
          </cell>
          <cell r="W300">
            <v>3048</v>
          </cell>
          <cell r="X300">
            <v>22</v>
          </cell>
          <cell r="Y300">
            <v>0.64</v>
          </cell>
          <cell r="Z300">
            <v>2814489</v>
          </cell>
          <cell r="AA300">
            <v>3005</v>
          </cell>
          <cell r="AB300">
            <v>43</v>
          </cell>
          <cell r="AC300">
            <v>1</v>
          </cell>
          <cell r="AD300">
            <v>0</v>
          </cell>
          <cell r="AE300">
            <v>1</v>
          </cell>
          <cell r="AF300">
            <v>0</v>
          </cell>
          <cell r="AG300">
            <v>37</v>
          </cell>
        </row>
        <row r="301">
          <cell r="A301">
            <v>2519899750</v>
          </cell>
          <cell r="B301" t="str">
            <v>Bacteria</v>
          </cell>
          <cell r="C301" t="str">
            <v>Permanent Draft</v>
          </cell>
          <cell r="D301" t="str">
            <v>Rhodobacter sp. AKP1</v>
          </cell>
          <cell r="E301" t="str">
            <v>Rhodobacter sp. AKP1</v>
          </cell>
          <cell r="F301" t="str">
            <v>Institute of Microbial Technology (IMTECH), Council of Scientific and Industrial Research (CSIR)</v>
          </cell>
          <cell r="G301">
            <v>2519899750</v>
          </cell>
          <cell r="H301" t="str">
            <v>Proteobacteria</v>
          </cell>
          <cell r="I301" t="str">
            <v>Alphaproteobacteria</v>
          </cell>
          <cell r="J301" t="str">
            <v>Rhodobacterales</v>
          </cell>
          <cell r="K301" t="str">
            <v>Rhodobacteraceae</v>
          </cell>
          <cell r="L301" t="str">
            <v>Rhodobacter</v>
          </cell>
          <cell r="M301" t="str">
            <v>Rhodobacter sp. AKP1</v>
          </cell>
          <cell r="N301">
            <v>1247725</v>
          </cell>
          <cell r="O301">
            <v>0</v>
          </cell>
          <cell r="P301">
            <v>0</v>
          </cell>
          <cell r="R301" t="str">
            <v>AKP1</v>
          </cell>
          <cell r="T301" t="str">
            <v>Yes</v>
          </cell>
          <cell r="U301" t="str">
            <v>Unknown</v>
          </cell>
          <cell r="V301">
            <v>4675770</v>
          </cell>
          <cell r="W301">
            <v>4424</v>
          </cell>
          <cell r="X301">
            <v>102</v>
          </cell>
          <cell r="Y301">
            <v>0.69</v>
          </cell>
          <cell r="Z301">
            <v>4041422</v>
          </cell>
          <cell r="AA301">
            <v>4424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</row>
        <row r="302">
          <cell r="A302">
            <v>640427103</v>
          </cell>
          <cell r="B302" t="str">
            <v>Bacteria</v>
          </cell>
          <cell r="C302" t="str">
            <v>Finished</v>
          </cell>
          <cell r="D302" t="str">
            <v>Bradyrhizobium sp. strain</v>
          </cell>
          <cell r="E302" t="str">
            <v>Bradyrhizobium sp. BTAi1</v>
          </cell>
          <cell r="F302" t="str">
            <v>DOE Joint Genome Institute (JGI)</v>
          </cell>
          <cell r="G302">
            <v>640427103</v>
          </cell>
          <cell r="H302" t="str">
            <v>Proteobacteria</v>
          </cell>
          <cell r="I302" t="str">
            <v>Alphaproteobacteria</v>
          </cell>
          <cell r="J302" t="str">
            <v>Rhizobiales</v>
          </cell>
          <cell r="K302" t="str">
            <v>Bradyrhizobiaceae</v>
          </cell>
          <cell r="L302" t="str">
            <v>Bradyrhizobium</v>
          </cell>
          <cell r="M302" t="str">
            <v>Bradyrhizobium sp. BTAi1</v>
          </cell>
          <cell r="N302">
            <v>288000</v>
          </cell>
          <cell r="O302">
            <v>16137</v>
          </cell>
          <cell r="P302">
            <v>58505</v>
          </cell>
          <cell r="Q302">
            <v>39326</v>
          </cell>
          <cell r="R302" t="str">
            <v>BTAi1</v>
          </cell>
          <cell r="S302" t="str">
            <v>Sadowsky, Michael</v>
          </cell>
          <cell r="T302" t="str">
            <v>Yes</v>
          </cell>
          <cell r="U302" t="str">
            <v>No</v>
          </cell>
          <cell r="V302">
            <v>8493513</v>
          </cell>
          <cell r="W302">
            <v>7819</v>
          </cell>
          <cell r="X302">
            <v>2</v>
          </cell>
          <cell r="Y302">
            <v>0.65</v>
          </cell>
          <cell r="Z302">
            <v>7320710</v>
          </cell>
          <cell r="AA302">
            <v>7741</v>
          </cell>
          <cell r="AB302">
            <v>78</v>
          </cell>
          <cell r="AC302">
            <v>7</v>
          </cell>
          <cell r="AD302">
            <v>2</v>
          </cell>
          <cell r="AE302">
            <v>2</v>
          </cell>
          <cell r="AF302">
            <v>2</v>
          </cell>
          <cell r="AG302">
            <v>52</v>
          </cell>
        </row>
        <row r="303">
          <cell r="A303">
            <v>2590828860</v>
          </cell>
          <cell r="B303" t="str">
            <v>Bacteria</v>
          </cell>
          <cell r="C303" t="str">
            <v>Permanent Draft</v>
          </cell>
          <cell r="D303" t="str">
            <v>Plant associated metagenomes--Microbial community diversity and host control of community assembly across model and emerging plant ecological genomics systems.</v>
          </cell>
          <cell r="E303" t="str">
            <v>Methylobacterium sp. UNC300MFChir4.1</v>
          </cell>
          <cell r="F303" t="str">
            <v>DOE Joint Genome Institute (JGI)</v>
          </cell>
          <cell r="G303">
            <v>2590828860</v>
          </cell>
          <cell r="H303" t="str">
            <v>Proteobacteria</v>
          </cell>
          <cell r="I303" t="str">
            <v>Alphaproteobacteria</v>
          </cell>
          <cell r="J303" t="str">
            <v>Rhizobiales</v>
          </cell>
          <cell r="K303" t="str">
            <v>Methylobacteriaceae</v>
          </cell>
          <cell r="L303" t="str">
            <v>Methylobacterium</v>
          </cell>
          <cell r="M303" t="str">
            <v>Methylobacterium sp.</v>
          </cell>
          <cell r="N303">
            <v>409</v>
          </cell>
          <cell r="O303">
            <v>0</v>
          </cell>
          <cell r="P303">
            <v>0</v>
          </cell>
          <cell r="Q303">
            <v>41929</v>
          </cell>
          <cell r="R303" t="str">
            <v>UNC300MFChir4.1</v>
          </cell>
          <cell r="S303" t="str">
            <v>Jeff Dangl</v>
          </cell>
          <cell r="T303" t="str">
            <v>Yes</v>
          </cell>
          <cell r="U303" t="str">
            <v>Unknown</v>
          </cell>
          <cell r="V303">
            <v>6434396</v>
          </cell>
          <cell r="W303">
            <v>6105</v>
          </cell>
          <cell r="X303">
            <v>80</v>
          </cell>
          <cell r="Y303">
            <v>0.71</v>
          </cell>
          <cell r="Z303">
            <v>5541332</v>
          </cell>
          <cell r="AA303">
            <v>6026</v>
          </cell>
          <cell r="AB303">
            <v>79</v>
          </cell>
          <cell r="AC303">
            <v>11</v>
          </cell>
          <cell r="AD303">
            <v>5</v>
          </cell>
          <cell r="AE303">
            <v>3</v>
          </cell>
          <cell r="AF303">
            <v>3</v>
          </cell>
          <cell r="AG303">
            <v>50</v>
          </cell>
        </row>
        <row r="304">
          <cell r="A304">
            <v>2643221866</v>
          </cell>
          <cell r="B304" t="str">
            <v>Bacteria</v>
          </cell>
          <cell r="C304" t="str">
            <v>Permanent Draft</v>
          </cell>
          <cell r="D304" t="str">
            <v>Genome sequencing of Arabidopsis leaf and root microbiota representing the majority of bacterial species in their natural communities</v>
          </cell>
          <cell r="E304" t="str">
            <v>Methylobacterium sp. Leaf93</v>
          </cell>
          <cell r="F304" t="str">
            <v>Max Planck Institute for Plant Breeding Research</v>
          </cell>
          <cell r="G304">
            <v>2643221866</v>
          </cell>
          <cell r="H304" t="str">
            <v>Proteobacteria</v>
          </cell>
          <cell r="I304" t="str">
            <v>Alphaproteobacteria</v>
          </cell>
          <cell r="J304" t="str">
            <v>Rhizobiales</v>
          </cell>
          <cell r="K304" t="str">
            <v>Methylobacteriaceae</v>
          </cell>
          <cell r="L304" t="str">
            <v>Methylobacterium</v>
          </cell>
          <cell r="M304" t="str">
            <v>Methylobacterium sp. Leaf93</v>
          </cell>
          <cell r="N304">
            <v>1736249</v>
          </cell>
          <cell r="O304">
            <v>0</v>
          </cell>
          <cell r="P304">
            <v>0</v>
          </cell>
          <cell r="Q304">
            <v>42349</v>
          </cell>
          <cell r="R304" t="str">
            <v>Leaf93</v>
          </cell>
          <cell r="T304" t="str">
            <v>Yes</v>
          </cell>
          <cell r="V304">
            <v>4746437</v>
          </cell>
          <cell r="W304">
            <v>4487</v>
          </cell>
          <cell r="X304">
            <v>31</v>
          </cell>
          <cell r="Y304">
            <v>0.67</v>
          </cell>
          <cell r="Z304">
            <v>4099473</v>
          </cell>
          <cell r="AA304">
            <v>4421</v>
          </cell>
          <cell r="AB304">
            <v>66</v>
          </cell>
          <cell r="AC304">
            <v>4</v>
          </cell>
          <cell r="AD304">
            <v>1</v>
          </cell>
          <cell r="AE304">
            <v>1</v>
          </cell>
          <cell r="AF304">
            <v>2</v>
          </cell>
          <cell r="AG304">
            <v>47</v>
          </cell>
        </row>
        <row r="305">
          <cell r="A305">
            <v>2623620436</v>
          </cell>
          <cell r="B305" t="str">
            <v>Bacteria</v>
          </cell>
          <cell r="C305" t="str">
            <v>Draft</v>
          </cell>
          <cell r="D305" t="str">
            <v>Select Genomes from microbial communities from drinking water filter from Ann Arbor, Michigan</v>
          </cell>
          <cell r="E305" t="str">
            <v>Sphingomonadales sp. genome_bin_51</v>
          </cell>
          <cell r="F305" t="str">
            <v>University of Michigan</v>
          </cell>
          <cell r="G305">
            <v>2623620436</v>
          </cell>
          <cell r="H305" t="str">
            <v>Proteobacteria</v>
          </cell>
          <cell r="I305" t="str">
            <v>Alphaproteobacteria</v>
          </cell>
          <cell r="J305" t="str">
            <v>Sphingomonadales</v>
          </cell>
          <cell r="K305" t="str">
            <v>unclassified</v>
          </cell>
          <cell r="L305" t="str">
            <v>unclassified</v>
          </cell>
          <cell r="M305" t="str">
            <v>unclassified</v>
          </cell>
          <cell r="N305">
            <v>204457</v>
          </cell>
          <cell r="O305">
            <v>0</v>
          </cell>
          <cell r="P305">
            <v>0</v>
          </cell>
          <cell r="Q305">
            <v>42314</v>
          </cell>
          <cell r="S305" t="str">
            <v>Ameet Pinto</v>
          </cell>
          <cell r="T305" t="str">
            <v>No</v>
          </cell>
          <cell r="V305">
            <v>2866284</v>
          </cell>
          <cell r="W305">
            <v>2922</v>
          </cell>
          <cell r="X305">
            <v>55</v>
          </cell>
          <cell r="Y305">
            <v>0.56000000000000005</v>
          </cell>
          <cell r="Z305">
            <v>2643218</v>
          </cell>
          <cell r="AA305">
            <v>2875</v>
          </cell>
          <cell r="AB305">
            <v>47</v>
          </cell>
          <cell r="AC305">
            <v>3</v>
          </cell>
          <cell r="AD305">
            <v>1</v>
          </cell>
          <cell r="AE305">
            <v>1</v>
          </cell>
          <cell r="AF305">
            <v>1</v>
          </cell>
          <cell r="AG305">
            <v>37</v>
          </cell>
        </row>
        <row r="306">
          <cell r="A306">
            <v>2627853513</v>
          </cell>
          <cell r="B306" t="str">
            <v>Bacteria</v>
          </cell>
          <cell r="C306" t="str">
            <v>Draft</v>
          </cell>
          <cell r="D306" t="str">
            <v>Roseobacter Clade Strains</v>
          </cell>
          <cell r="E306" t="str">
            <v>Roseobacter sp. SAG-O19 SCGC AAA015-L03 (contamination screened)</v>
          </cell>
          <cell r="F306" t="str">
            <v>Bigelow Laboratory Single Cell Genomics Center (SCGC)</v>
          </cell>
          <cell r="G306">
            <v>2627853513</v>
          </cell>
          <cell r="H306" t="str">
            <v>Proteobacteria</v>
          </cell>
          <cell r="I306" t="str">
            <v>Alphaproteobacteria</v>
          </cell>
          <cell r="J306" t="str">
            <v>Rhodobacterales</v>
          </cell>
          <cell r="K306" t="str">
            <v>Rhodobacteraceae</v>
          </cell>
          <cell r="L306" t="str">
            <v>Roseobacter</v>
          </cell>
          <cell r="M306" t="str">
            <v>unclassified</v>
          </cell>
          <cell r="N306">
            <v>98187</v>
          </cell>
          <cell r="O306">
            <v>0</v>
          </cell>
          <cell r="P306">
            <v>0</v>
          </cell>
          <cell r="Q306">
            <v>42373</v>
          </cell>
          <cell r="R306" t="str">
            <v>SAG-O19 SCGC AAA015-L03</v>
          </cell>
          <cell r="S306" t="str">
            <v>Haiwei Luo</v>
          </cell>
          <cell r="T306" t="str">
            <v>No</v>
          </cell>
          <cell r="V306">
            <v>1179923</v>
          </cell>
          <cell r="W306">
            <v>1215</v>
          </cell>
          <cell r="X306">
            <v>78</v>
          </cell>
          <cell r="Y306">
            <v>0.4</v>
          </cell>
          <cell r="Z306">
            <v>1047850</v>
          </cell>
          <cell r="AA306">
            <v>1195</v>
          </cell>
          <cell r="AB306">
            <v>20</v>
          </cell>
          <cell r="AC306">
            <v>3</v>
          </cell>
          <cell r="AD306">
            <v>1</v>
          </cell>
          <cell r="AE306">
            <v>1</v>
          </cell>
          <cell r="AF306">
            <v>1</v>
          </cell>
          <cell r="AG306">
            <v>17</v>
          </cell>
        </row>
        <row r="307">
          <cell r="A307">
            <v>2667527406</v>
          </cell>
          <cell r="B307" t="str">
            <v>Bacteria</v>
          </cell>
          <cell r="C307" t="str">
            <v>Permanent Draft</v>
          </cell>
          <cell r="D307" t="str">
            <v>Genomic Encyclopedia of Type Strains, Phase III (KMG-III): the genomes of soil and plant-associated and newly described type strains</v>
          </cell>
          <cell r="E307" t="str">
            <v>Albimonas pacifica CGMCC 1.11030</v>
          </cell>
          <cell r="F307" t="str">
            <v>DOE Joint Genome Institute (JGI)</v>
          </cell>
          <cell r="G307">
            <v>2667527406</v>
          </cell>
          <cell r="H307" t="str">
            <v>Proteobacteria</v>
          </cell>
          <cell r="I307" t="str">
            <v>Alphaproteobacteria</v>
          </cell>
          <cell r="J307" t="str">
            <v>Rhodobacterales</v>
          </cell>
          <cell r="K307" t="str">
            <v>Rhodobacteraceae</v>
          </cell>
          <cell r="L307" t="str">
            <v>Albimonas</v>
          </cell>
          <cell r="M307" t="str">
            <v>Albimonas pacifica</v>
          </cell>
          <cell r="N307">
            <v>1114924</v>
          </cell>
          <cell r="O307">
            <v>0</v>
          </cell>
          <cell r="P307">
            <v>0</v>
          </cell>
          <cell r="Q307">
            <v>42510</v>
          </cell>
          <cell r="R307" t="str">
            <v>CGMCC 1.11030</v>
          </cell>
          <cell r="S307" t="str">
            <v>William Whitman</v>
          </cell>
          <cell r="T307" t="str">
            <v>Yes</v>
          </cell>
          <cell r="V307">
            <v>6027197</v>
          </cell>
          <cell r="W307">
            <v>5387</v>
          </cell>
          <cell r="X307">
            <v>68</v>
          </cell>
          <cell r="Y307">
            <v>0.73</v>
          </cell>
          <cell r="Z307">
            <v>5266081</v>
          </cell>
          <cell r="AA307">
            <v>5322</v>
          </cell>
          <cell r="AB307">
            <v>65</v>
          </cell>
          <cell r="AC307">
            <v>8</v>
          </cell>
          <cell r="AD307">
            <v>2</v>
          </cell>
          <cell r="AE307">
            <v>4</v>
          </cell>
          <cell r="AF307">
            <v>2</v>
          </cell>
          <cell r="AG307">
            <v>46</v>
          </cell>
        </row>
        <row r="308">
          <cell r="A308">
            <v>2675903213</v>
          </cell>
          <cell r="B308" t="str">
            <v>Bacteria</v>
          </cell>
          <cell r="C308" t="str">
            <v>Permanent Draft</v>
          </cell>
          <cell r="D308" t="str">
            <v>Genomic Encyclopedia of Archaeal and Bacterial Type Strains, Phase II (KMG-II): from individual species to whole genera</v>
          </cell>
          <cell r="E308" t="str">
            <v>Lutimaribacter saemankumensis DSM 28010</v>
          </cell>
          <cell r="F308" t="str">
            <v>DOE Joint Genome Institute (JGI)</v>
          </cell>
          <cell r="G308">
            <v>2675903213</v>
          </cell>
          <cell r="H308" t="str">
            <v>Proteobacteria</v>
          </cell>
          <cell r="I308" t="str">
            <v>Alphaproteobacteria</v>
          </cell>
          <cell r="J308" t="str">
            <v>Rhodobacterales</v>
          </cell>
          <cell r="K308" t="str">
            <v>Rhodobacteraceae</v>
          </cell>
          <cell r="L308" t="str">
            <v>Lutimaribacter</v>
          </cell>
          <cell r="M308" t="str">
            <v>Lutimaribacter saemankumensis</v>
          </cell>
          <cell r="N308">
            <v>490829</v>
          </cell>
          <cell r="O308">
            <v>0</v>
          </cell>
          <cell r="P308">
            <v>0</v>
          </cell>
          <cell r="Q308">
            <v>42548</v>
          </cell>
          <cell r="R308" t="str">
            <v>DSM 28010</v>
          </cell>
          <cell r="S308" t="str">
            <v>Markus G?ker</v>
          </cell>
          <cell r="T308" t="str">
            <v>Yes</v>
          </cell>
          <cell r="U308" t="str">
            <v>Yes</v>
          </cell>
          <cell r="V308">
            <v>3772513</v>
          </cell>
          <cell r="W308">
            <v>3818</v>
          </cell>
          <cell r="X308">
            <v>49</v>
          </cell>
          <cell r="Y308">
            <v>0.63</v>
          </cell>
          <cell r="Z308">
            <v>3416530</v>
          </cell>
          <cell r="AA308">
            <v>3763</v>
          </cell>
          <cell r="AB308">
            <v>55</v>
          </cell>
          <cell r="AC308">
            <v>3</v>
          </cell>
          <cell r="AD308">
            <v>1</v>
          </cell>
          <cell r="AE308">
            <v>1</v>
          </cell>
          <cell r="AF308">
            <v>1</v>
          </cell>
          <cell r="AG308">
            <v>45</v>
          </cell>
        </row>
        <row r="309">
          <cell r="A309">
            <v>2608642212</v>
          </cell>
          <cell r="B309" t="str">
            <v>Bacteria</v>
          </cell>
          <cell r="C309" t="str">
            <v>Draft</v>
          </cell>
          <cell r="D309" t="str">
            <v>Saline, thermophilic phototrophic and chemotrophic mat microbial communities from various locations in USA and Mexico</v>
          </cell>
          <cell r="E309" t="str">
            <v>Porphyrobacter sp. HL-46 GFM (version 2)</v>
          </cell>
          <cell r="F309" t="str">
            <v>DOE Joint Genome Institute (JGI)</v>
          </cell>
          <cell r="G309">
            <v>2608642212</v>
          </cell>
          <cell r="H309" t="str">
            <v>Proteobacteria</v>
          </cell>
          <cell r="I309" t="str">
            <v>Alphaproteobacteria</v>
          </cell>
          <cell r="J309" t="str">
            <v>Sphingomonadales</v>
          </cell>
          <cell r="K309" t="str">
            <v>Erythrobacteraceae</v>
          </cell>
          <cell r="L309" t="str">
            <v>Porphyrobacter</v>
          </cell>
          <cell r="M309" t="str">
            <v>unclassified</v>
          </cell>
          <cell r="N309">
            <v>1111</v>
          </cell>
          <cell r="O309">
            <v>0</v>
          </cell>
          <cell r="P309">
            <v>0</v>
          </cell>
          <cell r="Q309">
            <v>42108</v>
          </cell>
          <cell r="S309" t="str">
            <v>Jim Fredrickson</v>
          </cell>
          <cell r="T309" t="str">
            <v>No</v>
          </cell>
          <cell r="V309">
            <v>1273989</v>
          </cell>
          <cell r="W309">
            <v>1573</v>
          </cell>
          <cell r="X309">
            <v>391</v>
          </cell>
          <cell r="Y309">
            <v>0.64</v>
          </cell>
          <cell r="Z309">
            <v>1146255</v>
          </cell>
          <cell r="AA309">
            <v>1557</v>
          </cell>
          <cell r="AB309">
            <v>16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14</v>
          </cell>
        </row>
        <row r="310">
          <cell r="A310">
            <v>2708742416</v>
          </cell>
          <cell r="B310" t="str">
            <v>Bacteria</v>
          </cell>
          <cell r="C310" t="str">
            <v>Permanent Draft</v>
          </cell>
          <cell r="D310" t="str">
            <v>Aquatic microbiome from duckweeds obtained from Rutgers Duckweed Stock Cooperative (RDSC)</v>
          </cell>
          <cell r="E310" t="str">
            <v>Rhizobium sp. RU20A</v>
          </cell>
          <cell r="F310" t="str">
            <v>DOE Joint Genome Institute (JGI)</v>
          </cell>
          <cell r="G310">
            <v>2708742416</v>
          </cell>
          <cell r="H310" t="str">
            <v>Proteobacteria</v>
          </cell>
          <cell r="I310" t="str">
            <v>Alphaproteobacteria</v>
          </cell>
          <cell r="J310" t="str">
            <v>Rhizobiales</v>
          </cell>
          <cell r="K310" t="str">
            <v>Rhizobiaceae</v>
          </cell>
          <cell r="L310" t="str">
            <v>Rhizobium</v>
          </cell>
          <cell r="M310" t="str">
            <v>Rhizobium sp. RU20A</v>
          </cell>
          <cell r="N310">
            <v>1907412</v>
          </cell>
          <cell r="O310">
            <v>0</v>
          </cell>
          <cell r="P310">
            <v>0</v>
          </cell>
          <cell r="Q310">
            <v>42723</v>
          </cell>
          <cell r="R310" t="str">
            <v>RU20A</v>
          </cell>
          <cell r="S310" t="str">
            <v>Sarah Lebeis</v>
          </cell>
          <cell r="T310" t="str">
            <v>Yes</v>
          </cell>
          <cell r="V310">
            <v>4526531</v>
          </cell>
          <cell r="W310">
            <v>4255</v>
          </cell>
          <cell r="X310">
            <v>21</v>
          </cell>
          <cell r="Y310">
            <v>0.64</v>
          </cell>
          <cell r="Z310">
            <v>3981016</v>
          </cell>
          <cell r="AA310">
            <v>4183</v>
          </cell>
          <cell r="AB310">
            <v>72</v>
          </cell>
          <cell r="AC310">
            <v>3</v>
          </cell>
          <cell r="AD310">
            <v>1</v>
          </cell>
          <cell r="AE310">
            <v>1</v>
          </cell>
          <cell r="AF310">
            <v>1</v>
          </cell>
          <cell r="AG310">
            <v>51</v>
          </cell>
        </row>
        <row r="311">
          <cell r="A311">
            <v>2585427601</v>
          </cell>
          <cell r="B311" t="str">
            <v>Bacteria</v>
          </cell>
          <cell r="C311" t="str">
            <v>Permanent Draft</v>
          </cell>
          <cell r="D311" t="str">
            <v>Genomic Encyclopedia of Type Strains, Phase I: the one thousand microbial genomes (KMG-I) project</v>
          </cell>
          <cell r="E311" t="str">
            <v>Thalassobacter stenotrophicus DSM 16310</v>
          </cell>
          <cell r="F311" t="str">
            <v>DOE Joint Genome Institute (JGI)</v>
          </cell>
          <cell r="G311">
            <v>2585427601</v>
          </cell>
          <cell r="H311" t="str">
            <v>Proteobacteria</v>
          </cell>
          <cell r="I311" t="str">
            <v>Alphaproteobacteria</v>
          </cell>
          <cell r="J311" t="str">
            <v>Rhodobacterales</v>
          </cell>
          <cell r="K311" t="str">
            <v>Rhodobacteraceae</v>
          </cell>
          <cell r="L311" t="str">
            <v>Thalassobacter</v>
          </cell>
          <cell r="M311" t="str">
            <v>Thalassobacter stenotrophicus</v>
          </cell>
          <cell r="N311">
            <v>1123361</v>
          </cell>
          <cell r="O311">
            <v>0</v>
          </cell>
          <cell r="P311">
            <v>0</v>
          </cell>
          <cell r="Q311">
            <v>42328</v>
          </cell>
          <cell r="R311" t="str">
            <v>DSM 16310</v>
          </cell>
          <cell r="S311" t="str">
            <v>Nikos Kyrpides</v>
          </cell>
          <cell r="T311" t="str">
            <v>Yes</v>
          </cell>
          <cell r="U311" t="str">
            <v>Yes</v>
          </cell>
          <cell r="V311">
            <v>3598816</v>
          </cell>
          <cell r="W311">
            <v>3663</v>
          </cell>
          <cell r="X311">
            <v>39</v>
          </cell>
          <cell r="Y311">
            <v>0.59</v>
          </cell>
          <cell r="Z311">
            <v>3300961</v>
          </cell>
          <cell r="AA311">
            <v>3609</v>
          </cell>
          <cell r="AB311">
            <v>54</v>
          </cell>
          <cell r="AC311">
            <v>3</v>
          </cell>
          <cell r="AD311">
            <v>1</v>
          </cell>
          <cell r="AE311">
            <v>1</v>
          </cell>
          <cell r="AF311">
            <v>1</v>
          </cell>
          <cell r="AG311">
            <v>42</v>
          </cell>
        </row>
        <row r="312">
          <cell r="A312">
            <v>2516653024</v>
          </cell>
          <cell r="B312" t="str">
            <v>Bacteria</v>
          </cell>
          <cell r="C312" t="str">
            <v>Permanent Draft</v>
          </cell>
          <cell r="D312" t="str">
            <v>Rhodopseudomonas palustris sequencing - Univ of Washington</v>
          </cell>
          <cell r="E312" t="str">
            <v>Rhodopseudomonas palustris WS17 (HiSeq draft)</v>
          </cell>
          <cell r="F312" t="str">
            <v>University of Washington</v>
          </cell>
          <cell r="G312">
            <v>2516653024</v>
          </cell>
          <cell r="H312" t="str">
            <v>Proteobacteria</v>
          </cell>
          <cell r="I312" t="str">
            <v>Alphaproteobacteria</v>
          </cell>
          <cell r="J312" t="str">
            <v>Rhizobiales</v>
          </cell>
          <cell r="K312" t="str">
            <v>Bradyrhizobiaceae</v>
          </cell>
          <cell r="L312" t="str">
            <v>Rhodopseudomonas</v>
          </cell>
          <cell r="M312" t="str">
            <v>Rhodopseudomonas palustris</v>
          </cell>
          <cell r="N312">
            <v>1076</v>
          </cell>
          <cell r="O312">
            <v>0</v>
          </cell>
          <cell r="P312">
            <v>0</v>
          </cell>
          <cell r="Q312">
            <v>41778</v>
          </cell>
          <cell r="R312" t="str">
            <v>WS17</v>
          </cell>
          <cell r="S312" t="str">
            <v>Caroline Harwood</v>
          </cell>
          <cell r="T312" t="str">
            <v>Yes</v>
          </cell>
          <cell r="U312" t="str">
            <v>No</v>
          </cell>
          <cell r="V312">
            <v>5285209</v>
          </cell>
          <cell r="W312">
            <v>5227</v>
          </cell>
          <cell r="X312">
            <v>160</v>
          </cell>
          <cell r="Y312">
            <v>0.65</v>
          </cell>
          <cell r="Z312">
            <v>4564761</v>
          </cell>
          <cell r="AA312">
            <v>5156</v>
          </cell>
          <cell r="AB312">
            <v>71</v>
          </cell>
          <cell r="AC312">
            <v>5</v>
          </cell>
          <cell r="AD312">
            <v>3</v>
          </cell>
          <cell r="AE312">
            <v>1</v>
          </cell>
          <cell r="AF312">
            <v>1</v>
          </cell>
          <cell r="AG312">
            <v>51</v>
          </cell>
        </row>
        <row r="313">
          <cell r="A313">
            <v>2687453592</v>
          </cell>
          <cell r="B313" t="str">
            <v>Bacteria</v>
          </cell>
          <cell r="C313" t="str">
            <v>Finished</v>
          </cell>
          <cell r="D313" t="str">
            <v>Rhodovulum sulfidophilum genome sequencing</v>
          </cell>
          <cell r="E313" t="str">
            <v>Rhodovulum sulfidophilum DSM 1374</v>
          </cell>
          <cell r="F313" t="str">
            <v>Toyohashi University of Technology</v>
          </cell>
          <cell r="G313">
            <v>2687453592</v>
          </cell>
          <cell r="H313" t="str">
            <v>Proteobacteria</v>
          </cell>
          <cell r="I313" t="str">
            <v>Alphaproteobacteria</v>
          </cell>
          <cell r="J313" t="str">
            <v>Rhodobacterales</v>
          </cell>
          <cell r="K313" t="str">
            <v>Rhodobacteraceae</v>
          </cell>
          <cell r="L313" t="str">
            <v>Rhodovulum</v>
          </cell>
          <cell r="M313" t="str">
            <v>Rhodovulum sulfidophilum</v>
          </cell>
          <cell r="N313">
            <v>1188256</v>
          </cell>
          <cell r="O313">
            <v>0</v>
          </cell>
          <cell r="P313">
            <v>0</v>
          </cell>
          <cell r="Q313">
            <v>42578</v>
          </cell>
          <cell r="R313" t="str">
            <v>DSM 1374</v>
          </cell>
          <cell r="T313" t="str">
            <v>Yes</v>
          </cell>
          <cell r="U313" t="str">
            <v>Yes</v>
          </cell>
          <cell r="V313">
            <v>4347929</v>
          </cell>
          <cell r="W313">
            <v>4113</v>
          </cell>
          <cell r="X313">
            <v>3</v>
          </cell>
          <cell r="Y313">
            <v>0.67</v>
          </cell>
          <cell r="Z313">
            <v>3790536</v>
          </cell>
          <cell r="AA313">
            <v>4047</v>
          </cell>
          <cell r="AB313">
            <v>66</v>
          </cell>
          <cell r="AC313">
            <v>9</v>
          </cell>
          <cell r="AD313">
            <v>3</v>
          </cell>
          <cell r="AE313">
            <v>3</v>
          </cell>
          <cell r="AF313">
            <v>3</v>
          </cell>
          <cell r="AG313">
            <v>49</v>
          </cell>
        </row>
        <row r="314">
          <cell r="A314">
            <v>2724679114</v>
          </cell>
          <cell r="B314" t="str">
            <v>Bacteria</v>
          </cell>
          <cell r="C314" t="str">
            <v>Permanent Draft</v>
          </cell>
          <cell r="D314" t="str">
            <v>Ponticoccus sp. SJ5A-1 Genome sequencing</v>
          </cell>
          <cell r="E314" t="str">
            <v>Ponticoccus sp. SJ5A-1</v>
          </cell>
          <cell r="F314" t="str">
            <v>King Abdulah University of Science and Technology, Red Sea Research Center, Saudi Arabia</v>
          </cell>
          <cell r="G314">
            <v>2724679114</v>
          </cell>
          <cell r="H314" t="str">
            <v>Proteobacteria</v>
          </cell>
          <cell r="I314" t="str">
            <v>Alphaproteobacteria</v>
          </cell>
          <cell r="J314" t="str">
            <v>Rhodobacterales</v>
          </cell>
          <cell r="K314" t="str">
            <v>Rhodobacteraceae</v>
          </cell>
          <cell r="L314" t="str">
            <v>Ponticoccus</v>
          </cell>
          <cell r="M314" t="str">
            <v>Ponticoccus sp. SJ5A-1</v>
          </cell>
          <cell r="N314">
            <v>1685382</v>
          </cell>
          <cell r="O314">
            <v>0</v>
          </cell>
          <cell r="P314">
            <v>0</v>
          </cell>
          <cell r="Q314">
            <v>42836</v>
          </cell>
          <cell r="R314" t="str">
            <v>SJ5A-1</v>
          </cell>
          <cell r="T314" t="str">
            <v>Yes</v>
          </cell>
          <cell r="V314">
            <v>4540478</v>
          </cell>
          <cell r="W314">
            <v>4461</v>
          </cell>
          <cell r="X314">
            <v>46</v>
          </cell>
          <cell r="Y314">
            <v>0.68</v>
          </cell>
          <cell r="Z314">
            <v>4111936</v>
          </cell>
          <cell r="AA314">
            <v>4409</v>
          </cell>
          <cell r="AB314">
            <v>52</v>
          </cell>
          <cell r="AC314">
            <v>2</v>
          </cell>
          <cell r="AD314">
            <v>1</v>
          </cell>
          <cell r="AE314">
            <v>1</v>
          </cell>
          <cell r="AF314">
            <v>0</v>
          </cell>
          <cell r="AG314">
            <v>42</v>
          </cell>
        </row>
        <row r="315">
          <cell r="A315">
            <v>2667527396</v>
          </cell>
          <cell r="B315" t="str">
            <v>Bacteria</v>
          </cell>
          <cell r="C315" t="str">
            <v>Permanent Draft</v>
          </cell>
          <cell r="D315" t="str">
            <v>Genomic Encyclopedia of Type Strains, Phase III (KMG-III): the genomes of soil and plant-associated and newly described type strains</v>
          </cell>
          <cell r="E315" t="str">
            <v>Dongia mobilis CGMCC 1.7660</v>
          </cell>
          <cell r="F315" t="str">
            <v>DOE Joint Genome Institute (JGI)</v>
          </cell>
          <cell r="G315">
            <v>2667527396</v>
          </cell>
          <cell r="H315" t="str">
            <v>Proteobacteria</v>
          </cell>
          <cell r="I315" t="str">
            <v>Alphaproteobacteria</v>
          </cell>
          <cell r="J315" t="str">
            <v>Rhodospirillales</v>
          </cell>
          <cell r="K315" t="str">
            <v>Rhodospirillaceae</v>
          </cell>
          <cell r="L315" t="str">
            <v>Dongia</v>
          </cell>
          <cell r="M315" t="str">
            <v>Dongia mobilis</v>
          </cell>
          <cell r="N315">
            <v>578943</v>
          </cell>
          <cell r="O315">
            <v>0</v>
          </cell>
          <cell r="P315">
            <v>0</v>
          </cell>
          <cell r="Q315">
            <v>42510</v>
          </cell>
          <cell r="R315" t="str">
            <v>CGMCC 1.7660</v>
          </cell>
          <cell r="S315" t="str">
            <v>William Whitman</v>
          </cell>
          <cell r="T315" t="str">
            <v>Yes</v>
          </cell>
          <cell r="V315">
            <v>4189767</v>
          </cell>
          <cell r="W315">
            <v>3887</v>
          </cell>
          <cell r="X315">
            <v>14</v>
          </cell>
          <cell r="Y315">
            <v>0.65</v>
          </cell>
          <cell r="Z315">
            <v>3829680</v>
          </cell>
          <cell r="AA315">
            <v>3821</v>
          </cell>
          <cell r="AB315">
            <v>66</v>
          </cell>
          <cell r="AC315">
            <v>9</v>
          </cell>
          <cell r="AD315">
            <v>3</v>
          </cell>
          <cell r="AE315">
            <v>3</v>
          </cell>
          <cell r="AF315">
            <v>3</v>
          </cell>
          <cell r="AG315">
            <v>52</v>
          </cell>
        </row>
        <row r="316">
          <cell r="A316">
            <v>649633090</v>
          </cell>
          <cell r="B316" t="str">
            <v>Bacteria</v>
          </cell>
          <cell r="C316" t="str">
            <v>Finished</v>
          </cell>
          <cell r="D316" t="str">
            <v>CSP_787681, Stalked bacteria</v>
          </cell>
          <cell r="E316" t="str">
            <v>Rhodomicrobium vannielii ATCC 17100</v>
          </cell>
          <cell r="F316" t="str">
            <v>DOE Joint Genome Institute (JGI)</v>
          </cell>
          <cell r="G316">
            <v>649633090</v>
          </cell>
          <cell r="H316" t="str">
            <v>Proteobacteria</v>
          </cell>
          <cell r="I316" t="str">
            <v>Alphaproteobacteria</v>
          </cell>
          <cell r="J316" t="str">
            <v>Rhizobiales</v>
          </cell>
          <cell r="K316" t="str">
            <v>Hyphomicrobiaceae</v>
          </cell>
          <cell r="L316" t="str">
            <v>Rhodomicrobium</v>
          </cell>
          <cell r="M316" t="str">
            <v>Rhodomicrobium vannielii</v>
          </cell>
          <cell r="N316">
            <v>648757</v>
          </cell>
          <cell r="O316">
            <v>38253</v>
          </cell>
          <cell r="P316">
            <v>43247</v>
          </cell>
          <cell r="Q316">
            <v>40725</v>
          </cell>
          <cell r="R316" t="str">
            <v>ATCC 17100</v>
          </cell>
          <cell r="S316" t="str">
            <v>Yves Brun</v>
          </cell>
          <cell r="T316" t="str">
            <v>Yes</v>
          </cell>
          <cell r="U316" t="str">
            <v>Yes</v>
          </cell>
          <cell r="V316">
            <v>4014469</v>
          </cell>
          <cell r="W316">
            <v>3739</v>
          </cell>
          <cell r="X316">
            <v>1</v>
          </cell>
          <cell r="Y316">
            <v>0.62</v>
          </cell>
          <cell r="Z316">
            <v>3477644</v>
          </cell>
          <cell r="AA316">
            <v>3681</v>
          </cell>
          <cell r="AB316">
            <v>58</v>
          </cell>
          <cell r="AC316">
            <v>6</v>
          </cell>
          <cell r="AD316">
            <v>2</v>
          </cell>
          <cell r="AE316">
            <v>2</v>
          </cell>
          <cell r="AF316">
            <v>2</v>
          </cell>
          <cell r="AG316">
            <v>49</v>
          </cell>
        </row>
        <row r="317">
          <cell r="A317">
            <v>2582581249</v>
          </cell>
          <cell r="B317" t="str">
            <v>Bacteria</v>
          </cell>
          <cell r="C317" t="str">
            <v>Draft</v>
          </cell>
          <cell r="D317" t="str">
            <v>Saline, thermophilic phototrophic and chemotrophic mat microbial communities from various locations in USA and Mexico</v>
          </cell>
          <cell r="E317" t="str">
            <v>Oceanicola sp.</v>
          </cell>
          <cell r="F317" t="str">
            <v>DOE Joint Genome Institute (JGI)</v>
          </cell>
          <cell r="G317">
            <v>2582581249</v>
          </cell>
          <cell r="H317" t="str">
            <v>Proteobacteria</v>
          </cell>
          <cell r="I317" t="str">
            <v>Alphaproteobacteria</v>
          </cell>
          <cell r="J317" t="str">
            <v>Rhodobacterales</v>
          </cell>
          <cell r="K317" t="str">
            <v>Rhodobacteraceae</v>
          </cell>
          <cell r="L317" t="str">
            <v>Oceanicola</v>
          </cell>
          <cell r="M317" t="str">
            <v>unclassified</v>
          </cell>
          <cell r="N317">
            <v>252301</v>
          </cell>
          <cell r="O317">
            <v>0</v>
          </cell>
          <cell r="P317">
            <v>0</v>
          </cell>
          <cell r="Q317">
            <v>42857</v>
          </cell>
          <cell r="S317" t="str">
            <v>Jim Fredrickson</v>
          </cell>
          <cell r="T317" t="str">
            <v>No</v>
          </cell>
          <cell r="V317">
            <v>3640237</v>
          </cell>
          <cell r="W317">
            <v>3677</v>
          </cell>
          <cell r="X317">
            <v>43</v>
          </cell>
          <cell r="Y317">
            <v>0.68</v>
          </cell>
          <cell r="Z317">
            <v>3330575</v>
          </cell>
          <cell r="AA317">
            <v>3638</v>
          </cell>
          <cell r="AB317">
            <v>39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39</v>
          </cell>
        </row>
        <row r="318">
          <cell r="A318">
            <v>2738541281</v>
          </cell>
          <cell r="B318" t="str">
            <v>Bacteria</v>
          </cell>
          <cell r="C318" t="str">
            <v>Permanent Draft</v>
          </cell>
          <cell r="D318" t="str">
            <v>Populus root and rhizosphere microbial communities from Tennessee, USA</v>
          </cell>
          <cell r="E318" t="str">
            <v>Methylobacterium sp. GV094</v>
          </cell>
          <cell r="F318" t="str">
            <v>DOE Joint Genome Institute (JGI)</v>
          </cell>
          <cell r="G318">
            <v>2738541281</v>
          </cell>
          <cell r="H318" t="str">
            <v>Proteobacteria</v>
          </cell>
          <cell r="I318" t="str">
            <v>Alphaproteobacteria</v>
          </cell>
          <cell r="J318" t="str">
            <v>Rhizobiales</v>
          </cell>
          <cell r="K318" t="str">
            <v>Methylobacteriaceae</v>
          </cell>
          <cell r="L318" t="str">
            <v>Methylobacterium</v>
          </cell>
          <cell r="M318" t="str">
            <v>Methylobacterium sp.</v>
          </cell>
          <cell r="N318">
            <v>409</v>
          </cell>
          <cell r="O318">
            <v>0</v>
          </cell>
          <cell r="P318">
            <v>0</v>
          </cell>
          <cell r="Q318">
            <v>42929</v>
          </cell>
          <cell r="R318" t="str">
            <v>GV094</v>
          </cell>
          <cell r="S318" t="str">
            <v>Dale Pelletier</v>
          </cell>
          <cell r="T318" t="str">
            <v>Yes</v>
          </cell>
          <cell r="V318">
            <v>5112672</v>
          </cell>
          <cell r="W318">
            <v>4795</v>
          </cell>
          <cell r="X318">
            <v>59</v>
          </cell>
          <cell r="Y318">
            <v>0.69</v>
          </cell>
          <cell r="Z318">
            <v>4416366</v>
          </cell>
          <cell r="AA318">
            <v>4727</v>
          </cell>
          <cell r="AB318">
            <v>68</v>
          </cell>
          <cell r="AC318">
            <v>3</v>
          </cell>
          <cell r="AD318">
            <v>1</v>
          </cell>
          <cell r="AE318">
            <v>1</v>
          </cell>
          <cell r="AF318">
            <v>1</v>
          </cell>
          <cell r="AG318">
            <v>49</v>
          </cell>
        </row>
        <row r="319">
          <cell r="A319">
            <v>2590828855</v>
          </cell>
          <cell r="B319" t="str">
            <v>Bacteria</v>
          </cell>
          <cell r="C319" t="str">
            <v>Permanent Draft</v>
          </cell>
          <cell r="D319" t="str">
            <v>Plant associated metagenomes--Microbial community diversity and host control of community assembly across model and emerging plant ecological genomics systems.</v>
          </cell>
          <cell r="E319" t="str">
            <v>Methylobacterium brachiatum 111MFTsu3.1M4</v>
          </cell>
          <cell r="F319" t="str">
            <v>DOE Joint Genome Institute (JGI)</v>
          </cell>
          <cell r="G319">
            <v>2590828855</v>
          </cell>
          <cell r="H319" t="str">
            <v>Proteobacteria</v>
          </cell>
          <cell r="I319" t="str">
            <v>Alphaproteobacteria</v>
          </cell>
          <cell r="J319" t="str">
            <v>Rhizobiales</v>
          </cell>
          <cell r="K319" t="str">
            <v>Methylobacteriaceae</v>
          </cell>
          <cell r="L319" t="str">
            <v>Methylobacterium</v>
          </cell>
          <cell r="M319" t="str">
            <v>Methylobacterium brachiatum</v>
          </cell>
          <cell r="N319">
            <v>269660</v>
          </cell>
          <cell r="O319">
            <v>0</v>
          </cell>
          <cell r="P319">
            <v>0</v>
          </cell>
          <cell r="Q319">
            <v>41929</v>
          </cell>
          <cell r="R319" t="str">
            <v>111MFTsu3.1M4</v>
          </cell>
          <cell r="S319" t="str">
            <v>Jeff Dangl</v>
          </cell>
          <cell r="T319" t="str">
            <v>Yes</v>
          </cell>
          <cell r="U319" t="str">
            <v>Unknown</v>
          </cell>
          <cell r="V319">
            <v>5807243</v>
          </cell>
          <cell r="W319">
            <v>5589</v>
          </cell>
          <cell r="X319">
            <v>48</v>
          </cell>
          <cell r="Y319">
            <v>0.7</v>
          </cell>
          <cell r="Z319">
            <v>4986513</v>
          </cell>
          <cell r="AA319">
            <v>5511</v>
          </cell>
          <cell r="AB319">
            <v>78</v>
          </cell>
          <cell r="AC319">
            <v>10</v>
          </cell>
          <cell r="AD319">
            <v>5</v>
          </cell>
          <cell r="AE319">
            <v>4</v>
          </cell>
          <cell r="AF319">
            <v>1</v>
          </cell>
          <cell r="AG319">
            <v>47</v>
          </cell>
        </row>
        <row r="320">
          <cell r="A320">
            <v>2517487002</v>
          </cell>
          <cell r="B320" t="str">
            <v>Bacteria</v>
          </cell>
          <cell r="C320" t="str">
            <v>Permanent Draft</v>
          </cell>
          <cell r="D320" t="str">
            <v>Loktanella sp. SE62</v>
          </cell>
          <cell r="E320" t="str">
            <v>Loktanella sp. SE62</v>
          </cell>
          <cell r="F320" t="str">
            <v>J. Craig Venter Institute (JCVI)</v>
          </cell>
          <cell r="G320">
            <v>2517487002</v>
          </cell>
          <cell r="H320" t="str">
            <v>Proteobacteria</v>
          </cell>
          <cell r="I320" t="str">
            <v>Alphaproteobacteria</v>
          </cell>
          <cell r="J320" t="str">
            <v>Rhodobacterales</v>
          </cell>
          <cell r="K320" t="str">
            <v>Rhodobacteraceae</v>
          </cell>
          <cell r="L320" t="str">
            <v>Loktanella</v>
          </cell>
          <cell r="M320" t="str">
            <v>Loktanella sp. SE62</v>
          </cell>
          <cell r="N320">
            <v>744983</v>
          </cell>
          <cell r="O320">
            <v>0</v>
          </cell>
          <cell r="P320">
            <v>0</v>
          </cell>
          <cell r="Q320">
            <v>41365</v>
          </cell>
          <cell r="R320" t="str">
            <v>SE62</v>
          </cell>
          <cell r="S320" t="str">
            <v>Alison Buchan</v>
          </cell>
          <cell r="T320" t="str">
            <v>Yes</v>
          </cell>
          <cell r="U320" t="str">
            <v>Unknown</v>
          </cell>
          <cell r="V320">
            <v>4581948</v>
          </cell>
          <cell r="W320">
            <v>4641</v>
          </cell>
          <cell r="X320">
            <v>13</v>
          </cell>
          <cell r="Y320">
            <v>0.62</v>
          </cell>
          <cell r="Z320">
            <v>4149131</v>
          </cell>
          <cell r="AA320">
            <v>4596</v>
          </cell>
          <cell r="AB320">
            <v>45</v>
          </cell>
          <cell r="AC320">
            <v>2</v>
          </cell>
          <cell r="AD320">
            <v>1</v>
          </cell>
          <cell r="AE320">
            <v>1</v>
          </cell>
          <cell r="AF320">
            <v>0</v>
          </cell>
          <cell r="AG320">
            <v>41</v>
          </cell>
        </row>
        <row r="321">
          <cell r="A321">
            <v>2654587601</v>
          </cell>
          <cell r="B321" t="str">
            <v>Bacteria</v>
          </cell>
          <cell r="C321" t="str">
            <v>Permanent Draft</v>
          </cell>
          <cell r="D321" t="str">
            <v>Rhodobacter capsulatus A52</v>
          </cell>
          <cell r="E321" t="str">
            <v>Rhodobacter capsulatus A52</v>
          </cell>
          <cell r="F321" t="str">
            <v>Istanbul Technical University, Institute of Science</v>
          </cell>
          <cell r="G321">
            <v>2654587601</v>
          </cell>
          <cell r="H321" t="str">
            <v>Proteobacteria</v>
          </cell>
          <cell r="I321" t="str">
            <v>Alphaproteobacteria</v>
          </cell>
          <cell r="J321" t="str">
            <v>Rhodobacterales</v>
          </cell>
          <cell r="K321" t="str">
            <v>Rhodobacteraceae</v>
          </cell>
          <cell r="L321" t="str">
            <v>Rhodobacter</v>
          </cell>
          <cell r="M321" t="str">
            <v>Rhodobacter capsulatus</v>
          </cell>
          <cell r="N321">
            <v>1061</v>
          </cell>
          <cell r="O321">
            <v>0</v>
          </cell>
          <cell r="P321">
            <v>0</v>
          </cell>
          <cell r="Q321">
            <v>42443</v>
          </cell>
          <cell r="R321" t="str">
            <v>A52</v>
          </cell>
          <cell r="T321" t="str">
            <v>Yes</v>
          </cell>
          <cell r="V321">
            <v>3592087</v>
          </cell>
          <cell r="W321">
            <v>3460</v>
          </cell>
          <cell r="X321">
            <v>36</v>
          </cell>
          <cell r="Y321">
            <v>0.66</v>
          </cell>
          <cell r="Z321">
            <v>3237233</v>
          </cell>
          <cell r="AA321">
            <v>3403</v>
          </cell>
          <cell r="AB321">
            <v>57</v>
          </cell>
          <cell r="AC321">
            <v>4</v>
          </cell>
          <cell r="AD321">
            <v>1</v>
          </cell>
          <cell r="AE321">
            <v>2</v>
          </cell>
          <cell r="AF321">
            <v>1</v>
          </cell>
          <cell r="AG321">
            <v>46</v>
          </cell>
        </row>
        <row r="322">
          <cell r="A322">
            <v>2622736536</v>
          </cell>
          <cell r="B322" t="str">
            <v>Bacteria</v>
          </cell>
          <cell r="C322" t="str">
            <v>Permanent Draft</v>
          </cell>
          <cell r="D322" t="str">
            <v>Genomic Encyclopedia of Archaeal and Bacterial Type Strains, Phase II (KMG-II): from individual species to whole genera</v>
          </cell>
          <cell r="E322" t="str">
            <v>Jannaschia pohangensis DSM 19073</v>
          </cell>
          <cell r="F322" t="str">
            <v>DOE Joint Genome Institute (JGI)</v>
          </cell>
          <cell r="G322">
            <v>2622736536</v>
          </cell>
          <cell r="H322" t="str">
            <v>Proteobacteria</v>
          </cell>
          <cell r="I322" t="str">
            <v>Alphaproteobacteria</v>
          </cell>
          <cell r="J322" t="str">
            <v>Rhodobacterales</v>
          </cell>
          <cell r="K322" t="str">
            <v>Rhodobacteraceae</v>
          </cell>
          <cell r="L322" t="str">
            <v>Jannaschia</v>
          </cell>
          <cell r="M322" t="str">
            <v>Jannaschia pohangensis</v>
          </cell>
          <cell r="N322">
            <v>390807</v>
          </cell>
          <cell r="O322">
            <v>0</v>
          </cell>
          <cell r="P322">
            <v>0</v>
          </cell>
          <cell r="Q322">
            <v>42194</v>
          </cell>
          <cell r="R322" t="str">
            <v>DSM 19073</v>
          </cell>
          <cell r="S322" t="str">
            <v>Markus G?ker</v>
          </cell>
          <cell r="T322" t="str">
            <v>Yes</v>
          </cell>
          <cell r="U322" t="str">
            <v>Yes</v>
          </cell>
          <cell r="V322">
            <v>3733035</v>
          </cell>
          <cell r="W322">
            <v>3834</v>
          </cell>
          <cell r="X322">
            <v>18</v>
          </cell>
          <cell r="Y322">
            <v>0.65</v>
          </cell>
          <cell r="Z322">
            <v>3440326</v>
          </cell>
          <cell r="AA322">
            <v>3778</v>
          </cell>
          <cell r="AB322">
            <v>56</v>
          </cell>
          <cell r="AC322">
            <v>3</v>
          </cell>
          <cell r="AD322">
            <v>1</v>
          </cell>
          <cell r="AE322">
            <v>1</v>
          </cell>
          <cell r="AF322">
            <v>1</v>
          </cell>
          <cell r="AG322">
            <v>45</v>
          </cell>
        </row>
        <row r="323">
          <cell r="A323">
            <v>2510065042</v>
          </cell>
          <cell r="B323" t="str">
            <v>Bacteria</v>
          </cell>
          <cell r="C323" t="str">
            <v>Finished</v>
          </cell>
          <cell r="D323" t="str">
            <v>Roseobacter litoralis Och 149</v>
          </cell>
          <cell r="E323" t="str">
            <v>Roseobacter litoralis Och 149</v>
          </cell>
          <cell r="F323" t="str">
            <v>J. Craig Venter Institute (JCVI)</v>
          </cell>
          <cell r="G323">
            <v>2510065042</v>
          </cell>
          <cell r="H323" t="str">
            <v>Proteobacteria</v>
          </cell>
          <cell r="I323" t="str">
            <v>Alphaproteobacteria</v>
          </cell>
          <cell r="J323" t="str">
            <v>Rhodobacterales</v>
          </cell>
          <cell r="K323" t="str">
            <v>Rhodobacteraceae</v>
          </cell>
          <cell r="L323" t="str">
            <v>Roseobacter</v>
          </cell>
          <cell r="M323" t="str">
            <v>Roseobacter litoralis</v>
          </cell>
          <cell r="N323">
            <v>391595</v>
          </cell>
          <cell r="O323">
            <v>19357</v>
          </cell>
          <cell r="P323">
            <v>54719</v>
          </cell>
          <cell r="Q323">
            <v>41375</v>
          </cell>
          <cell r="R323" t="str">
            <v>Och 149</v>
          </cell>
          <cell r="S323" t="str">
            <v>Thorsten Brinkhoff</v>
          </cell>
          <cell r="T323" t="str">
            <v>Yes</v>
          </cell>
          <cell r="U323" t="str">
            <v>Yes</v>
          </cell>
          <cell r="V323">
            <v>4745450</v>
          </cell>
          <cell r="W323">
            <v>4668</v>
          </cell>
          <cell r="X323">
            <v>4</v>
          </cell>
          <cell r="Y323">
            <v>0.56999999999999995</v>
          </cell>
          <cell r="Z323">
            <v>4280089</v>
          </cell>
          <cell r="AA323">
            <v>4628</v>
          </cell>
          <cell r="AB323">
            <v>40</v>
          </cell>
          <cell r="AC323">
            <v>3</v>
          </cell>
          <cell r="AD323">
            <v>1</v>
          </cell>
          <cell r="AE323">
            <v>1</v>
          </cell>
          <cell r="AF323">
            <v>1</v>
          </cell>
          <cell r="AG323">
            <v>37</v>
          </cell>
        </row>
        <row r="324">
          <cell r="A324">
            <v>2721755553</v>
          </cell>
          <cell r="B324" t="str">
            <v>Bacteria</v>
          </cell>
          <cell r="C324" t="str">
            <v>Finished</v>
          </cell>
          <cell r="D324" t="str">
            <v>Methylobacterium sp. c1 genome sequencing</v>
          </cell>
          <cell r="E324" t="str">
            <v>Methylobacterium sp. c1</v>
          </cell>
          <cell r="F324" t="str">
            <v>Soochow University</v>
          </cell>
          <cell r="G324">
            <v>2721755553</v>
          </cell>
          <cell r="H324" t="str">
            <v>Proteobacteria</v>
          </cell>
          <cell r="I324" t="str">
            <v>Alphaproteobacteria</v>
          </cell>
          <cell r="J324" t="str">
            <v>Rhizobiales</v>
          </cell>
          <cell r="K324" t="str">
            <v>Methylobacteriaceae</v>
          </cell>
          <cell r="L324" t="str">
            <v>Methylobacterium</v>
          </cell>
          <cell r="M324" t="str">
            <v>Methylobacterium sp. C1</v>
          </cell>
          <cell r="N324">
            <v>1479019</v>
          </cell>
          <cell r="O324">
            <v>0</v>
          </cell>
          <cell r="P324">
            <v>0</v>
          </cell>
          <cell r="Q324">
            <v>42817</v>
          </cell>
          <cell r="R324" t="str">
            <v>C1</v>
          </cell>
          <cell r="T324" t="str">
            <v>Yes</v>
          </cell>
          <cell r="V324">
            <v>6459145</v>
          </cell>
          <cell r="W324">
            <v>6177</v>
          </cell>
          <cell r="X324">
            <v>1</v>
          </cell>
          <cell r="Y324">
            <v>0.71</v>
          </cell>
          <cell r="Z324">
            <v>5575648</v>
          </cell>
          <cell r="AA324">
            <v>6087</v>
          </cell>
          <cell r="AB324">
            <v>90</v>
          </cell>
          <cell r="AC324">
            <v>12</v>
          </cell>
          <cell r="AD324">
            <v>4</v>
          </cell>
          <cell r="AE324">
            <v>4</v>
          </cell>
          <cell r="AF324">
            <v>4</v>
          </cell>
          <cell r="AG324">
            <v>56</v>
          </cell>
        </row>
        <row r="325">
          <cell r="A325">
            <v>2681813513</v>
          </cell>
          <cell r="B325" t="str">
            <v>Bacteria</v>
          </cell>
          <cell r="C325" t="str">
            <v>Permanent Draft</v>
          </cell>
          <cell r="D325" t="str">
            <v>Genomic Encyclopedia of Archaeal and Bacterial Type Strains, Phase II (KMG-II): from individual species to whole genera</v>
          </cell>
          <cell r="E325" t="str">
            <v>Rhodobacter vinaykumarii DSM 18714</v>
          </cell>
          <cell r="F325" t="str">
            <v>DOE Joint Genome Institute (JGI)</v>
          </cell>
          <cell r="G325">
            <v>2681813513</v>
          </cell>
          <cell r="H325" t="str">
            <v>Proteobacteria</v>
          </cell>
          <cell r="I325" t="str">
            <v>Alphaproteobacteria</v>
          </cell>
          <cell r="J325" t="str">
            <v>Rhodobacterales</v>
          </cell>
          <cell r="K325" t="str">
            <v>Rhodobacteraceae</v>
          </cell>
          <cell r="L325" t="str">
            <v>Rhodobacter</v>
          </cell>
          <cell r="M325" t="str">
            <v>Rhodobacter vinaykumarii</v>
          </cell>
          <cell r="N325">
            <v>407234</v>
          </cell>
          <cell r="O325">
            <v>0</v>
          </cell>
          <cell r="P325">
            <v>0</v>
          </cell>
          <cell r="Q325">
            <v>42562</v>
          </cell>
          <cell r="R325" t="str">
            <v>DSM 18714</v>
          </cell>
          <cell r="S325" t="str">
            <v>Markus G?ker</v>
          </cell>
          <cell r="T325" t="str">
            <v>Yes</v>
          </cell>
          <cell r="U325" t="str">
            <v>Yes</v>
          </cell>
          <cell r="V325">
            <v>3481684</v>
          </cell>
          <cell r="W325">
            <v>3318</v>
          </cell>
          <cell r="X325">
            <v>27</v>
          </cell>
          <cell r="Y325">
            <v>0.68</v>
          </cell>
          <cell r="Z325">
            <v>3086925</v>
          </cell>
          <cell r="AA325">
            <v>3261</v>
          </cell>
          <cell r="AB325">
            <v>57</v>
          </cell>
          <cell r="AC325">
            <v>3</v>
          </cell>
          <cell r="AD325">
            <v>1</v>
          </cell>
          <cell r="AE325">
            <v>1</v>
          </cell>
          <cell r="AF325">
            <v>1</v>
          </cell>
          <cell r="AG325">
            <v>46</v>
          </cell>
        </row>
        <row r="326">
          <cell r="A326">
            <v>2700988728</v>
          </cell>
          <cell r="B326" t="str">
            <v>Bacteria</v>
          </cell>
          <cell r="C326" t="str">
            <v>Permanent Draft</v>
          </cell>
          <cell r="D326" t="str">
            <v>Genomic Encyclopedia of Archaeal and Bacterial Type Strains, Phase II (KMG-II): from individual species to whole genera</v>
          </cell>
          <cell r="E326" t="str">
            <v>Roseovarius litoreus DSM 28249</v>
          </cell>
          <cell r="F326" t="str">
            <v>DOE Joint Genome Institute (JGI)</v>
          </cell>
          <cell r="G326">
            <v>2700988728</v>
          </cell>
          <cell r="H326" t="str">
            <v>Proteobacteria</v>
          </cell>
          <cell r="I326" t="str">
            <v>Alphaproteobacteria</v>
          </cell>
          <cell r="J326" t="str">
            <v>Rhodobacterales</v>
          </cell>
          <cell r="K326" t="str">
            <v>Rhodobacteraceae</v>
          </cell>
          <cell r="L326" t="str">
            <v>Roseovarius</v>
          </cell>
          <cell r="M326" t="str">
            <v>Roseovarius litoreus</v>
          </cell>
          <cell r="N326">
            <v>1155722</v>
          </cell>
          <cell r="O326">
            <v>0</v>
          </cell>
          <cell r="P326">
            <v>0</v>
          </cell>
          <cell r="Q326">
            <v>42677</v>
          </cell>
          <cell r="R326" t="str">
            <v>DSM 28249</v>
          </cell>
          <cell r="S326" t="str">
            <v>Markus G?ker</v>
          </cell>
          <cell r="T326" t="str">
            <v>Yes</v>
          </cell>
          <cell r="U326" t="str">
            <v>Yes</v>
          </cell>
          <cell r="V326">
            <v>3932137</v>
          </cell>
          <cell r="W326">
            <v>3797</v>
          </cell>
          <cell r="X326">
            <v>30</v>
          </cell>
          <cell r="Y326">
            <v>0.63</v>
          </cell>
          <cell r="Z326">
            <v>3552774</v>
          </cell>
          <cell r="AA326">
            <v>3744</v>
          </cell>
          <cell r="AB326">
            <v>53</v>
          </cell>
          <cell r="AC326">
            <v>3</v>
          </cell>
          <cell r="AD326">
            <v>1</v>
          </cell>
          <cell r="AE326">
            <v>1</v>
          </cell>
          <cell r="AF326">
            <v>1</v>
          </cell>
          <cell r="AG326">
            <v>42</v>
          </cell>
        </row>
        <row r="327">
          <cell r="A327">
            <v>2671180228</v>
          </cell>
          <cell r="B327" t="str">
            <v>Bacteria</v>
          </cell>
          <cell r="C327" t="str">
            <v>Permanent Draft</v>
          </cell>
          <cell r="D327" t="str">
            <v>Genomic Encyclopedia of Archaeal and Bacterial Type Strains, Phase II (KMG-II): from individual species to whole genera</v>
          </cell>
          <cell r="E327" t="str">
            <v>Rhodopseudomonas pseudopalustris DSM 123</v>
          </cell>
          <cell r="F327" t="str">
            <v>DOE Joint Genome Institute (JGI)</v>
          </cell>
          <cell r="G327">
            <v>2671180228</v>
          </cell>
          <cell r="H327" t="str">
            <v>Proteobacteria</v>
          </cell>
          <cell r="I327" t="str">
            <v>Alphaproteobacteria</v>
          </cell>
          <cell r="J327" t="str">
            <v>Rhizobiales</v>
          </cell>
          <cell r="K327" t="str">
            <v>Bradyrhizobiaceae</v>
          </cell>
          <cell r="L327" t="str">
            <v>Rhodopseudomonas</v>
          </cell>
          <cell r="M327" t="str">
            <v>Rhodopseudomonas pseudopalustris</v>
          </cell>
          <cell r="N327">
            <v>1513892</v>
          </cell>
          <cell r="O327">
            <v>0</v>
          </cell>
          <cell r="P327">
            <v>0</v>
          </cell>
          <cell r="Q327">
            <v>42533</v>
          </cell>
          <cell r="R327" t="str">
            <v>DSM 123</v>
          </cell>
          <cell r="S327" t="str">
            <v>Markus G?ker</v>
          </cell>
          <cell r="T327" t="str">
            <v>Yes</v>
          </cell>
          <cell r="V327">
            <v>5272456</v>
          </cell>
          <cell r="W327">
            <v>4890</v>
          </cell>
          <cell r="X327">
            <v>28</v>
          </cell>
          <cell r="Y327">
            <v>0.65</v>
          </cell>
          <cell r="Z327">
            <v>4550276</v>
          </cell>
          <cell r="AA327">
            <v>4821</v>
          </cell>
          <cell r="AB327">
            <v>69</v>
          </cell>
          <cell r="AC327">
            <v>3</v>
          </cell>
          <cell r="AD327">
            <v>1</v>
          </cell>
          <cell r="AE327">
            <v>1</v>
          </cell>
          <cell r="AF327">
            <v>1</v>
          </cell>
          <cell r="AG327">
            <v>50</v>
          </cell>
        </row>
        <row r="328">
          <cell r="A328">
            <v>2582580729</v>
          </cell>
          <cell r="B328" t="str">
            <v>Bacteria</v>
          </cell>
          <cell r="C328" t="str">
            <v>Permanent Draft</v>
          </cell>
          <cell r="D328" t="str">
            <v>Genomic Encyclopedia of Type Strains, Phase I: the one thousand microbial genomes (KMG-I) project</v>
          </cell>
          <cell r="E328" t="str">
            <v>Porphyrobacter sanguineus DSM 11032</v>
          </cell>
          <cell r="F328" t="str">
            <v>DOE Joint Genome Institute (JGI)</v>
          </cell>
          <cell r="G328">
            <v>2582580729</v>
          </cell>
          <cell r="H328" t="str">
            <v>Proteobacteria</v>
          </cell>
          <cell r="I328" t="str">
            <v>Alphaproteobacteria</v>
          </cell>
          <cell r="J328" t="str">
            <v>Sphingomonadales</v>
          </cell>
          <cell r="K328" t="str">
            <v>Erythrobacteraceae</v>
          </cell>
          <cell r="L328" t="str">
            <v>Porphyrobacter</v>
          </cell>
          <cell r="M328" t="str">
            <v>Porphyrobacter sanguineus</v>
          </cell>
          <cell r="N328">
            <v>198312</v>
          </cell>
          <cell r="O328">
            <v>0</v>
          </cell>
          <cell r="P328">
            <v>0</v>
          </cell>
          <cell r="Q328">
            <v>42328</v>
          </cell>
          <cell r="R328" t="str">
            <v>DSM 11032</v>
          </cell>
          <cell r="S328" t="str">
            <v>Nikos Kyrpides</v>
          </cell>
          <cell r="T328" t="str">
            <v>Yes</v>
          </cell>
          <cell r="U328" t="str">
            <v>Yes</v>
          </cell>
          <cell r="V328">
            <v>2978798</v>
          </cell>
          <cell r="W328">
            <v>2865</v>
          </cell>
          <cell r="X328">
            <v>25</v>
          </cell>
          <cell r="Y328">
            <v>0.64</v>
          </cell>
          <cell r="Z328">
            <v>2713211</v>
          </cell>
          <cell r="AA328">
            <v>2811</v>
          </cell>
          <cell r="AB328">
            <v>54</v>
          </cell>
          <cell r="AC328">
            <v>3</v>
          </cell>
          <cell r="AD328">
            <v>1</v>
          </cell>
          <cell r="AE328">
            <v>1</v>
          </cell>
          <cell r="AF328">
            <v>1</v>
          </cell>
          <cell r="AG328">
            <v>44</v>
          </cell>
        </row>
        <row r="329">
          <cell r="A329">
            <v>644736386</v>
          </cell>
          <cell r="B329" t="str">
            <v>Bacteria</v>
          </cell>
          <cell r="C329" t="str">
            <v>Finished</v>
          </cell>
          <cell r="D329" t="str">
            <v>Methylobacterium extorquens AM1</v>
          </cell>
          <cell r="E329" t="str">
            <v>Methylobacterium extorquens AM1</v>
          </cell>
          <cell r="F329" t="str">
            <v>University of Washington</v>
          </cell>
          <cell r="G329">
            <v>644736386</v>
          </cell>
          <cell r="H329" t="str">
            <v>Proteobacteria</v>
          </cell>
          <cell r="I329" t="str">
            <v>Alphaproteobacteria</v>
          </cell>
          <cell r="J329" t="str">
            <v>Rhizobiales</v>
          </cell>
          <cell r="K329" t="str">
            <v>Methylobacteriaceae</v>
          </cell>
          <cell r="L329" t="str">
            <v>Methylobacterium</v>
          </cell>
          <cell r="M329" t="str">
            <v>Methylobacterium extorquens</v>
          </cell>
          <cell r="N329">
            <v>272630</v>
          </cell>
          <cell r="O329">
            <v>20</v>
          </cell>
          <cell r="P329">
            <v>57605</v>
          </cell>
          <cell r="Q329">
            <v>40148</v>
          </cell>
          <cell r="R329" t="str">
            <v>AM1</v>
          </cell>
          <cell r="T329" t="str">
            <v>Yes</v>
          </cell>
          <cell r="U329" t="str">
            <v>No</v>
          </cell>
          <cell r="V329">
            <v>6879778</v>
          </cell>
          <cell r="W329">
            <v>6294</v>
          </cell>
          <cell r="X329">
            <v>5</v>
          </cell>
          <cell r="Y329">
            <v>0.68</v>
          </cell>
          <cell r="Z329">
            <v>5582778</v>
          </cell>
          <cell r="AA329">
            <v>6216</v>
          </cell>
          <cell r="AB329">
            <v>78</v>
          </cell>
          <cell r="AC329">
            <v>15</v>
          </cell>
          <cell r="AD329">
            <v>5</v>
          </cell>
          <cell r="AE329">
            <v>5</v>
          </cell>
          <cell r="AF329">
            <v>5</v>
          </cell>
          <cell r="AG329">
            <v>63</v>
          </cell>
        </row>
        <row r="330">
          <cell r="A330">
            <v>2593339298</v>
          </cell>
          <cell r="B330" t="str">
            <v>Bacteria</v>
          </cell>
          <cell r="C330" t="str">
            <v>Permanent Draft</v>
          </cell>
          <cell r="D330" t="str">
            <v>Genomic Encyclopedia of Archaeal and Bacterial Type Strains, Phase II (KMG-II): from individual species to whole genera</v>
          </cell>
          <cell r="E330" t="str">
            <v>Mameliella alba DSM 26384</v>
          </cell>
          <cell r="F330" t="str">
            <v>DOE Joint Genome Institute (JGI)</v>
          </cell>
          <cell r="G330">
            <v>2593339298</v>
          </cell>
          <cell r="H330" t="str">
            <v>Proteobacteria</v>
          </cell>
          <cell r="I330" t="str">
            <v>Alphaproteobacteria</v>
          </cell>
          <cell r="J330" t="str">
            <v>Rhodobacterales</v>
          </cell>
          <cell r="K330" t="str">
            <v>Rhodobacteraceae</v>
          </cell>
          <cell r="L330" t="str">
            <v>Mameliella</v>
          </cell>
          <cell r="M330" t="str">
            <v>Mameliella alba</v>
          </cell>
          <cell r="N330">
            <v>561184</v>
          </cell>
          <cell r="O330">
            <v>0</v>
          </cell>
          <cell r="P330">
            <v>0</v>
          </cell>
          <cell r="Q330">
            <v>42580</v>
          </cell>
          <cell r="R330" t="str">
            <v>DSM 26384</v>
          </cell>
          <cell r="S330" t="str">
            <v>Markus G?ker</v>
          </cell>
          <cell r="T330" t="str">
            <v>Yes</v>
          </cell>
          <cell r="U330" t="str">
            <v>Unknown</v>
          </cell>
          <cell r="V330">
            <v>5264808</v>
          </cell>
          <cell r="W330">
            <v>5177</v>
          </cell>
          <cell r="X330">
            <v>36</v>
          </cell>
          <cell r="Y330">
            <v>0.65</v>
          </cell>
          <cell r="Z330">
            <v>4779042</v>
          </cell>
          <cell r="AA330">
            <v>5112</v>
          </cell>
          <cell r="AB330">
            <v>65</v>
          </cell>
          <cell r="AC330">
            <v>6</v>
          </cell>
          <cell r="AD330">
            <v>3</v>
          </cell>
          <cell r="AE330">
            <v>1</v>
          </cell>
          <cell r="AF330">
            <v>2</v>
          </cell>
          <cell r="AG330">
            <v>50</v>
          </cell>
        </row>
        <row r="331">
          <cell r="A331">
            <v>2718217928</v>
          </cell>
          <cell r="B331" t="str">
            <v>Bacteria</v>
          </cell>
          <cell r="C331" t="str">
            <v>Finished</v>
          </cell>
          <cell r="D331" t="str">
            <v>Blastomonas spp. RAC04 genome sequencing</v>
          </cell>
          <cell r="E331" t="str">
            <v>Blastomonas sp. RAC04</v>
          </cell>
          <cell r="F331" t="str">
            <v>Los Alamos National Laboratory</v>
          </cell>
          <cell r="G331">
            <v>2718217928</v>
          </cell>
          <cell r="H331" t="str">
            <v>Proteobacteria</v>
          </cell>
          <cell r="I331" t="str">
            <v>Alphaproteobacteria</v>
          </cell>
          <cell r="J331" t="str">
            <v>Sphingomonadales</v>
          </cell>
          <cell r="K331" t="str">
            <v>Sphingomonadaceae</v>
          </cell>
          <cell r="L331" t="str">
            <v>Blastomonas</v>
          </cell>
          <cell r="M331" t="str">
            <v>Blastomonas sp. RAC04</v>
          </cell>
          <cell r="N331">
            <v>1842535</v>
          </cell>
          <cell r="O331">
            <v>0</v>
          </cell>
          <cell r="P331">
            <v>0</v>
          </cell>
          <cell r="Q331">
            <v>42803</v>
          </cell>
          <cell r="R331" t="str">
            <v>RAC04</v>
          </cell>
          <cell r="T331" t="str">
            <v>Yes</v>
          </cell>
          <cell r="V331">
            <v>4403499</v>
          </cell>
          <cell r="W331">
            <v>4168</v>
          </cell>
          <cell r="X331">
            <v>5</v>
          </cell>
          <cell r="Y331">
            <v>0.64</v>
          </cell>
          <cell r="Z331">
            <v>4017713</v>
          </cell>
          <cell r="AA331">
            <v>4111</v>
          </cell>
          <cell r="AB331">
            <v>57</v>
          </cell>
          <cell r="AC331">
            <v>6</v>
          </cell>
          <cell r="AD331">
            <v>2</v>
          </cell>
          <cell r="AE331">
            <v>2</v>
          </cell>
          <cell r="AF331">
            <v>2</v>
          </cell>
          <cell r="AG331">
            <v>46</v>
          </cell>
        </row>
        <row r="332">
          <cell r="A332">
            <v>2545824734</v>
          </cell>
          <cell r="B332" t="str">
            <v>Bacteria</v>
          </cell>
          <cell r="C332" t="str">
            <v>Permanent Draft</v>
          </cell>
          <cell r="D332" t="str">
            <v>Phaeospirillum fulvum MGU-K5 Genome sequencing</v>
          </cell>
          <cell r="E332" t="str">
            <v>Phaeospirillum fulvum MGU-K5</v>
          </cell>
          <cell r="F332" t="str">
            <v>Russian Academy of Science, Centre Bioengineering</v>
          </cell>
          <cell r="G332">
            <v>2545824734</v>
          </cell>
          <cell r="H332" t="str">
            <v>Proteobacteria</v>
          </cell>
          <cell r="I332" t="str">
            <v>Alphaproteobacteria</v>
          </cell>
          <cell r="J332" t="str">
            <v>Rhodospirillales</v>
          </cell>
          <cell r="K332" t="str">
            <v>Rhodospirillaceae</v>
          </cell>
          <cell r="L332" t="str">
            <v>Phaeospirillum</v>
          </cell>
          <cell r="M332" t="str">
            <v>Phaeospirillum fulvum</v>
          </cell>
          <cell r="N332">
            <v>1316936</v>
          </cell>
          <cell r="O332">
            <v>0</v>
          </cell>
          <cell r="P332">
            <v>0</v>
          </cell>
          <cell r="Q332">
            <v>41583</v>
          </cell>
          <cell r="R332" t="str">
            <v>MGU-K5</v>
          </cell>
          <cell r="T332" t="str">
            <v>Yes</v>
          </cell>
          <cell r="U332" t="str">
            <v>Unknown</v>
          </cell>
          <cell r="V332">
            <v>3769403</v>
          </cell>
          <cell r="W332">
            <v>3510</v>
          </cell>
          <cell r="X332">
            <v>178</v>
          </cell>
          <cell r="Y332">
            <v>0.64</v>
          </cell>
          <cell r="Z332">
            <v>3327312</v>
          </cell>
          <cell r="AA332">
            <v>3462</v>
          </cell>
          <cell r="AB332">
            <v>48</v>
          </cell>
          <cell r="AC332">
            <v>1</v>
          </cell>
          <cell r="AD332">
            <v>1</v>
          </cell>
          <cell r="AE332">
            <v>0</v>
          </cell>
          <cell r="AF332">
            <v>0</v>
          </cell>
          <cell r="AG332">
            <v>47</v>
          </cell>
        </row>
        <row r="333">
          <cell r="A333">
            <v>637000238</v>
          </cell>
          <cell r="B333" t="str">
            <v>Bacteria</v>
          </cell>
          <cell r="C333" t="str">
            <v>Finished</v>
          </cell>
          <cell r="D333" t="str">
            <v>Rhodopseudomonas palustris, 4 strains</v>
          </cell>
          <cell r="E333" t="str">
            <v>Rhodopseudomonas palustris BisB5</v>
          </cell>
          <cell r="F333" t="str">
            <v>DOE Joint Genome Institute (JGI)</v>
          </cell>
          <cell r="G333">
            <v>637000238</v>
          </cell>
          <cell r="H333" t="str">
            <v>Proteobacteria</v>
          </cell>
          <cell r="I333" t="str">
            <v>Alphaproteobacteria</v>
          </cell>
          <cell r="J333" t="str">
            <v>Rhizobiales</v>
          </cell>
          <cell r="K333" t="str">
            <v>Bradyrhizobiaceae</v>
          </cell>
          <cell r="L333" t="str">
            <v>Rhodopseudomonas</v>
          </cell>
          <cell r="M333" t="str">
            <v>Rhodopseudomonas palustris</v>
          </cell>
          <cell r="N333">
            <v>316057</v>
          </cell>
          <cell r="O333">
            <v>15749</v>
          </cell>
          <cell r="P333">
            <v>58441</v>
          </cell>
          <cell r="Q333">
            <v>39052</v>
          </cell>
          <cell r="R333" t="str">
            <v>BisB5</v>
          </cell>
          <cell r="S333" t="str">
            <v>Harwood, Caroline</v>
          </cell>
          <cell r="T333" t="str">
            <v>Yes</v>
          </cell>
          <cell r="U333" t="str">
            <v>Unknown</v>
          </cell>
          <cell r="V333">
            <v>4892717</v>
          </cell>
          <cell r="W333">
            <v>4501</v>
          </cell>
          <cell r="X333">
            <v>1</v>
          </cell>
          <cell r="Y333">
            <v>0.65</v>
          </cell>
          <cell r="Z333">
            <v>4272604</v>
          </cell>
          <cell r="AA333">
            <v>4418</v>
          </cell>
          <cell r="AB333">
            <v>83</v>
          </cell>
          <cell r="AC333">
            <v>6</v>
          </cell>
          <cell r="AD333">
            <v>2</v>
          </cell>
          <cell r="AE333">
            <v>2</v>
          </cell>
          <cell r="AF333">
            <v>2</v>
          </cell>
          <cell r="AG333">
            <v>51</v>
          </cell>
        </row>
        <row r="334">
          <cell r="A334">
            <v>2599185238</v>
          </cell>
          <cell r="B334" t="str">
            <v>Bacteria</v>
          </cell>
          <cell r="C334" t="str">
            <v>Permanent Draft</v>
          </cell>
          <cell r="D334" t="str">
            <v>Genomic Encyclopedia of Type Strains, Phase I: the one thousand microbial genomes (KMG-I) project</v>
          </cell>
          <cell r="E334" t="str">
            <v>Nereida ignava DSM 16309</v>
          </cell>
          <cell r="F334" t="str">
            <v>DOE Joint Genome Institute (JGI)</v>
          </cell>
          <cell r="G334">
            <v>2599185238</v>
          </cell>
          <cell r="H334" t="str">
            <v>Proteobacteria</v>
          </cell>
          <cell r="I334" t="str">
            <v>Alphaproteobacteria</v>
          </cell>
          <cell r="J334" t="str">
            <v>Rhodobacterales</v>
          </cell>
          <cell r="K334" t="str">
            <v>Rhodobacteraceae</v>
          </cell>
          <cell r="L334" t="str">
            <v>Nereida</v>
          </cell>
          <cell r="M334" t="str">
            <v>Nereida ignava</v>
          </cell>
          <cell r="N334">
            <v>1122600</v>
          </cell>
          <cell r="O334">
            <v>0</v>
          </cell>
          <cell r="P334">
            <v>0</v>
          </cell>
          <cell r="Q334">
            <v>42011</v>
          </cell>
          <cell r="R334" t="str">
            <v>DSM 16309</v>
          </cell>
          <cell r="S334" t="str">
            <v>Nikos Kyrpides</v>
          </cell>
          <cell r="T334" t="str">
            <v>Yes</v>
          </cell>
          <cell r="U334" t="str">
            <v>Yes</v>
          </cell>
          <cell r="V334">
            <v>2837944</v>
          </cell>
          <cell r="W334">
            <v>2882</v>
          </cell>
          <cell r="X334">
            <v>36</v>
          </cell>
          <cell r="Y334">
            <v>0.54</v>
          </cell>
          <cell r="Z334">
            <v>2586309</v>
          </cell>
          <cell r="AA334">
            <v>2828</v>
          </cell>
          <cell r="AB334">
            <v>54</v>
          </cell>
          <cell r="AC334">
            <v>3</v>
          </cell>
          <cell r="AD334">
            <v>1</v>
          </cell>
          <cell r="AE334">
            <v>1</v>
          </cell>
          <cell r="AF334">
            <v>1</v>
          </cell>
          <cell r="AG334">
            <v>43</v>
          </cell>
        </row>
        <row r="335">
          <cell r="A335">
            <v>638341081</v>
          </cell>
          <cell r="B335" t="str">
            <v>Bacteria</v>
          </cell>
          <cell r="C335" t="str">
            <v>Permanent Draft</v>
          </cell>
          <cell r="D335" t="str">
            <v>Erythrobacter sp. NAP1</v>
          </cell>
          <cell r="E335" t="str">
            <v>Erythrobacter sp. NAP1</v>
          </cell>
          <cell r="F335" t="str">
            <v>J. Craig Venter Institute (JCVI)</v>
          </cell>
          <cell r="G335">
            <v>638341081</v>
          </cell>
          <cell r="H335" t="str">
            <v>Proteobacteria</v>
          </cell>
          <cell r="I335" t="str">
            <v>Alphaproteobacteria</v>
          </cell>
          <cell r="J335" t="str">
            <v>Sphingomonadales</v>
          </cell>
          <cell r="K335" t="str">
            <v>Erythrobacteraceae</v>
          </cell>
          <cell r="L335" t="str">
            <v>Erythrobacter</v>
          </cell>
          <cell r="M335" t="str">
            <v>Erythrobacter sp. NAP1</v>
          </cell>
          <cell r="N335">
            <v>237727</v>
          </cell>
          <cell r="O335">
            <v>13512</v>
          </cell>
          <cell r="P335">
            <v>54197</v>
          </cell>
          <cell r="Q335">
            <v>39052</v>
          </cell>
          <cell r="R335" t="str">
            <v>NAP1</v>
          </cell>
          <cell r="S335" t="str">
            <v>Kobl?zek M</v>
          </cell>
          <cell r="T335" t="str">
            <v>Yes</v>
          </cell>
          <cell r="U335" t="str">
            <v>Unknown</v>
          </cell>
          <cell r="V335">
            <v>3265346</v>
          </cell>
          <cell r="W335">
            <v>3226</v>
          </cell>
          <cell r="X335">
            <v>4</v>
          </cell>
          <cell r="Y335">
            <v>0.61</v>
          </cell>
          <cell r="Z335">
            <v>3011669</v>
          </cell>
          <cell r="AA335">
            <v>3177</v>
          </cell>
          <cell r="AB335">
            <v>49</v>
          </cell>
          <cell r="AC335">
            <v>3</v>
          </cell>
          <cell r="AD335">
            <v>1</v>
          </cell>
          <cell r="AE335">
            <v>1</v>
          </cell>
          <cell r="AF335">
            <v>1</v>
          </cell>
          <cell r="AG335">
            <v>46</v>
          </cell>
        </row>
        <row r="336">
          <cell r="A336">
            <v>2590828654</v>
          </cell>
          <cell r="B336" t="str">
            <v>Bacteria</v>
          </cell>
          <cell r="C336" t="str">
            <v>Permanent Draft</v>
          </cell>
          <cell r="D336" t="str">
            <v>Skermanella stibiiresistens SB22 Genome sequencing</v>
          </cell>
          <cell r="E336" t="str">
            <v>Skermanella stibiiresistens SB22</v>
          </cell>
          <cell r="G336">
            <v>2590828654</v>
          </cell>
          <cell r="H336" t="str">
            <v>Proteobacteria</v>
          </cell>
          <cell r="I336" t="str">
            <v>Alphaproteobacteria</v>
          </cell>
          <cell r="J336" t="str">
            <v>Rhodospirillales</v>
          </cell>
          <cell r="K336" t="str">
            <v>Rhodospirillaceae</v>
          </cell>
          <cell r="L336" t="str">
            <v>Skermanella</v>
          </cell>
          <cell r="M336" t="str">
            <v>Skermanella stibiiresistens</v>
          </cell>
          <cell r="N336">
            <v>1385369</v>
          </cell>
          <cell r="O336">
            <v>0</v>
          </cell>
          <cell r="P336">
            <v>0</v>
          </cell>
          <cell r="Q336">
            <v>41911</v>
          </cell>
          <cell r="R336" t="str">
            <v>SB22</v>
          </cell>
          <cell r="T336" t="str">
            <v>Yes</v>
          </cell>
          <cell r="U336" t="str">
            <v>Yes</v>
          </cell>
          <cell r="V336">
            <v>7868338</v>
          </cell>
          <cell r="W336">
            <v>7378</v>
          </cell>
          <cell r="X336">
            <v>190</v>
          </cell>
          <cell r="Y336">
            <v>0.66</v>
          </cell>
          <cell r="Z336">
            <v>6875802</v>
          </cell>
          <cell r="AA336">
            <v>7315</v>
          </cell>
          <cell r="AB336">
            <v>63</v>
          </cell>
          <cell r="AC336">
            <v>10</v>
          </cell>
          <cell r="AD336">
            <v>2</v>
          </cell>
          <cell r="AE336">
            <v>3</v>
          </cell>
          <cell r="AF336">
            <v>5</v>
          </cell>
          <cell r="AG336">
            <v>52</v>
          </cell>
        </row>
        <row r="337">
          <cell r="A337">
            <v>2681812935</v>
          </cell>
          <cell r="B337" t="str">
            <v>Bacteria</v>
          </cell>
          <cell r="C337" t="str">
            <v>Permanent Draft</v>
          </cell>
          <cell r="D337" t="str">
            <v>Genomic Encyclopedia of Archaeal and Bacterial Type Strains, Phase II (KMG-II): from individual species to whole genera</v>
          </cell>
          <cell r="E337" t="str">
            <v>Roseovarius nanhaiticus DSM 29590</v>
          </cell>
          <cell r="F337" t="str">
            <v>DOE Joint Genome Institute (JGI)</v>
          </cell>
          <cell r="G337">
            <v>2681812935</v>
          </cell>
          <cell r="H337" t="str">
            <v>Proteobacteria</v>
          </cell>
          <cell r="I337" t="str">
            <v>Alphaproteobacteria</v>
          </cell>
          <cell r="J337" t="str">
            <v>Rhodobacterales</v>
          </cell>
          <cell r="K337" t="str">
            <v>Rhodobacteraceae</v>
          </cell>
          <cell r="L337" t="str">
            <v>Roseovarius</v>
          </cell>
          <cell r="M337" t="str">
            <v>Roseovarius nanhaiticus</v>
          </cell>
          <cell r="N337">
            <v>573024</v>
          </cell>
          <cell r="O337">
            <v>0</v>
          </cell>
          <cell r="P337">
            <v>0</v>
          </cell>
          <cell r="Q337">
            <v>42562</v>
          </cell>
          <cell r="R337" t="str">
            <v>DSM 29590</v>
          </cell>
          <cell r="S337" t="str">
            <v>Markus G?ker</v>
          </cell>
          <cell r="T337" t="str">
            <v>Yes</v>
          </cell>
          <cell r="U337" t="str">
            <v>Yes</v>
          </cell>
          <cell r="V337">
            <v>3698163</v>
          </cell>
          <cell r="W337">
            <v>3609</v>
          </cell>
          <cell r="X337">
            <v>14</v>
          </cell>
          <cell r="Y337">
            <v>0.63</v>
          </cell>
          <cell r="Z337">
            <v>3368720</v>
          </cell>
          <cell r="AA337">
            <v>3553</v>
          </cell>
          <cell r="AB337">
            <v>56</v>
          </cell>
          <cell r="AC337">
            <v>4</v>
          </cell>
          <cell r="AD337">
            <v>1</v>
          </cell>
          <cell r="AE337">
            <v>1</v>
          </cell>
          <cell r="AF337">
            <v>2</v>
          </cell>
          <cell r="AG337">
            <v>44</v>
          </cell>
        </row>
        <row r="338">
          <cell r="A338">
            <v>2667527571</v>
          </cell>
          <cell r="B338" t="str">
            <v>Bacteria</v>
          </cell>
          <cell r="C338" t="str">
            <v>Finished</v>
          </cell>
          <cell r="D338" t="str">
            <v>Rhodovulum sulfidophilum DSM 1374</v>
          </cell>
          <cell r="E338" t="str">
            <v>Rhodovulum sulfidophilum DSM 1374</v>
          </cell>
          <cell r="F338" t="str">
            <v>Tokyo Institute of Technology</v>
          </cell>
          <cell r="G338">
            <v>2667527571</v>
          </cell>
          <cell r="H338" t="str">
            <v>Proteobacteria</v>
          </cell>
          <cell r="I338" t="str">
            <v>Alphaproteobacteria</v>
          </cell>
          <cell r="J338" t="str">
            <v>Rhodobacterales</v>
          </cell>
          <cell r="K338" t="str">
            <v>Rhodobacteraceae</v>
          </cell>
          <cell r="L338" t="str">
            <v>Rhodovulum</v>
          </cell>
          <cell r="M338" t="str">
            <v>Rhodovulum sulfidophilum</v>
          </cell>
          <cell r="N338">
            <v>1188256</v>
          </cell>
          <cell r="O338">
            <v>0</v>
          </cell>
          <cell r="P338">
            <v>0</v>
          </cell>
          <cell r="Q338">
            <v>42497</v>
          </cell>
          <cell r="R338" t="str">
            <v>DSM 1374</v>
          </cell>
          <cell r="T338" t="str">
            <v>Yes</v>
          </cell>
          <cell r="U338" t="str">
            <v>Yes</v>
          </cell>
          <cell r="V338">
            <v>4346304</v>
          </cell>
          <cell r="W338">
            <v>4104</v>
          </cell>
          <cell r="X338">
            <v>3</v>
          </cell>
          <cell r="Y338">
            <v>0.67</v>
          </cell>
          <cell r="Z338">
            <v>3768490</v>
          </cell>
          <cell r="AA338">
            <v>4038</v>
          </cell>
          <cell r="AB338">
            <v>66</v>
          </cell>
          <cell r="AC338">
            <v>9</v>
          </cell>
          <cell r="AD338">
            <v>3</v>
          </cell>
          <cell r="AE338">
            <v>3</v>
          </cell>
          <cell r="AF338">
            <v>3</v>
          </cell>
          <cell r="AG338">
            <v>49</v>
          </cell>
        </row>
        <row r="339">
          <cell r="A339">
            <v>2551306482</v>
          </cell>
          <cell r="B339" t="str">
            <v>Bacteria</v>
          </cell>
          <cell r="C339" t="str">
            <v>Permanent Draft</v>
          </cell>
          <cell r="D339" t="str">
            <v>Blastomonas sp. AAP53</v>
          </cell>
          <cell r="E339" t="str">
            <v>Blastomonas sp. AAP53</v>
          </cell>
          <cell r="F339" t="str">
            <v>Institute of Microbiology of the ASCR, v. v. i.</v>
          </cell>
          <cell r="G339">
            <v>2551306482</v>
          </cell>
          <cell r="H339" t="str">
            <v>Proteobacteria</v>
          </cell>
          <cell r="I339" t="str">
            <v>Alphaproteobacteria</v>
          </cell>
          <cell r="J339" t="str">
            <v>Sphingomonadales</v>
          </cell>
          <cell r="K339" t="str">
            <v>Sphingomonadaceae</v>
          </cell>
          <cell r="L339" t="str">
            <v>Blastomonas</v>
          </cell>
          <cell r="M339" t="str">
            <v>Blastomonas sp. AAP53</v>
          </cell>
          <cell r="N339">
            <v>1248760</v>
          </cell>
          <cell r="O339">
            <v>0</v>
          </cell>
          <cell r="P339">
            <v>0</v>
          </cell>
          <cell r="R339" t="str">
            <v>AAP53</v>
          </cell>
          <cell r="T339" t="str">
            <v>Yes</v>
          </cell>
          <cell r="U339" t="str">
            <v>Unknown</v>
          </cell>
          <cell r="V339">
            <v>3616216</v>
          </cell>
          <cell r="W339">
            <v>3403</v>
          </cell>
          <cell r="X339">
            <v>28</v>
          </cell>
          <cell r="Y339">
            <v>0.64</v>
          </cell>
          <cell r="Z339">
            <v>3299115</v>
          </cell>
          <cell r="AA339">
            <v>3351</v>
          </cell>
          <cell r="AB339">
            <v>52</v>
          </cell>
          <cell r="AC339">
            <v>3</v>
          </cell>
          <cell r="AD339">
            <v>1</v>
          </cell>
          <cell r="AE339">
            <v>1</v>
          </cell>
          <cell r="AF339">
            <v>1</v>
          </cell>
          <cell r="AG339">
            <v>42</v>
          </cell>
        </row>
        <row r="340">
          <cell r="A340">
            <v>2724679119</v>
          </cell>
          <cell r="B340" t="str">
            <v>Bacteria</v>
          </cell>
          <cell r="C340" t="str">
            <v>Permanent Draft</v>
          </cell>
          <cell r="D340" t="str">
            <v>Ruegeria sp. ZGT108 Genome sequencing</v>
          </cell>
          <cell r="E340" t="str">
            <v>Ruegeria sp. ZGT108</v>
          </cell>
          <cell r="F340" t="str">
            <v>Red Sea Research Center, Saudi Arabia, King Abdulah University of Science and Technology</v>
          </cell>
          <cell r="G340">
            <v>2724679119</v>
          </cell>
          <cell r="H340" t="str">
            <v>Proteobacteria</v>
          </cell>
          <cell r="I340" t="str">
            <v>Alphaproteobacteria</v>
          </cell>
          <cell r="J340" t="str">
            <v>Rhodobacterales</v>
          </cell>
          <cell r="K340" t="str">
            <v>Rhodobacteraceae</v>
          </cell>
          <cell r="L340" t="str">
            <v>Ruegeria</v>
          </cell>
          <cell r="M340" t="str">
            <v>Ruegeria sp. ZGT108</v>
          </cell>
          <cell r="N340">
            <v>1685378</v>
          </cell>
          <cell r="O340">
            <v>0</v>
          </cell>
          <cell r="P340">
            <v>0</v>
          </cell>
          <cell r="Q340">
            <v>42836</v>
          </cell>
          <cell r="R340" t="str">
            <v>ZGT108</v>
          </cell>
          <cell r="T340" t="str">
            <v>Yes</v>
          </cell>
          <cell r="V340">
            <v>4255957</v>
          </cell>
          <cell r="W340">
            <v>4158</v>
          </cell>
          <cell r="X340">
            <v>30</v>
          </cell>
          <cell r="Y340">
            <v>0.56999999999999995</v>
          </cell>
          <cell r="Z340">
            <v>3831698</v>
          </cell>
          <cell r="AA340">
            <v>4102</v>
          </cell>
          <cell r="AB340">
            <v>56</v>
          </cell>
          <cell r="AC340">
            <v>3</v>
          </cell>
          <cell r="AD340">
            <v>1</v>
          </cell>
          <cell r="AE340">
            <v>1</v>
          </cell>
          <cell r="AF340">
            <v>1</v>
          </cell>
          <cell r="AG340">
            <v>46</v>
          </cell>
        </row>
        <row r="341">
          <cell r="A341">
            <v>2660238248</v>
          </cell>
          <cell r="B341" t="str">
            <v>Bacteria</v>
          </cell>
          <cell r="C341" t="str">
            <v>Permanent Draft</v>
          </cell>
          <cell r="D341" t="str">
            <v>Horizontal gene transfer by gene transfer agents- UBC, Canada</v>
          </cell>
          <cell r="E341" t="str">
            <v>Rhodobacter capsulatus DE442</v>
          </cell>
          <cell r="F341" t="str">
            <v>University of British Columbia</v>
          </cell>
          <cell r="G341">
            <v>2660238248</v>
          </cell>
          <cell r="H341" t="str">
            <v>Proteobacteria</v>
          </cell>
          <cell r="I341" t="str">
            <v>Alphaproteobacteria</v>
          </cell>
          <cell r="J341" t="str">
            <v>Rhodobacterales</v>
          </cell>
          <cell r="K341" t="str">
            <v>Rhodobacteraceae</v>
          </cell>
          <cell r="L341" t="str">
            <v>Rhodobacter</v>
          </cell>
          <cell r="M341" t="str">
            <v>Rhodobacter capsulatus</v>
          </cell>
          <cell r="N341">
            <v>1415160</v>
          </cell>
          <cell r="O341">
            <v>0</v>
          </cell>
          <cell r="P341">
            <v>0</v>
          </cell>
          <cell r="Q341">
            <v>42464</v>
          </cell>
          <cell r="R341" t="str">
            <v>DE442</v>
          </cell>
          <cell r="T341" t="str">
            <v>Yes</v>
          </cell>
          <cell r="U341" t="str">
            <v>Unknown</v>
          </cell>
          <cell r="V341">
            <v>3754603</v>
          </cell>
          <cell r="W341">
            <v>3643</v>
          </cell>
          <cell r="X341">
            <v>26</v>
          </cell>
          <cell r="Y341">
            <v>0.67</v>
          </cell>
          <cell r="Z341">
            <v>3409856</v>
          </cell>
          <cell r="AA341">
            <v>3587</v>
          </cell>
          <cell r="AB341">
            <v>56</v>
          </cell>
          <cell r="AC341">
            <v>3</v>
          </cell>
          <cell r="AD341">
            <v>1</v>
          </cell>
          <cell r="AE341">
            <v>1</v>
          </cell>
          <cell r="AF341">
            <v>1</v>
          </cell>
          <cell r="AG341">
            <v>44</v>
          </cell>
        </row>
        <row r="342">
          <cell r="A342">
            <v>2516653023</v>
          </cell>
          <cell r="B342" t="str">
            <v>Bacteria</v>
          </cell>
          <cell r="C342" t="str">
            <v>Permanent Draft</v>
          </cell>
          <cell r="D342" t="str">
            <v>Rhodopseudomonas palustris sequencing - Univ of Washington</v>
          </cell>
          <cell r="E342" t="str">
            <v>Rhodopseudomonas palustris S55 (HiSeq draft)</v>
          </cell>
          <cell r="F342" t="str">
            <v>University of Washington</v>
          </cell>
          <cell r="G342">
            <v>2516653023</v>
          </cell>
          <cell r="H342" t="str">
            <v>Proteobacteria</v>
          </cell>
          <cell r="I342" t="str">
            <v>Alphaproteobacteria</v>
          </cell>
          <cell r="J342" t="str">
            <v>Rhizobiales</v>
          </cell>
          <cell r="K342" t="str">
            <v>Bradyrhizobiaceae</v>
          </cell>
          <cell r="L342" t="str">
            <v>Rhodopseudomonas</v>
          </cell>
          <cell r="M342" t="str">
            <v>Rhodopseudomonas palustris</v>
          </cell>
          <cell r="N342">
            <v>1076</v>
          </cell>
          <cell r="O342">
            <v>0</v>
          </cell>
          <cell r="P342">
            <v>0</v>
          </cell>
          <cell r="Q342">
            <v>41778</v>
          </cell>
          <cell r="R342" t="str">
            <v>S55</v>
          </cell>
          <cell r="S342" t="str">
            <v>Caroline Harwood</v>
          </cell>
          <cell r="T342" t="str">
            <v>Yes</v>
          </cell>
          <cell r="U342" t="str">
            <v>No</v>
          </cell>
          <cell r="V342">
            <v>5298513</v>
          </cell>
          <cell r="W342">
            <v>5157</v>
          </cell>
          <cell r="X342">
            <v>157</v>
          </cell>
          <cell r="Y342">
            <v>0.65</v>
          </cell>
          <cell r="Z342">
            <v>4572222</v>
          </cell>
          <cell r="AA342">
            <v>5089</v>
          </cell>
          <cell r="AB342">
            <v>68</v>
          </cell>
          <cell r="AC342">
            <v>5</v>
          </cell>
          <cell r="AD342">
            <v>1</v>
          </cell>
          <cell r="AE342">
            <v>2</v>
          </cell>
          <cell r="AF342">
            <v>2</v>
          </cell>
          <cell r="AG342">
            <v>48</v>
          </cell>
        </row>
        <row r="343">
          <cell r="A343">
            <v>2708742397</v>
          </cell>
          <cell r="B343" t="str">
            <v>Bacteria</v>
          </cell>
          <cell r="C343" t="str">
            <v>Permanent Draft</v>
          </cell>
          <cell r="D343" t="str">
            <v>Aquatic microbiome from duckweeds obtained from Rutgers Duckweed Stock Cooperative (RDSC)</v>
          </cell>
          <cell r="E343" t="str">
            <v>Rhizobium sp. RU33A</v>
          </cell>
          <cell r="F343" t="str">
            <v>DOE Joint Genome Institute (JGI)</v>
          </cell>
          <cell r="G343">
            <v>2708742397</v>
          </cell>
          <cell r="H343" t="str">
            <v>Proteobacteria</v>
          </cell>
          <cell r="I343" t="str">
            <v>Alphaproteobacteria</v>
          </cell>
          <cell r="J343" t="str">
            <v>Rhizobiales</v>
          </cell>
          <cell r="K343" t="str">
            <v>Rhizobiaceae</v>
          </cell>
          <cell r="L343" t="str">
            <v>Rhizobium</v>
          </cell>
          <cell r="M343" t="str">
            <v>Rhizobium sp. RU33A</v>
          </cell>
          <cell r="N343">
            <v>1907413</v>
          </cell>
          <cell r="O343">
            <v>0</v>
          </cell>
          <cell r="P343">
            <v>0</v>
          </cell>
          <cell r="Q343">
            <v>42723</v>
          </cell>
          <cell r="R343" t="str">
            <v>RU33A</v>
          </cell>
          <cell r="S343" t="str">
            <v>Sarah Lebeis</v>
          </cell>
          <cell r="T343" t="str">
            <v>Yes</v>
          </cell>
          <cell r="V343">
            <v>4849481</v>
          </cell>
          <cell r="W343">
            <v>4658</v>
          </cell>
          <cell r="X343">
            <v>25</v>
          </cell>
          <cell r="Y343">
            <v>0.61</v>
          </cell>
          <cell r="Z343">
            <v>4347502</v>
          </cell>
          <cell r="AA343">
            <v>4592</v>
          </cell>
          <cell r="AB343">
            <v>66</v>
          </cell>
          <cell r="AC343">
            <v>3</v>
          </cell>
          <cell r="AD343">
            <v>1</v>
          </cell>
          <cell r="AE343">
            <v>1</v>
          </cell>
          <cell r="AF343">
            <v>1</v>
          </cell>
          <cell r="AG343">
            <v>49</v>
          </cell>
        </row>
        <row r="344">
          <cell r="A344">
            <v>2643221802</v>
          </cell>
          <cell r="B344" t="str">
            <v>Bacteria</v>
          </cell>
          <cell r="C344" t="str">
            <v>Permanent Draft</v>
          </cell>
          <cell r="D344" t="str">
            <v>Genome sequencing of Arabidopsis leaf and root microbiota representing the majority of bacterial species in their natural communities</v>
          </cell>
          <cell r="E344" t="str">
            <v>Methylobacterium sp. Leaf112</v>
          </cell>
          <cell r="F344" t="str">
            <v>Max Planck Institute for Plant Breeding Research</v>
          </cell>
          <cell r="G344">
            <v>2643221802</v>
          </cell>
          <cell r="H344" t="str">
            <v>Proteobacteria</v>
          </cell>
          <cell r="I344" t="str">
            <v>Alphaproteobacteria</v>
          </cell>
          <cell r="J344" t="str">
            <v>Rhizobiales</v>
          </cell>
          <cell r="K344" t="str">
            <v>Methylobacteriaceae</v>
          </cell>
          <cell r="L344" t="str">
            <v>Methylobacterium</v>
          </cell>
          <cell r="M344" t="str">
            <v>Methylobacterium sp. Leaf112</v>
          </cell>
          <cell r="N344">
            <v>1736258</v>
          </cell>
          <cell r="O344">
            <v>0</v>
          </cell>
          <cell r="P344">
            <v>0</v>
          </cell>
          <cell r="Q344">
            <v>42349</v>
          </cell>
          <cell r="R344" t="str">
            <v>Leaf112</v>
          </cell>
          <cell r="T344" t="str">
            <v>Yes</v>
          </cell>
          <cell r="V344">
            <v>4693153</v>
          </cell>
          <cell r="W344">
            <v>4508</v>
          </cell>
          <cell r="X344">
            <v>34</v>
          </cell>
          <cell r="Y344">
            <v>0.69</v>
          </cell>
          <cell r="Z344">
            <v>4097092</v>
          </cell>
          <cell r="AA344">
            <v>4440</v>
          </cell>
          <cell r="AB344">
            <v>68</v>
          </cell>
          <cell r="AC344">
            <v>4</v>
          </cell>
          <cell r="AD344">
            <v>2</v>
          </cell>
          <cell r="AE344">
            <v>1</v>
          </cell>
          <cell r="AF344">
            <v>1</v>
          </cell>
          <cell r="AG344">
            <v>50</v>
          </cell>
        </row>
        <row r="345">
          <cell r="A345">
            <v>2636415903</v>
          </cell>
          <cell r="B345" t="str">
            <v>Bacteria</v>
          </cell>
          <cell r="C345" t="str">
            <v>Permanent Draft</v>
          </cell>
          <cell r="D345" t="str">
            <v>Evolution of Photosynthesis Gene Clusters</v>
          </cell>
          <cell r="E345" t="str">
            <v>Rhodopseudomonas sp. AAP120</v>
          </cell>
          <cell r="F345" t="str">
            <v>Institute of Microbiology of the ASCR, v. v. i.</v>
          </cell>
          <cell r="G345">
            <v>2636415903</v>
          </cell>
          <cell r="H345" t="str">
            <v>Proteobacteria</v>
          </cell>
          <cell r="I345" t="str">
            <v>Alphaproteobacteria</v>
          </cell>
          <cell r="J345" t="str">
            <v>Rhizobiales</v>
          </cell>
          <cell r="K345" t="str">
            <v>Bradyrhizobiaceae</v>
          </cell>
          <cell r="L345" t="str">
            <v>Rhodopseudomonas</v>
          </cell>
          <cell r="M345" t="str">
            <v>Rhodopseudomonas sp. AAP120</v>
          </cell>
          <cell r="N345">
            <v>1523430</v>
          </cell>
          <cell r="O345">
            <v>0</v>
          </cell>
          <cell r="P345">
            <v>0</v>
          </cell>
          <cell r="Q345">
            <v>42297</v>
          </cell>
          <cell r="R345" t="str">
            <v>AAP120</v>
          </cell>
          <cell r="T345" t="str">
            <v>Yes</v>
          </cell>
          <cell r="U345" t="str">
            <v>Unknown</v>
          </cell>
          <cell r="V345">
            <v>6161026</v>
          </cell>
          <cell r="W345">
            <v>5703</v>
          </cell>
          <cell r="X345">
            <v>228</v>
          </cell>
          <cell r="Y345">
            <v>0.66</v>
          </cell>
          <cell r="Z345">
            <v>5343719</v>
          </cell>
          <cell r="AA345">
            <v>5633</v>
          </cell>
          <cell r="AB345">
            <v>70</v>
          </cell>
          <cell r="AC345">
            <v>3</v>
          </cell>
          <cell r="AD345">
            <v>1</v>
          </cell>
          <cell r="AE345">
            <v>1</v>
          </cell>
          <cell r="AF345">
            <v>1</v>
          </cell>
          <cell r="AG345">
            <v>49</v>
          </cell>
        </row>
        <row r="346">
          <cell r="A346">
            <v>2576861508</v>
          </cell>
          <cell r="B346" t="str">
            <v>Bacteria</v>
          </cell>
          <cell r="C346" t="str">
            <v>Permanent Draft</v>
          </cell>
          <cell r="D346" t="str">
            <v>Roseivivax atlanticus 22II-s10s Genome Sequencing</v>
          </cell>
          <cell r="E346" t="str">
            <v>Roseivivax atlanticus 22II-s10s</v>
          </cell>
          <cell r="F346" t="str">
            <v>Third Institute of Oceanography, State Oceanic Administration</v>
          </cell>
          <cell r="G346">
            <v>2576861508</v>
          </cell>
          <cell r="H346" t="str">
            <v>Proteobacteria</v>
          </cell>
          <cell r="I346" t="str">
            <v>Alphaproteobacteria</v>
          </cell>
          <cell r="J346" t="str">
            <v>Rhodobacterales</v>
          </cell>
          <cell r="K346" t="str">
            <v>Rhodobacteraceae</v>
          </cell>
          <cell r="L346" t="str">
            <v>Roseivivax</v>
          </cell>
          <cell r="M346" t="str">
            <v>Roseivivax atlanticus</v>
          </cell>
          <cell r="N346">
            <v>1317118</v>
          </cell>
          <cell r="O346">
            <v>0</v>
          </cell>
          <cell r="P346">
            <v>0</v>
          </cell>
          <cell r="R346" t="str">
            <v>22II-s10s</v>
          </cell>
          <cell r="T346" t="str">
            <v>Yes</v>
          </cell>
          <cell r="U346" t="str">
            <v>Unknown</v>
          </cell>
          <cell r="V346">
            <v>4638882</v>
          </cell>
          <cell r="W346">
            <v>4315</v>
          </cell>
          <cell r="X346">
            <v>64</v>
          </cell>
          <cell r="Y346">
            <v>0.67</v>
          </cell>
          <cell r="Z346">
            <v>4069138</v>
          </cell>
          <cell r="AA346">
            <v>4266</v>
          </cell>
          <cell r="AB346">
            <v>49</v>
          </cell>
          <cell r="AC346">
            <v>4</v>
          </cell>
          <cell r="AD346">
            <v>1</v>
          </cell>
          <cell r="AE346">
            <v>2</v>
          </cell>
          <cell r="AF346">
            <v>1</v>
          </cell>
          <cell r="AG346">
            <v>45</v>
          </cell>
        </row>
        <row r="347">
          <cell r="A347">
            <v>2681813516</v>
          </cell>
          <cell r="B347" t="str">
            <v>Bacteria</v>
          </cell>
          <cell r="C347" t="str">
            <v>Permanent Draft</v>
          </cell>
          <cell r="D347" t="str">
            <v>Genomic Encyclopedia of Archaeal and Bacterial Type Strains, Phase II (KMG-II): from individual species to whole genera</v>
          </cell>
          <cell r="E347" t="str">
            <v>Rhodobacter aestuarii DSM 19945</v>
          </cell>
          <cell r="F347" t="str">
            <v>DOE Joint Genome Institute (JGI)</v>
          </cell>
          <cell r="G347">
            <v>2681813516</v>
          </cell>
          <cell r="H347" t="str">
            <v>Proteobacteria</v>
          </cell>
          <cell r="I347" t="str">
            <v>Alphaproteobacteria</v>
          </cell>
          <cell r="J347" t="str">
            <v>Rhodobacterales</v>
          </cell>
          <cell r="K347" t="str">
            <v>Rhodobacteraceae</v>
          </cell>
          <cell r="L347" t="str">
            <v>Rhodobacter</v>
          </cell>
          <cell r="M347" t="str">
            <v>Rhodobacter aestuarii</v>
          </cell>
          <cell r="N347">
            <v>453582</v>
          </cell>
          <cell r="O347">
            <v>0</v>
          </cell>
          <cell r="P347">
            <v>0</v>
          </cell>
          <cell r="Q347">
            <v>42562</v>
          </cell>
          <cell r="R347" t="str">
            <v>DSM 19945</v>
          </cell>
          <cell r="S347" t="str">
            <v>Markus G?ker</v>
          </cell>
          <cell r="T347" t="str">
            <v>Yes</v>
          </cell>
          <cell r="U347" t="str">
            <v>Yes</v>
          </cell>
          <cell r="V347">
            <v>3841151</v>
          </cell>
          <cell r="W347">
            <v>3698</v>
          </cell>
          <cell r="X347">
            <v>31</v>
          </cell>
          <cell r="Y347">
            <v>0.61</v>
          </cell>
          <cell r="Z347">
            <v>3507645</v>
          </cell>
          <cell r="AA347">
            <v>3640</v>
          </cell>
          <cell r="AB347">
            <v>58</v>
          </cell>
          <cell r="AC347">
            <v>3</v>
          </cell>
          <cell r="AD347">
            <v>1</v>
          </cell>
          <cell r="AE347">
            <v>1</v>
          </cell>
          <cell r="AF347">
            <v>1</v>
          </cell>
          <cell r="AG347">
            <v>46</v>
          </cell>
        </row>
        <row r="348">
          <cell r="A348">
            <v>2516653017</v>
          </cell>
          <cell r="B348" t="str">
            <v>Bacteria</v>
          </cell>
          <cell r="C348" t="str">
            <v>Permanent Draft</v>
          </cell>
          <cell r="D348" t="str">
            <v>Rhodopseudomonas palustris sequencing - Univ of Washington</v>
          </cell>
          <cell r="E348" t="str">
            <v>Rhodopseudomonas palustris ATH 2.1.6, NCIB 8288 (HiSeq draft)</v>
          </cell>
          <cell r="F348" t="str">
            <v>University of Washington</v>
          </cell>
          <cell r="G348">
            <v>2516653017</v>
          </cell>
          <cell r="H348" t="str">
            <v>Proteobacteria</v>
          </cell>
          <cell r="I348" t="str">
            <v>Alphaproteobacteria</v>
          </cell>
          <cell r="J348" t="str">
            <v>Rhizobiales</v>
          </cell>
          <cell r="K348" t="str">
            <v>Bradyrhizobiaceae</v>
          </cell>
          <cell r="L348" t="str">
            <v>Rhodopseudomonas</v>
          </cell>
          <cell r="M348" t="str">
            <v>Rhodopseudomonas palustris</v>
          </cell>
          <cell r="N348">
            <v>74570</v>
          </cell>
          <cell r="O348">
            <v>0</v>
          </cell>
          <cell r="P348">
            <v>0</v>
          </cell>
          <cell r="Q348">
            <v>41778</v>
          </cell>
          <cell r="R348" t="str">
            <v>ATH 2.1.6</v>
          </cell>
          <cell r="S348" t="str">
            <v>Caroline Harwood</v>
          </cell>
          <cell r="T348" t="str">
            <v>Yes</v>
          </cell>
          <cell r="U348" t="str">
            <v>Yes</v>
          </cell>
          <cell r="V348">
            <v>5349750</v>
          </cell>
          <cell r="W348">
            <v>5352</v>
          </cell>
          <cell r="X348">
            <v>208</v>
          </cell>
          <cell r="Y348">
            <v>0.65</v>
          </cell>
          <cell r="Z348">
            <v>4633956</v>
          </cell>
          <cell r="AA348">
            <v>5287</v>
          </cell>
          <cell r="AB348">
            <v>65</v>
          </cell>
          <cell r="AC348">
            <v>3</v>
          </cell>
          <cell r="AD348">
            <v>1</v>
          </cell>
          <cell r="AE348">
            <v>1</v>
          </cell>
          <cell r="AF348">
            <v>1</v>
          </cell>
          <cell r="AG348">
            <v>46</v>
          </cell>
        </row>
        <row r="349">
          <cell r="A349">
            <v>2648501493</v>
          </cell>
          <cell r="B349" t="str">
            <v>Bacteria</v>
          </cell>
          <cell r="C349" t="str">
            <v>Permanent Draft</v>
          </cell>
          <cell r="D349" t="str">
            <v>Genome sequencing of members of genus Loktanella isolated from Mallorca Island, Spain</v>
          </cell>
          <cell r="E349" t="str">
            <v>Loktanella sp. 1ANDIMAR09</v>
          </cell>
          <cell r="F349" t="str">
            <v>University of the Balearic Islands (UIB)</v>
          </cell>
          <cell r="G349">
            <v>2648501493</v>
          </cell>
          <cell r="H349" t="str">
            <v>Proteobacteria</v>
          </cell>
          <cell r="I349" t="str">
            <v>Alphaproteobacteria</v>
          </cell>
          <cell r="J349" t="str">
            <v>Rhodobacterales</v>
          </cell>
          <cell r="K349" t="str">
            <v>Rhodobacteraceae</v>
          </cell>
          <cell r="L349" t="str">
            <v>Loktanella</v>
          </cell>
          <cell r="M349" t="str">
            <v>Loktanella sp. 1ANDIMAR09</v>
          </cell>
          <cell r="N349">
            <v>1700845</v>
          </cell>
          <cell r="O349">
            <v>0</v>
          </cell>
          <cell r="P349">
            <v>0</v>
          </cell>
          <cell r="Q349">
            <v>42391</v>
          </cell>
          <cell r="R349" t="str">
            <v>1ANDIMAR09</v>
          </cell>
          <cell r="T349" t="str">
            <v>Yes</v>
          </cell>
          <cell r="V349">
            <v>3717684</v>
          </cell>
          <cell r="W349">
            <v>3801</v>
          </cell>
          <cell r="X349">
            <v>16</v>
          </cell>
          <cell r="Y349">
            <v>0.57999999999999996</v>
          </cell>
          <cell r="Z349">
            <v>3413590</v>
          </cell>
          <cell r="AA349">
            <v>3749</v>
          </cell>
          <cell r="AB349">
            <v>52</v>
          </cell>
          <cell r="AC349">
            <v>3</v>
          </cell>
          <cell r="AD349">
            <v>1</v>
          </cell>
          <cell r="AE349">
            <v>1</v>
          </cell>
          <cell r="AF349">
            <v>1</v>
          </cell>
          <cell r="AG349">
            <v>40</v>
          </cell>
        </row>
        <row r="350">
          <cell r="A350">
            <v>2675903028</v>
          </cell>
          <cell r="B350" t="str">
            <v>Bacteria</v>
          </cell>
          <cell r="C350" t="str">
            <v>Permanent Draft</v>
          </cell>
          <cell r="D350" t="str">
            <v>Genomic Encyclopedia of Type Strains, Phase III (KMG-III): the genomes of soil and plant-associated and newly described type strains</v>
          </cell>
          <cell r="E350" t="str">
            <v>Methylocapsa palsarum NE2</v>
          </cell>
          <cell r="F350" t="str">
            <v>DOE Joint Genome Institute (JGI)</v>
          </cell>
          <cell r="G350">
            <v>2675903028</v>
          </cell>
          <cell r="H350" t="str">
            <v>Proteobacteria</v>
          </cell>
          <cell r="I350" t="str">
            <v>Alphaproteobacteria</v>
          </cell>
          <cell r="J350" t="str">
            <v>Rhizobiales</v>
          </cell>
          <cell r="K350" t="str">
            <v>Beijerinckiaceae</v>
          </cell>
          <cell r="L350" t="str">
            <v>Methylocapsa</v>
          </cell>
          <cell r="M350" t="str">
            <v>Methylocapsa palsarum</v>
          </cell>
          <cell r="N350">
            <v>1612308</v>
          </cell>
          <cell r="O350">
            <v>0</v>
          </cell>
          <cell r="P350">
            <v>0</v>
          </cell>
          <cell r="Q350">
            <v>42548</v>
          </cell>
          <cell r="R350" t="str">
            <v>NE2</v>
          </cell>
          <cell r="S350" t="str">
            <v>William Whitman</v>
          </cell>
          <cell r="T350" t="str">
            <v>Yes</v>
          </cell>
          <cell r="U350" t="str">
            <v>Yes</v>
          </cell>
          <cell r="V350">
            <v>4105299</v>
          </cell>
          <cell r="W350">
            <v>3889</v>
          </cell>
          <cell r="X350">
            <v>78</v>
          </cell>
          <cell r="Y350">
            <v>0.62</v>
          </cell>
          <cell r="Z350">
            <v>3503895</v>
          </cell>
          <cell r="AA350">
            <v>3820</v>
          </cell>
          <cell r="AB350">
            <v>69</v>
          </cell>
          <cell r="AC350">
            <v>3</v>
          </cell>
          <cell r="AD350">
            <v>1</v>
          </cell>
          <cell r="AE350">
            <v>1</v>
          </cell>
          <cell r="AF350">
            <v>1</v>
          </cell>
          <cell r="AG350">
            <v>47</v>
          </cell>
        </row>
        <row r="351">
          <cell r="A351">
            <v>2645727896</v>
          </cell>
          <cell r="B351" t="str">
            <v>Bacteria</v>
          </cell>
          <cell r="C351" t="str">
            <v>Permanent Draft</v>
          </cell>
          <cell r="D351" t="str">
            <v>Citromicrobium sp. JL2201 genome sequencing</v>
          </cell>
          <cell r="E351" t="str">
            <v>Citromicrobium sp. JL2201</v>
          </cell>
          <cell r="F351" t="str">
            <v>Xiamen university</v>
          </cell>
          <cell r="G351">
            <v>2645727896</v>
          </cell>
          <cell r="H351" t="str">
            <v>Proteobacteria</v>
          </cell>
          <cell r="I351" t="str">
            <v>Alphaproteobacteria</v>
          </cell>
          <cell r="J351" t="str">
            <v>Sphingomonadales</v>
          </cell>
          <cell r="K351" t="str">
            <v>Sphingomonadaceae</v>
          </cell>
          <cell r="L351" t="str">
            <v>Citromicrobium</v>
          </cell>
          <cell r="M351" t="str">
            <v>Citromicrobium sp. JL2201</v>
          </cell>
          <cell r="N351">
            <v>1629595</v>
          </cell>
          <cell r="O351">
            <v>0</v>
          </cell>
          <cell r="P351">
            <v>0</v>
          </cell>
          <cell r="Q351">
            <v>42374</v>
          </cell>
          <cell r="R351" t="str">
            <v>JL2201</v>
          </cell>
          <cell r="T351" t="str">
            <v>Yes</v>
          </cell>
          <cell r="V351">
            <v>3273652</v>
          </cell>
          <cell r="W351">
            <v>3293</v>
          </cell>
          <cell r="X351">
            <v>22</v>
          </cell>
          <cell r="Y351">
            <v>0.65</v>
          </cell>
          <cell r="Z351">
            <v>3008691</v>
          </cell>
          <cell r="AA351">
            <v>3238</v>
          </cell>
          <cell r="AB351">
            <v>55</v>
          </cell>
          <cell r="AC351">
            <v>3</v>
          </cell>
          <cell r="AD351">
            <v>1</v>
          </cell>
          <cell r="AE351">
            <v>1</v>
          </cell>
          <cell r="AF351">
            <v>1</v>
          </cell>
          <cell r="AG351">
            <v>45</v>
          </cell>
        </row>
        <row r="352">
          <cell r="A352">
            <v>2517434007</v>
          </cell>
          <cell r="B352" t="str">
            <v>Bacteria</v>
          </cell>
          <cell r="C352" t="str">
            <v>Permanent Draft</v>
          </cell>
          <cell r="D352" t="str">
            <v>Genomes of fifty methylotrophs isolated from Lake Washington</v>
          </cell>
          <cell r="E352" t="str">
            <v>Methylobacterium sp. 88A</v>
          </cell>
          <cell r="F352" t="str">
            <v>DOE Joint Genome Institute (JGI)</v>
          </cell>
          <cell r="G352">
            <v>2517434007</v>
          </cell>
          <cell r="H352" t="str">
            <v>Proteobacteria</v>
          </cell>
          <cell r="I352" t="str">
            <v>Alphaproteobacteria</v>
          </cell>
          <cell r="J352" t="str">
            <v>Rhizobiales</v>
          </cell>
          <cell r="K352" t="str">
            <v>Methylobacteriaceae</v>
          </cell>
          <cell r="L352" t="str">
            <v>Methylobacterium</v>
          </cell>
          <cell r="M352" t="str">
            <v>Methylobacterium sp. 88A</v>
          </cell>
          <cell r="N352">
            <v>1131813</v>
          </cell>
          <cell r="O352">
            <v>0</v>
          </cell>
          <cell r="P352">
            <v>0</v>
          </cell>
          <cell r="Q352">
            <v>41181</v>
          </cell>
          <cell r="R352" t="str">
            <v>88A</v>
          </cell>
          <cell r="S352" t="str">
            <v>Ludmila Chistoserdova</v>
          </cell>
          <cell r="T352" t="str">
            <v>Yes</v>
          </cell>
          <cell r="U352" t="str">
            <v>Unknown</v>
          </cell>
          <cell r="V352">
            <v>4889301</v>
          </cell>
          <cell r="W352">
            <v>4651</v>
          </cell>
          <cell r="X352">
            <v>4</v>
          </cell>
          <cell r="Y352">
            <v>0.67</v>
          </cell>
          <cell r="Z352">
            <v>4243156</v>
          </cell>
          <cell r="AA352">
            <v>4568</v>
          </cell>
          <cell r="AB352">
            <v>83</v>
          </cell>
          <cell r="AC352">
            <v>12</v>
          </cell>
          <cell r="AD352">
            <v>4</v>
          </cell>
          <cell r="AE352">
            <v>4</v>
          </cell>
          <cell r="AF352">
            <v>4</v>
          </cell>
          <cell r="AG352">
            <v>55</v>
          </cell>
        </row>
        <row r="353">
          <cell r="A353">
            <v>2602042029</v>
          </cell>
          <cell r="B353" t="str">
            <v>Bacteria</v>
          </cell>
          <cell r="C353" t="str">
            <v>Permanent Draft</v>
          </cell>
          <cell r="D353" t="str">
            <v>Genomic Encyclopedia of Type Strains, Phase I: the one thousand microbial genomes (KMG-I) project</v>
          </cell>
          <cell r="E353" t="str">
            <v>Roseomonas stagni DSM 19981</v>
          </cell>
          <cell r="F353" t="str">
            <v>DOE Joint Genome Institute (JGI)</v>
          </cell>
          <cell r="G353">
            <v>2602042029</v>
          </cell>
          <cell r="H353" t="str">
            <v>Proteobacteria</v>
          </cell>
          <cell r="I353" t="str">
            <v>Alphaproteobacteria</v>
          </cell>
          <cell r="J353" t="str">
            <v>Rhodospirillales</v>
          </cell>
          <cell r="K353" t="str">
            <v>Acetobacteraceae</v>
          </cell>
          <cell r="L353" t="str">
            <v>Roseomonas</v>
          </cell>
          <cell r="M353" t="str">
            <v>Roseomonas stagni</v>
          </cell>
          <cell r="N353">
            <v>1123062</v>
          </cell>
          <cell r="O353">
            <v>0</v>
          </cell>
          <cell r="P353">
            <v>0</v>
          </cell>
          <cell r="Q353">
            <v>42052</v>
          </cell>
          <cell r="R353" t="str">
            <v>DSM 19981</v>
          </cell>
          <cell r="S353" t="str">
            <v>Nikos Kyrpides</v>
          </cell>
          <cell r="T353" t="str">
            <v>Yes</v>
          </cell>
          <cell r="U353" t="str">
            <v>Yes</v>
          </cell>
          <cell r="V353">
            <v>6384459</v>
          </cell>
          <cell r="W353">
            <v>5987</v>
          </cell>
          <cell r="X353">
            <v>44</v>
          </cell>
          <cell r="Y353">
            <v>0.71</v>
          </cell>
          <cell r="Z353">
            <v>5913314</v>
          </cell>
          <cell r="AA353">
            <v>5924</v>
          </cell>
          <cell r="AB353">
            <v>63</v>
          </cell>
          <cell r="AC353">
            <v>5</v>
          </cell>
          <cell r="AD353">
            <v>1</v>
          </cell>
          <cell r="AE353">
            <v>2</v>
          </cell>
          <cell r="AF353">
            <v>2</v>
          </cell>
          <cell r="AG353">
            <v>47</v>
          </cell>
        </row>
        <row r="354">
          <cell r="A354">
            <v>2690315606</v>
          </cell>
          <cell r="B354" t="str">
            <v>Bacteria</v>
          </cell>
          <cell r="C354" t="str">
            <v>Finished</v>
          </cell>
          <cell r="D354" t="str">
            <v>Lake Michigan Isolates</v>
          </cell>
          <cell r="E354" t="str">
            <v>Brevundimonas sp. LM2</v>
          </cell>
          <cell r="F354" t="str">
            <v>University of Wisconsin</v>
          </cell>
          <cell r="G354">
            <v>2690315606</v>
          </cell>
          <cell r="H354" t="str">
            <v>Proteobacteria</v>
          </cell>
          <cell r="I354" t="str">
            <v>Alphaproteobacteria</v>
          </cell>
          <cell r="J354" t="str">
            <v>Caulobacterales</v>
          </cell>
          <cell r="K354" t="str">
            <v>Caulobacteraceae</v>
          </cell>
          <cell r="L354" t="str">
            <v>Brevundimonas</v>
          </cell>
          <cell r="M354" t="str">
            <v>unclassified</v>
          </cell>
          <cell r="N354">
            <v>41275</v>
          </cell>
          <cell r="O354">
            <v>0</v>
          </cell>
          <cell r="P354">
            <v>0</v>
          </cell>
          <cell r="Q354">
            <v>42928</v>
          </cell>
          <cell r="R354" t="str">
            <v>LM2</v>
          </cell>
          <cell r="S354" t="str">
            <v>Kristy Hentchel</v>
          </cell>
          <cell r="T354" t="str">
            <v>Yes</v>
          </cell>
          <cell r="V354">
            <v>3564470</v>
          </cell>
          <cell r="W354">
            <v>3545</v>
          </cell>
          <cell r="X354">
            <v>1</v>
          </cell>
          <cell r="Y354">
            <v>0.68</v>
          </cell>
          <cell r="Z354">
            <v>3226943</v>
          </cell>
          <cell r="AA354">
            <v>3484</v>
          </cell>
          <cell r="AB354">
            <v>61</v>
          </cell>
          <cell r="AC354">
            <v>6</v>
          </cell>
          <cell r="AD354">
            <v>2</v>
          </cell>
          <cell r="AE354">
            <v>2</v>
          </cell>
          <cell r="AF354">
            <v>2</v>
          </cell>
          <cell r="AG354">
            <v>46</v>
          </cell>
        </row>
        <row r="355">
          <cell r="A355">
            <v>648276617</v>
          </cell>
          <cell r="B355" t="str">
            <v>Bacteria</v>
          </cell>
          <cell r="C355" t="str">
            <v>Permanent Draft</v>
          </cell>
          <cell r="D355" t="str">
            <v>Ahrensia sp. R2A130</v>
          </cell>
          <cell r="E355" t="str">
            <v>Ahrensia sp. R2A130</v>
          </cell>
          <cell r="F355" t="str">
            <v>J. Craig Venter Institute (JCVI)</v>
          </cell>
          <cell r="G355">
            <v>648276617</v>
          </cell>
          <cell r="H355" t="str">
            <v>Proteobacteria</v>
          </cell>
          <cell r="I355" t="str">
            <v>Alphaproteobacteria</v>
          </cell>
          <cell r="J355" t="str">
            <v>Rhodobacterales</v>
          </cell>
          <cell r="K355" t="str">
            <v>Rhodobacteraceae</v>
          </cell>
          <cell r="L355" t="str">
            <v>Ahrensia</v>
          </cell>
          <cell r="M355" t="str">
            <v>Ahrensia sp. R2A130</v>
          </cell>
          <cell r="N355">
            <v>744979</v>
          </cell>
          <cell r="O355">
            <v>46493</v>
          </cell>
          <cell r="P355">
            <v>51717</v>
          </cell>
          <cell r="Q355">
            <v>40544</v>
          </cell>
          <cell r="R355" t="str">
            <v>R2A130</v>
          </cell>
          <cell r="T355" t="str">
            <v>Yes</v>
          </cell>
          <cell r="U355" t="str">
            <v>Unknown</v>
          </cell>
          <cell r="V355">
            <v>3731054</v>
          </cell>
          <cell r="W355">
            <v>3673</v>
          </cell>
          <cell r="X355">
            <v>59</v>
          </cell>
          <cell r="Y355">
            <v>0.56999999999999995</v>
          </cell>
          <cell r="Z355">
            <v>3412061</v>
          </cell>
          <cell r="AA355">
            <v>3624</v>
          </cell>
          <cell r="AB355">
            <v>47</v>
          </cell>
          <cell r="AC355">
            <v>3</v>
          </cell>
          <cell r="AD355">
            <v>1</v>
          </cell>
          <cell r="AE355">
            <v>1</v>
          </cell>
          <cell r="AF355">
            <v>1</v>
          </cell>
          <cell r="AG355">
            <v>40</v>
          </cell>
        </row>
        <row r="356">
          <cell r="A356">
            <v>2551306540</v>
          </cell>
          <cell r="B356" t="str">
            <v>Bacteria</v>
          </cell>
          <cell r="C356" t="str">
            <v>Permanent Draft</v>
          </cell>
          <cell r="D356" t="str">
            <v>Methylobacterium sp. B34</v>
          </cell>
          <cell r="E356" t="str">
            <v>Methylobacterium sp. B34</v>
          </cell>
          <cell r="F356" t="str">
            <v>Kazusa DNA Research Institute</v>
          </cell>
          <cell r="G356">
            <v>2551306540</v>
          </cell>
          <cell r="H356" t="str">
            <v>Proteobacteria</v>
          </cell>
          <cell r="I356" t="str">
            <v>Alphaproteobacteria</v>
          </cell>
          <cell r="J356" t="str">
            <v>Rhizobiales</v>
          </cell>
          <cell r="K356" t="str">
            <v>Methylobacteriaceae</v>
          </cell>
          <cell r="L356" t="str">
            <v>Methylobacterium</v>
          </cell>
          <cell r="M356" t="str">
            <v>Methylobacterium sp. B34</v>
          </cell>
          <cell r="N356">
            <v>95563</v>
          </cell>
          <cell r="O356">
            <v>0</v>
          </cell>
          <cell r="P356">
            <v>0</v>
          </cell>
          <cell r="R356" t="str">
            <v>B34</v>
          </cell>
          <cell r="T356" t="str">
            <v>Yes</v>
          </cell>
          <cell r="U356" t="str">
            <v>Unknown</v>
          </cell>
          <cell r="V356">
            <v>6925076</v>
          </cell>
          <cell r="W356">
            <v>8004</v>
          </cell>
          <cell r="X356">
            <v>1601</v>
          </cell>
          <cell r="Y356">
            <v>0.7</v>
          </cell>
          <cell r="Z356">
            <v>5872930</v>
          </cell>
          <cell r="AA356">
            <v>7895</v>
          </cell>
          <cell r="AB356">
            <v>109</v>
          </cell>
          <cell r="AC356">
            <v>21</v>
          </cell>
          <cell r="AD356">
            <v>6</v>
          </cell>
          <cell r="AE356">
            <v>7</v>
          </cell>
          <cell r="AF356">
            <v>8</v>
          </cell>
          <cell r="AG356">
            <v>61</v>
          </cell>
        </row>
        <row r="357">
          <cell r="A357">
            <v>2617270908</v>
          </cell>
          <cell r="B357" t="str">
            <v>Bacteria</v>
          </cell>
          <cell r="C357" t="str">
            <v>Permanent Draft</v>
          </cell>
          <cell r="D357" t="str">
            <v>Genomic Encyclopedia of Type Strains, Phase III (KMG-III): the genomes of soil and plant-associated and newly described type strains</v>
          </cell>
          <cell r="E357" t="str">
            <v>Methylobacterium salsuginis CGMCC 1.6474</v>
          </cell>
          <cell r="F357" t="str">
            <v>DOE Joint Genome Institute (JGI)</v>
          </cell>
          <cell r="G357">
            <v>2617270908</v>
          </cell>
          <cell r="H357" t="str">
            <v>Proteobacteria</v>
          </cell>
          <cell r="I357" t="str">
            <v>Alphaproteobacteria</v>
          </cell>
          <cell r="J357" t="str">
            <v>Rhizobiales</v>
          </cell>
          <cell r="K357" t="str">
            <v>Methylobacteriaceae</v>
          </cell>
          <cell r="L357" t="str">
            <v>Methylobacterium</v>
          </cell>
          <cell r="M357" t="str">
            <v>Methylobacterium salsuginis</v>
          </cell>
          <cell r="N357">
            <v>414703</v>
          </cell>
          <cell r="O357">
            <v>0</v>
          </cell>
          <cell r="P357">
            <v>0</v>
          </cell>
          <cell r="Q357">
            <v>42166</v>
          </cell>
          <cell r="R357" t="str">
            <v>CGMCC 1.6474</v>
          </cell>
          <cell r="S357" t="str">
            <v>William Whitman</v>
          </cell>
          <cell r="T357" t="str">
            <v>Yes</v>
          </cell>
          <cell r="U357" t="str">
            <v>Yes</v>
          </cell>
          <cell r="V357">
            <v>5323773</v>
          </cell>
          <cell r="W357">
            <v>5089</v>
          </cell>
          <cell r="X357">
            <v>64</v>
          </cell>
          <cell r="Y357">
            <v>0.7</v>
          </cell>
          <cell r="Z357">
            <v>4594064</v>
          </cell>
          <cell r="AA357">
            <v>5012</v>
          </cell>
          <cell r="AB357">
            <v>77</v>
          </cell>
          <cell r="AC357">
            <v>7</v>
          </cell>
          <cell r="AD357">
            <v>4</v>
          </cell>
          <cell r="AE357">
            <v>1</v>
          </cell>
          <cell r="AF357">
            <v>2</v>
          </cell>
          <cell r="AG357">
            <v>50</v>
          </cell>
        </row>
        <row r="358">
          <cell r="A358">
            <v>2681813552</v>
          </cell>
          <cell r="B358" t="str">
            <v>Bacteria</v>
          </cell>
          <cell r="C358" t="str">
            <v>Permanent Draft</v>
          </cell>
          <cell r="D358" t="str">
            <v>Genomic Encyclopedia of Archaeal and Bacterial Type Strains, Phase II (KMG-II): from individual species to whole genera</v>
          </cell>
          <cell r="E358" t="str">
            <v>Jannaschia aquimarina DSM 28248</v>
          </cell>
          <cell r="F358" t="str">
            <v>DOE Joint Genome Institute (JGI)</v>
          </cell>
          <cell r="G358">
            <v>2681813552</v>
          </cell>
          <cell r="H358" t="str">
            <v>Proteobacteria</v>
          </cell>
          <cell r="I358" t="str">
            <v>Alphaproteobacteria</v>
          </cell>
          <cell r="J358" t="str">
            <v>Rhodobacterales</v>
          </cell>
          <cell r="K358" t="str">
            <v>Rhodobacteraceae</v>
          </cell>
          <cell r="L358" t="str">
            <v>Jannaschia</v>
          </cell>
          <cell r="M358" t="str">
            <v>Jannaschia aquimarina</v>
          </cell>
          <cell r="N358">
            <v>935700</v>
          </cell>
          <cell r="O358">
            <v>0</v>
          </cell>
          <cell r="P358">
            <v>0</v>
          </cell>
          <cell r="Q358">
            <v>42562</v>
          </cell>
          <cell r="R358" t="str">
            <v>DSM 28248</v>
          </cell>
          <cell r="S358" t="str">
            <v>Markus G?ker</v>
          </cell>
          <cell r="T358" t="str">
            <v>Yes</v>
          </cell>
          <cell r="V358">
            <v>4117706</v>
          </cell>
          <cell r="W358">
            <v>4147</v>
          </cell>
          <cell r="X358">
            <v>37</v>
          </cell>
          <cell r="Y358">
            <v>0.66</v>
          </cell>
          <cell r="Z358">
            <v>3722661</v>
          </cell>
          <cell r="AA358">
            <v>4091</v>
          </cell>
          <cell r="AB358">
            <v>56</v>
          </cell>
          <cell r="AC358">
            <v>3</v>
          </cell>
          <cell r="AD358">
            <v>1</v>
          </cell>
          <cell r="AE358">
            <v>1</v>
          </cell>
          <cell r="AF358">
            <v>1</v>
          </cell>
          <cell r="AG358">
            <v>44</v>
          </cell>
        </row>
        <row r="359">
          <cell r="A359">
            <v>2690315746</v>
          </cell>
          <cell r="B359" t="str">
            <v>Bacteria</v>
          </cell>
          <cell r="C359" t="str">
            <v>Finished</v>
          </cell>
          <cell r="D359" t="str">
            <v>Methylobacterium aquaticum MA-22A transcriptome</v>
          </cell>
          <cell r="E359" t="str">
            <v>Methylobacterium aquaticum MA-22A</v>
          </cell>
          <cell r="F359" t="str">
            <v>Okayama University</v>
          </cell>
          <cell r="G359">
            <v>2690315746</v>
          </cell>
          <cell r="H359" t="str">
            <v>Proteobacteria</v>
          </cell>
          <cell r="I359" t="str">
            <v>Alphaproteobacteria</v>
          </cell>
          <cell r="J359" t="str">
            <v>Rhizobiales</v>
          </cell>
          <cell r="K359" t="str">
            <v>Methylobacteriaceae</v>
          </cell>
          <cell r="L359" t="str">
            <v>Methylobacterium</v>
          </cell>
          <cell r="M359" t="str">
            <v>Methylobacterium sp. MA-22A</v>
          </cell>
          <cell r="N359">
            <v>1577727</v>
          </cell>
          <cell r="O359">
            <v>0</v>
          </cell>
          <cell r="P359">
            <v>0</v>
          </cell>
          <cell r="Q359">
            <v>42593</v>
          </cell>
          <cell r="R359" t="str">
            <v>MA-22A</v>
          </cell>
          <cell r="T359" t="str">
            <v>Yes</v>
          </cell>
          <cell r="V359">
            <v>7557960</v>
          </cell>
          <cell r="W359">
            <v>7148</v>
          </cell>
          <cell r="X359">
            <v>6</v>
          </cell>
          <cell r="Y359">
            <v>0.71</v>
          </cell>
          <cell r="Z359">
            <v>6510219</v>
          </cell>
          <cell r="AA359">
            <v>6993</v>
          </cell>
          <cell r="AB359">
            <v>155</v>
          </cell>
          <cell r="AC359">
            <v>33</v>
          </cell>
          <cell r="AD359">
            <v>11</v>
          </cell>
          <cell r="AE359">
            <v>11</v>
          </cell>
          <cell r="AF359">
            <v>11</v>
          </cell>
          <cell r="AG359">
            <v>94</v>
          </cell>
        </row>
        <row r="360">
          <cell r="A360">
            <v>2512875023</v>
          </cell>
          <cell r="B360" t="str">
            <v>Bacteria</v>
          </cell>
          <cell r="C360" t="str">
            <v>Permanent Draft</v>
          </cell>
          <cell r="D360" t="str">
            <v>Rhodobacter sphaeroides resequencing</v>
          </cell>
          <cell r="E360" t="str">
            <v>Rhodobacter sphaeroides 2.4.1</v>
          </cell>
          <cell r="F360" t="str">
            <v>DOE Joint Genome Institute (JGI)</v>
          </cell>
          <cell r="G360">
            <v>2512875023</v>
          </cell>
          <cell r="H360" t="str">
            <v>Proteobacteria</v>
          </cell>
          <cell r="I360" t="str">
            <v>Alphaproteobacteria</v>
          </cell>
          <cell r="J360" t="str">
            <v>Rhodobacterales</v>
          </cell>
          <cell r="K360" t="str">
            <v>Rhodobacteraceae</v>
          </cell>
          <cell r="L360" t="str">
            <v>Rhodobacter</v>
          </cell>
          <cell r="M360" t="str">
            <v>Rhodobacter sphaeroides</v>
          </cell>
          <cell r="N360">
            <v>1063</v>
          </cell>
          <cell r="O360">
            <v>56</v>
          </cell>
          <cell r="P360">
            <v>57653</v>
          </cell>
          <cell r="Q360">
            <v>41134</v>
          </cell>
          <cell r="R360" t="str">
            <v>2.4.1</v>
          </cell>
          <cell r="S360" t="str">
            <v>Timothy Donohue</v>
          </cell>
          <cell r="T360" t="str">
            <v>Yes</v>
          </cell>
          <cell r="U360" t="str">
            <v>No</v>
          </cell>
          <cell r="V360">
            <v>4602977</v>
          </cell>
          <cell r="W360">
            <v>4515</v>
          </cell>
          <cell r="X360">
            <v>7</v>
          </cell>
          <cell r="Y360">
            <v>0.69</v>
          </cell>
          <cell r="Z360">
            <v>4110520</v>
          </cell>
          <cell r="AA360">
            <v>4446</v>
          </cell>
          <cell r="AB360">
            <v>69</v>
          </cell>
          <cell r="AC360">
            <v>9</v>
          </cell>
          <cell r="AD360">
            <v>0</v>
          </cell>
          <cell r="AE360">
            <v>0</v>
          </cell>
          <cell r="AF360">
            <v>0</v>
          </cell>
          <cell r="AG360">
            <v>54</v>
          </cell>
        </row>
        <row r="361">
          <cell r="A361">
            <v>2617271323</v>
          </cell>
          <cell r="B361" t="str">
            <v>Bacteria</v>
          </cell>
          <cell r="C361" t="str">
            <v>Permanent Draft</v>
          </cell>
          <cell r="D361" t="str">
            <v>Hoeflea sp. BAL378 Genome sequencing</v>
          </cell>
          <cell r="E361" t="str">
            <v>Hoeflea sp. BAL378</v>
          </cell>
          <cell r="F361" t="str">
            <v>Technical University of Denmark</v>
          </cell>
          <cell r="G361">
            <v>2617271323</v>
          </cell>
          <cell r="H361" t="str">
            <v>Proteobacteria</v>
          </cell>
          <cell r="I361" t="str">
            <v>Alphaproteobacteria</v>
          </cell>
          <cell r="J361" t="str">
            <v>Rhizobiales</v>
          </cell>
          <cell r="K361" t="str">
            <v>Phyllobacteriaceae</v>
          </cell>
          <cell r="L361" t="str">
            <v>Hoeflea</v>
          </cell>
          <cell r="M361" t="str">
            <v>Hoeflea sp. BAL378</v>
          </cell>
          <cell r="N361">
            <v>1547437</v>
          </cell>
          <cell r="O361">
            <v>0</v>
          </cell>
          <cell r="P361">
            <v>0</v>
          </cell>
          <cell r="Q361">
            <v>42156</v>
          </cell>
          <cell r="R361" t="str">
            <v>BAL378</v>
          </cell>
          <cell r="T361" t="str">
            <v>Yes</v>
          </cell>
          <cell r="U361" t="str">
            <v>Unknown</v>
          </cell>
          <cell r="V361">
            <v>5483543</v>
          </cell>
          <cell r="W361">
            <v>5296</v>
          </cell>
          <cell r="X361">
            <v>281</v>
          </cell>
          <cell r="Y361">
            <v>0.65</v>
          </cell>
          <cell r="Z361">
            <v>4880380</v>
          </cell>
          <cell r="AA361">
            <v>5231</v>
          </cell>
          <cell r="AB361">
            <v>65</v>
          </cell>
          <cell r="AC361">
            <v>3</v>
          </cell>
          <cell r="AD361">
            <v>1</v>
          </cell>
          <cell r="AE361">
            <v>1</v>
          </cell>
          <cell r="AF361">
            <v>1</v>
          </cell>
          <cell r="AG361">
            <v>45</v>
          </cell>
        </row>
        <row r="362">
          <cell r="A362">
            <v>2698536550</v>
          </cell>
          <cell r="B362" t="str">
            <v>Bacteria</v>
          </cell>
          <cell r="C362" t="str">
            <v>Permanent Draft</v>
          </cell>
          <cell r="D362" t="str">
            <v>Whole genome sequencing of Labrenzia alexandrii CECT 5112</v>
          </cell>
          <cell r="E362" t="str">
            <v>Labrenzia alexandrii CECT 5112</v>
          </cell>
          <cell r="F362" t="str">
            <v>Spanish Type Culture Collection (CECT)</v>
          </cell>
          <cell r="G362">
            <v>2698536550</v>
          </cell>
          <cell r="H362" t="str">
            <v>Proteobacteria</v>
          </cell>
          <cell r="I362" t="str">
            <v>Alphaproteobacteria</v>
          </cell>
          <cell r="J362" t="str">
            <v>Rhodobacterales</v>
          </cell>
          <cell r="K362" t="str">
            <v>Rhodobacteraceae</v>
          </cell>
          <cell r="L362" t="str">
            <v>Labrenzia</v>
          </cell>
          <cell r="M362" t="str">
            <v>Labrenzia alexandrii</v>
          </cell>
          <cell r="N362">
            <v>388408</v>
          </cell>
          <cell r="O362">
            <v>0</v>
          </cell>
          <cell r="P362">
            <v>0</v>
          </cell>
          <cell r="Q362">
            <v>42647</v>
          </cell>
          <cell r="R362" t="str">
            <v>CECT 5112</v>
          </cell>
          <cell r="T362" t="str">
            <v>Yes</v>
          </cell>
          <cell r="V362">
            <v>5346416</v>
          </cell>
          <cell r="W362">
            <v>5067</v>
          </cell>
          <cell r="X362">
            <v>46</v>
          </cell>
          <cell r="Y362">
            <v>0.56000000000000005</v>
          </cell>
          <cell r="Z362">
            <v>4784711</v>
          </cell>
          <cell r="AA362">
            <v>5006</v>
          </cell>
          <cell r="AB362">
            <v>61</v>
          </cell>
          <cell r="AC362">
            <v>3</v>
          </cell>
          <cell r="AD362">
            <v>1</v>
          </cell>
          <cell r="AE362">
            <v>1</v>
          </cell>
          <cell r="AF362">
            <v>1</v>
          </cell>
          <cell r="AG362">
            <v>47</v>
          </cell>
        </row>
        <row r="363">
          <cell r="A363">
            <v>2684623050</v>
          </cell>
          <cell r="B363" t="str">
            <v>Bacteria</v>
          </cell>
          <cell r="C363" t="str">
            <v>Finished</v>
          </cell>
          <cell r="D363" t="str">
            <v>Complete Genomic sequencing of Methylobacterium sp. AMS5</v>
          </cell>
          <cell r="E363" t="str">
            <v>Methylobacterium sp. AMS5</v>
          </cell>
          <cell r="F363" t="str">
            <v>Graduate school of life sciences, Tohoku University</v>
          </cell>
          <cell r="G363">
            <v>2684623050</v>
          </cell>
          <cell r="H363" t="str">
            <v>Proteobacteria</v>
          </cell>
          <cell r="I363" t="str">
            <v>Alphaproteobacteria</v>
          </cell>
          <cell r="J363" t="str">
            <v>Rhizobiales</v>
          </cell>
          <cell r="K363" t="str">
            <v>Methylobacteriaceae</v>
          </cell>
          <cell r="L363" t="str">
            <v>Methylobacterium</v>
          </cell>
          <cell r="M363" t="str">
            <v>Methylobacterium sp. AMS5</v>
          </cell>
          <cell r="N363">
            <v>925818</v>
          </cell>
          <cell r="O363">
            <v>0</v>
          </cell>
          <cell r="P363">
            <v>0</v>
          </cell>
          <cell r="Q363">
            <v>42563</v>
          </cell>
          <cell r="R363" t="str">
            <v>AMS5</v>
          </cell>
          <cell r="T363" t="str">
            <v>Yes</v>
          </cell>
          <cell r="V363">
            <v>5599206</v>
          </cell>
          <cell r="W363">
            <v>5183</v>
          </cell>
          <cell r="X363">
            <v>4</v>
          </cell>
          <cell r="Y363">
            <v>0.68</v>
          </cell>
          <cell r="Z363">
            <v>4791843</v>
          </cell>
          <cell r="AA363">
            <v>5091</v>
          </cell>
          <cell r="AB363">
            <v>92</v>
          </cell>
          <cell r="AC363">
            <v>15</v>
          </cell>
          <cell r="AD363">
            <v>5</v>
          </cell>
          <cell r="AE363">
            <v>5</v>
          </cell>
          <cell r="AF363">
            <v>5</v>
          </cell>
          <cell r="AG363">
            <v>58</v>
          </cell>
        </row>
        <row r="364">
          <cell r="A364">
            <v>2695420928</v>
          </cell>
          <cell r="B364" t="str">
            <v>Bacteria</v>
          </cell>
          <cell r="C364" t="str">
            <v>Permanent Draft</v>
          </cell>
          <cell r="D364" t="str">
            <v>Genomic Encyclopedia of Archaeal and Bacterial Type Strains, Phase II (KMG-II): from individual species to whole genera</v>
          </cell>
          <cell r="E364" t="str">
            <v>Loktanella atrilutea DSM 29326</v>
          </cell>
          <cell r="F364" t="str">
            <v>DOE Joint Genome Institute (JGI)</v>
          </cell>
          <cell r="G364">
            <v>2695420928</v>
          </cell>
          <cell r="H364" t="str">
            <v>Proteobacteria</v>
          </cell>
          <cell r="I364" t="str">
            <v>Alphaproteobacteria</v>
          </cell>
          <cell r="J364" t="str">
            <v>Rhodobacterales</v>
          </cell>
          <cell r="K364" t="str">
            <v>Rhodobacteraceae</v>
          </cell>
          <cell r="L364" t="str">
            <v>Loktanella</v>
          </cell>
          <cell r="M364" t="str">
            <v>Loktanella atrilutea</v>
          </cell>
          <cell r="N364">
            <v>366533</v>
          </cell>
          <cell r="O364">
            <v>0</v>
          </cell>
          <cell r="P364">
            <v>0</v>
          </cell>
          <cell r="Q364">
            <v>42647</v>
          </cell>
          <cell r="R364" t="str">
            <v>DSM 29326</v>
          </cell>
          <cell r="S364" t="str">
            <v>Markus G?ker</v>
          </cell>
          <cell r="T364" t="str">
            <v>Yes</v>
          </cell>
          <cell r="U364" t="str">
            <v>Yes</v>
          </cell>
          <cell r="V364">
            <v>4206024</v>
          </cell>
          <cell r="W364">
            <v>4128</v>
          </cell>
          <cell r="X364">
            <v>46</v>
          </cell>
          <cell r="Y364">
            <v>0.65</v>
          </cell>
          <cell r="Z364">
            <v>3786803</v>
          </cell>
          <cell r="AA364">
            <v>4071</v>
          </cell>
          <cell r="AB364">
            <v>57</v>
          </cell>
          <cell r="AC364">
            <v>3</v>
          </cell>
          <cell r="AD364">
            <v>1</v>
          </cell>
          <cell r="AE364">
            <v>1</v>
          </cell>
          <cell r="AF364">
            <v>1</v>
          </cell>
          <cell r="AG364">
            <v>45</v>
          </cell>
        </row>
        <row r="365">
          <cell r="A365">
            <v>2738543032</v>
          </cell>
          <cell r="B365" t="str">
            <v>Bacteria</v>
          </cell>
          <cell r="C365" t="str">
            <v>Permanent Draft</v>
          </cell>
          <cell r="D365" t="str">
            <v>Populus root and rhizosphere microbial communities from Tennessee, USA</v>
          </cell>
          <cell r="E365" t="str">
            <v>Methylobacterium sp. GV104</v>
          </cell>
          <cell r="F365" t="str">
            <v>DOE Joint Genome Institute (JGI)</v>
          </cell>
          <cell r="G365">
            <v>2738543032</v>
          </cell>
          <cell r="H365" t="str">
            <v>Proteobacteria</v>
          </cell>
          <cell r="I365" t="str">
            <v>Alphaproteobacteria</v>
          </cell>
          <cell r="J365" t="str">
            <v>Rhizobiales</v>
          </cell>
          <cell r="K365" t="str">
            <v>Methylobacteriaceae</v>
          </cell>
          <cell r="L365" t="str">
            <v>Methylobacterium</v>
          </cell>
          <cell r="M365" t="str">
            <v>Methylobacterium sp.</v>
          </cell>
          <cell r="N365">
            <v>409</v>
          </cell>
          <cell r="O365">
            <v>0</v>
          </cell>
          <cell r="P365">
            <v>0</v>
          </cell>
          <cell r="Q365">
            <v>42929</v>
          </cell>
          <cell r="R365" t="str">
            <v>GV104</v>
          </cell>
          <cell r="S365" t="str">
            <v>Dale Pelletier</v>
          </cell>
          <cell r="T365" t="str">
            <v>Yes</v>
          </cell>
          <cell r="V365">
            <v>5115625</v>
          </cell>
          <cell r="W365">
            <v>4797</v>
          </cell>
          <cell r="X365">
            <v>63</v>
          </cell>
          <cell r="Y365">
            <v>0.69</v>
          </cell>
          <cell r="Z365">
            <v>4416711</v>
          </cell>
          <cell r="AA365">
            <v>4729</v>
          </cell>
          <cell r="AB365">
            <v>68</v>
          </cell>
          <cell r="AC365">
            <v>3</v>
          </cell>
          <cell r="AD365">
            <v>1</v>
          </cell>
          <cell r="AE365">
            <v>1</v>
          </cell>
          <cell r="AF365">
            <v>1</v>
          </cell>
          <cell r="AG365">
            <v>49</v>
          </cell>
        </row>
        <row r="366">
          <cell r="A366">
            <v>2643221952</v>
          </cell>
          <cell r="B366" t="str">
            <v>Bacteria</v>
          </cell>
          <cell r="C366" t="str">
            <v>Permanent Draft</v>
          </cell>
          <cell r="D366" t="str">
            <v>Genome sequencing of Arabidopsis leaf and root microbiota representing the majority of bacterial species in their natural communities</v>
          </cell>
          <cell r="E366" t="str">
            <v>Methylobacterium sp. Leaf94</v>
          </cell>
          <cell r="F366" t="str">
            <v>Max Planck Institute for Plant Breeding Research</v>
          </cell>
          <cell r="G366">
            <v>2643221952</v>
          </cell>
          <cell r="H366" t="str">
            <v>Proteobacteria</v>
          </cell>
          <cell r="I366" t="str">
            <v>Alphaproteobacteria</v>
          </cell>
          <cell r="J366" t="str">
            <v>Rhizobiales</v>
          </cell>
          <cell r="K366" t="str">
            <v>Methylobacteriaceae</v>
          </cell>
          <cell r="L366" t="str">
            <v>Methylobacterium</v>
          </cell>
          <cell r="M366" t="str">
            <v>Methylobacterium sp. Leaf94</v>
          </cell>
          <cell r="N366">
            <v>1736250</v>
          </cell>
          <cell r="O366">
            <v>0</v>
          </cell>
          <cell r="P366">
            <v>0</v>
          </cell>
          <cell r="Q366">
            <v>42349</v>
          </cell>
          <cell r="R366" t="str">
            <v>Leaf94</v>
          </cell>
          <cell r="T366" t="str">
            <v>Yes</v>
          </cell>
          <cell r="V366">
            <v>5247959</v>
          </cell>
          <cell r="W366">
            <v>5016</v>
          </cell>
          <cell r="X366">
            <v>64</v>
          </cell>
          <cell r="Y366">
            <v>0.69</v>
          </cell>
          <cell r="Z366">
            <v>4478285</v>
          </cell>
          <cell r="AA366">
            <v>4946</v>
          </cell>
          <cell r="AB366">
            <v>70</v>
          </cell>
          <cell r="AC366">
            <v>4</v>
          </cell>
          <cell r="AD366">
            <v>2</v>
          </cell>
          <cell r="AE366">
            <v>1</v>
          </cell>
          <cell r="AF366">
            <v>1</v>
          </cell>
          <cell r="AG366">
            <v>50</v>
          </cell>
        </row>
        <row r="367">
          <cell r="A367">
            <v>2540341035</v>
          </cell>
          <cell r="B367" t="str">
            <v>Bacteria</v>
          </cell>
          <cell r="C367" t="str">
            <v>Permanent Draft</v>
          </cell>
          <cell r="D367" t="str">
            <v>Methylobacterium sp. GXF4</v>
          </cell>
          <cell r="E367" t="str">
            <v>Methylobacterium sp. GXF4</v>
          </cell>
          <cell r="F367" t="str">
            <v>Rochester Institute of Technology</v>
          </cell>
          <cell r="G367">
            <v>2540341035</v>
          </cell>
          <cell r="H367" t="str">
            <v>Proteobacteria</v>
          </cell>
          <cell r="I367" t="str">
            <v>Alphaproteobacteria</v>
          </cell>
          <cell r="J367" t="str">
            <v>Rhizobiales</v>
          </cell>
          <cell r="K367" t="str">
            <v>Methylobacteriaceae</v>
          </cell>
          <cell r="L367" t="str">
            <v>Methylobacterium</v>
          </cell>
          <cell r="M367" t="str">
            <v>Methylobacterium sp. GXF4</v>
          </cell>
          <cell r="N367">
            <v>1096546</v>
          </cell>
          <cell r="O367">
            <v>0</v>
          </cell>
          <cell r="P367">
            <v>0</v>
          </cell>
          <cell r="Q367">
            <v>41536</v>
          </cell>
          <cell r="R367" t="str">
            <v>GXF4</v>
          </cell>
          <cell r="S367" t="str">
            <v>Michael Savka</v>
          </cell>
          <cell r="T367" t="str">
            <v>Yes</v>
          </cell>
          <cell r="U367" t="str">
            <v>Unknown</v>
          </cell>
          <cell r="V367">
            <v>6116340</v>
          </cell>
          <cell r="W367">
            <v>5976</v>
          </cell>
          <cell r="X367">
            <v>123</v>
          </cell>
          <cell r="Y367">
            <v>0.7</v>
          </cell>
          <cell r="Z367">
            <v>5226795</v>
          </cell>
          <cell r="AA367">
            <v>5927</v>
          </cell>
          <cell r="AB367">
            <v>49</v>
          </cell>
          <cell r="AC367">
            <v>3</v>
          </cell>
          <cell r="AD367">
            <v>1</v>
          </cell>
          <cell r="AE367">
            <v>1</v>
          </cell>
          <cell r="AF367">
            <v>1</v>
          </cell>
          <cell r="AG367">
            <v>46</v>
          </cell>
        </row>
        <row r="368">
          <cell r="A368">
            <v>2687453351</v>
          </cell>
          <cell r="B368" t="str">
            <v>Bacteria</v>
          </cell>
          <cell r="C368" t="str">
            <v>Finished</v>
          </cell>
          <cell r="D368" t="str">
            <v>Genome sequence of Rhodovulum sulfidophilum DSM 2351</v>
          </cell>
          <cell r="E368" t="str">
            <v>Rhodovulum sulfidophilum DSM 2351</v>
          </cell>
          <cell r="F368" t="str">
            <v>Toyohashi University of Technology</v>
          </cell>
          <cell r="G368">
            <v>2687453351</v>
          </cell>
          <cell r="H368" t="str">
            <v>Proteobacteria</v>
          </cell>
          <cell r="I368" t="str">
            <v>Alphaproteobacteria</v>
          </cell>
          <cell r="J368" t="str">
            <v>Rhodobacterales</v>
          </cell>
          <cell r="K368" t="str">
            <v>Rhodobacteraceae</v>
          </cell>
          <cell r="L368" t="str">
            <v>Rhodovulum</v>
          </cell>
          <cell r="M368" t="str">
            <v>Rhodovulum sulfidophilum</v>
          </cell>
          <cell r="N368">
            <v>35806</v>
          </cell>
          <cell r="O368">
            <v>0</v>
          </cell>
          <cell r="P368">
            <v>0</v>
          </cell>
          <cell r="Q368">
            <v>42578</v>
          </cell>
          <cell r="R368" t="str">
            <v>DSM 2351</v>
          </cell>
          <cell r="T368" t="str">
            <v>Yes</v>
          </cell>
          <cell r="V368">
            <v>4732772</v>
          </cell>
          <cell r="W368">
            <v>4474</v>
          </cell>
          <cell r="X368">
            <v>4</v>
          </cell>
          <cell r="Y368">
            <v>0.67</v>
          </cell>
          <cell r="Z368">
            <v>4143535</v>
          </cell>
          <cell r="AA368">
            <v>4380</v>
          </cell>
          <cell r="AB368">
            <v>94</v>
          </cell>
          <cell r="AC368">
            <v>9</v>
          </cell>
          <cell r="AD368">
            <v>3</v>
          </cell>
          <cell r="AE368">
            <v>3</v>
          </cell>
          <cell r="AF368">
            <v>3</v>
          </cell>
          <cell r="AG368">
            <v>51</v>
          </cell>
        </row>
        <row r="369">
          <cell r="A369">
            <v>2531839420</v>
          </cell>
          <cell r="B369" t="str">
            <v>Bacteria</v>
          </cell>
          <cell r="C369" t="str">
            <v>Permanent Draft</v>
          </cell>
          <cell r="D369" t="str">
            <v>Phaeospirillum molischianum DSM 120</v>
          </cell>
          <cell r="E369" t="str">
            <v>Phaeospirillum molischianum DSM 120</v>
          </cell>
          <cell r="F369" t="str">
            <v>Centre National de la Recherche Scientifique (CNRS)</v>
          </cell>
          <cell r="G369">
            <v>2531839420</v>
          </cell>
          <cell r="H369" t="str">
            <v>Proteobacteria</v>
          </cell>
          <cell r="I369" t="str">
            <v>Alphaproteobacteria</v>
          </cell>
          <cell r="J369" t="str">
            <v>Rhodospirillales</v>
          </cell>
          <cell r="K369" t="str">
            <v>Rhodospirillaceae</v>
          </cell>
          <cell r="L369" t="str">
            <v>Phaeospirillum</v>
          </cell>
          <cell r="M369" t="str">
            <v>Phaeospirillum molischianum</v>
          </cell>
          <cell r="N369">
            <v>1150626</v>
          </cell>
          <cell r="O369">
            <v>0</v>
          </cell>
          <cell r="P369">
            <v>0</v>
          </cell>
          <cell r="Q369">
            <v>41509</v>
          </cell>
          <cell r="R369" t="str">
            <v>DSM 120</v>
          </cell>
          <cell r="T369" t="str">
            <v>Yes</v>
          </cell>
          <cell r="U369" t="str">
            <v>Yes</v>
          </cell>
          <cell r="V369">
            <v>3805617</v>
          </cell>
          <cell r="W369">
            <v>3876</v>
          </cell>
          <cell r="X369">
            <v>61</v>
          </cell>
          <cell r="Y369">
            <v>0.62</v>
          </cell>
          <cell r="Z369">
            <v>3447039</v>
          </cell>
          <cell r="AA369">
            <v>3814</v>
          </cell>
          <cell r="AB369">
            <v>62</v>
          </cell>
          <cell r="AC369">
            <v>5</v>
          </cell>
          <cell r="AD369">
            <v>3</v>
          </cell>
          <cell r="AE369">
            <v>1</v>
          </cell>
          <cell r="AF369">
            <v>1</v>
          </cell>
          <cell r="AG369">
            <v>49</v>
          </cell>
        </row>
        <row r="370">
          <cell r="A370">
            <v>2576861665</v>
          </cell>
          <cell r="B370" t="str">
            <v>Bacteria</v>
          </cell>
          <cell r="C370" t="str">
            <v>Permanent Draft</v>
          </cell>
          <cell r="D370" t="str">
            <v>Horizontal gene transfer by gene transfer agents- UBC, Canada</v>
          </cell>
          <cell r="E370" t="str">
            <v>Rhodobacter capsulatus R121</v>
          </cell>
          <cell r="F370" t="str">
            <v>University of British Columbia</v>
          </cell>
          <cell r="G370">
            <v>2576861665</v>
          </cell>
          <cell r="H370" t="str">
            <v>Proteobacteria</v>
          </cell>
          <cell r="I370" t="str">
            <v>Alphaproteobacteria</v>
          </cell>
          <cell r="J370" t="str">
            <v>Rhodobacterales</v>
          </cell>
          <cell r="K370" t="str">
            <v>Rhodobacteraceae</v>
          </cell>
          <cell r="L370" t="str">
            <v>Rhodobacter</v>
          </cell>
          <cell r="M370" t="str">
            <v>Rhodobacter capsulatus</v>
          </cell>
          <cell r="N370">
            <v>1415163</v>
          </cell>
          <cell r="O370">
            <v>0</v>
          </cell>
          <cell r="P370">
            <v>0</v>
          </cell>
          <cell r="R370" t="str">
            <v>R121</v>
          </cell>
          <cell r="T370" t="str">
            <v>Yes</v>
          </cell>
          <cell r="U370" t="str">
            <v>Unknown</v>
          </cell>
          <cell r="V370">
            <v>3760694</v>
          </cell>
          <cell r="W370">
            <v>3612</v>
          </cell>
          <cell r="X370">
            <v>36</v>
          </cell>
          <cell r="Y370">
            <v>0.67</v>
          </cell>
          <cell r="Z370">
            <v>3384009</v>
          </cell>
          <cell r="AA370">
            <v>3555</v>
          </cell>
          <cell r="AB370">
            <v>57</v>
          </cell>
          <cell r="AC370">
            <v>7</v>
          </cell>
          <cell r="AD370">
            <v>1</v>
          </cell>
          <cell r="AE370">
            <v>5</v>
          </cell>
          <cell r="AF370">
            <v>1</v>
          </cell>
          <cell r="AG370">
            <v>48</v>
          </cell>
        </row>
        <row r="371">
          <cell r="A371">
            <v>2654587689</v>
          </cell>
          <cell r="B371" t="str">
            <v>Bacteria</v>
          </cell>
          <cell r="C371" t="str">
            <v>Permanent Draft</v>
          </cell>
          <cell r="D371" t="str">
            <v>Citromicrobium sp. JL1351 genome sequencing</v>
          </cell>
          <cell r="E371" t="str">
            <v>Citromicrobium sp. JL1351</v>
          </cell>
          <cell r="F371" t="str">
            <v>Xiamen university</v>
          </cell>
          <cell r="G371">
            <v>2654587689</v>
          </cell>
          <cell r="H371" t="str">
            <v>Proteobacteria</v>
          </cell>
          <cell r="I371" t="str">
            <v>Alphaproteobacteria</v>
          </cell>
          <cell r="J371" t="str">
            <v>Sphingomonadales</v>
          </cell>
          <cell r="K371" t="str">
            <v>Sphingomonadaceae</v>
          </cell>
          <cell r="L371" t="str">
            <v>Citromicrobium</v>
          </cell>
          <cell r="M371" t="str">
            <v>Citromicrobium sp. JL1351</v>
          </cell>
          <cell r="N371">
            <v>1629596</v>
          </cell>
          <cell r="O371">
            <v>0</v>
          </cell>
          <cell r="P371">
            <v>0</v>
          </cell>
          <cell r="Q371">
            <v>42443</v>
          </cell>
          <cell r="R371" t="str">
            <v>JL1351</v>
          </cell>
          <cell r="T371" t="str">
            <v>Yes</v>
          </cell>
          <cell r="V371">
            <v>3163958</v>
          </cell>
          <cell r="W371">
            <v>3123</v>
          </cell>
          <cell r="X371">
            <v>17</v>
          </cell>
          <cell r="Y371">
            <v>0.65</v>
          </cell>
          <cell r="Z371">
            <v>2904648</v>
          </cell>
          <cell r="AA371">
            <v>3068</v>
          </cell>
          <cell r="AB371">
            <v>55</v>
          </cell>
          <cell r="AC371">
            <v>3</v>
          </cell>
          <cell r="AD371">
            <v>1</v>
          </cell>
          <cell r="AE371">
            <v>1</v>
          </cell>
          <cell r="AF371">
            <v>1</v>
          </cell>
          <cell r="AG371">
            <v>45</v>
          </cell>
        </row>
        <row r="372">
          <cell r="A372">
            <v>2654588108</v>
          </cell>
          <cell r="B372" t="str">
            <v>Bacteria</v>
          </cell>
          <cell r="C372" t="str">
            <v>Permanent Draft</v>
          </cell>
          <cell r="D372" t="str">
            <v>Genomic Encyclopedia of Type Strains, Phase III (KMG-III): the genomes of soil and plant-associated and newly described type strains</v>
          </cell>
          <cell r="E372" t="str">
            <v>Methylobacterium pseudosasicola BL36</v>
          </cell>
          <cell r="F372" t="str">
            <v>DOE Joint Genome Institute (JGI)</v>
          </cell>
          <cell r="G372">
            <v>2654588108</v>
          </cell>
          <cell r="H372" t="str">
            <v>Proteobacteria</v>
          </cell>
          <cell r="I372" t="str">
            <v>Alphaproteobacteria</v>
          </cell>
          <cell r="J372" t="str">
            <v>Rhizobiales</v>
          </cell>
          <cell r="K372" t="str">
            <v>Methylobacteriaceae</v>
          </cell>
          <cell r="L372" t="str">
            <v>Methylobacterium</v>
          </cell>
          <cell r="M372" t="str">
            <v>Methylobacterium pseudosasicola</v>
          </cell>
          <cell r="N372">
            <v>582667</v>
          </cell>
          <cell r="O372">
            <v>0</v>
          </cell>
          <cell r="P372">
            <v>0</v>
          </cell>
          <cell r="Q372">
            <v>42451</v>
          </cell>
          <cell r="R372" t="str">
            <v>BL36</v>
          </cell>
          <cell r="S372" t="str">
            <v>William Whitman</v>
          </cell>
          <cell r="T372" t="str">
            <v>Yes</v>
          </cell>
          <cell r="V372">
            <v>6845277</v>
          </cell>
          <cell r="W372">
            <v>6875</v>
          </cell>
          <cell r="X372">
            <v>129</v>
          </cell>
          <cell r="Y372">
            <v>0.68</v>
          </cell>
          <cell r="Z372">
            <v>5794183</v>
          </cell>
          <cell r="AA372">
            <v>6795</v>
          </cell>
          <cell r="AB372">
            <v>80</v>
          </cell>
          <cell r="AC372">
            <v>11</v>
          </cell>
          <cell r="AD372">
            <v>3</v>
          </cell>
          <cell r="AE372">
            <v>5</v>
          </cell>
          <cell r="AF372">
            <v>3</v>
          </cell>
          <cell r="AG372">
            <v>46</v>
          </cell>
        </row>
        <row r="373">
          <cell r="A373">
            <v>2517287028</v>
          </cell>
          <cell r="B373" t="str">
            <v>Bacteria</v>
          </cell>
          <cell r="C373" t="str">
            <v>Permanent Draft</v>
          </cell>
          <cell r="D373" t="str">
            <v>Revising methanotrophy: a comprehensive genomic probing of the unexpected genetic and metabolic diversity of aerobic methane consuming bacteria.</v>
          </cell>
          <cell r="E373" t="str">
            <v>Methylocystis rosea SV97T</v>
          </cell>
          <cell r="F373" t="str">
            <v>DOE Joint Genome Institute (JGI)</v>
          </cell>
          <cell r="G373">
            <v>2517287028</v>
          </cell>
          <cell r="H373" t="str">
            <v>Proteobacteria</v>
          </cell>
          <cell r="I373" t="str">
            <v>Alphaproteobacteria</v>
          </cell>
          <cell r="J373" t="str">
            <v>Rhizobiales</v>
          </cell>
          <cell r="K373" t="str">
            <v>Methylocystaceae</v>
          </cell>
          <cell r="L373" t="str">
            <v>Methylocystis</v>
          </cell>
          <cell r="M373" t="str">
            <v>Methylocystis rosea</v>
          </cell>
          <cell r="N373">
            <v>1132444</v>
          </cell>
          <cell r="O373">
            <v>0</v>
          </cell>
          <cell r="P373">
            <v>0</v>
          </cell>
          <cell r="Q373">
            <v>41170</v>
          </cell>
          <cell r="R373" t="str">
            <v>SV97</v>
          </cell>
          <cell r="S373" t="str">
            <v>marina kalyuzhnaya</v>
          </cell>
          <cell r="T373" t="str">
            <v>Yes</v>
          </cell>
          <cell r="U373" t="str">
            <v>Yes</v>
          </cell>
          <cell r="V373">
            <v>3912050</v>
          </cell>
          <cell r="W373">
            <v>3954</v>
          </cell>
          <cell r="X373">
            <v>2</v>
          </cell>
          <cell r="Y373">
            <v>0.62</v>
          </cell>
          <cell r="Z373">
            <v>3420162</v>
          </cell>
          <cell r="AA373">
            <v>3891</v>
          </cell>
          <cell r="AB373">
            <v>63</v>
          </cell>
          <cell r="AC373">
            <v>3</v>
          </cell>
          <cell r="AD373">
            <v>1</v>
          </cell>
          <cell r="AE373">
            <v>1</v>
          </cell>
          <cell r="AF373">
            <v>1</v>
          </cell>
          <cell r="AG373">
            <v>49</v>
          </cell>
        </row>
        <row r="374">
          <cell r="A374">
            <v>2519899571</v>
          </cell>
          <cell r="B374" t="str">
            <v>Bacteria</v>
          </cell>
          <cell r="C374" t="str">
            <v>Permanent Draft</v>
          </cell>
          <cell r="D374" t="str">
            <v>Caenispirillum salinarum AK4</v>
          </cell>
          <cell r="E374" t="str">
            <v>Caenispirillum salinarum AK4</v>
          </cell>
          <cell r="F374" t="str">
            <v>Institute of Microbial Technology (IMTECH), Council of Scientific and Industrial Research (CSIR)</v>
          </cell>
          <cell r="G374">
            <v>2519899571</v>
          </cell>
          <cell r="H374" t="str">
            <v>Proteobacteria</v>
          </cell>
          <cell r="I374" t="str">
            <v>Alphaproteobacteria</v>
          </cell>
          <cell r="J374" t="str">
            <v>Rhodospirillales</v>
          </cell>
          <cell r="K374" t="str">
            <v>Rhodospirillaceae</v>
          </cell>
          <cell r="L374" t="str">
            <v>Caenispirillum</v>
          </cell>
          <cell r="M374" t="str">
            <v>Caenispirillum salinarum</v>
          </cell>
          <cell r="N374">
            <v>1238182</v>
          </cell>
          <cell r="O374">
            <v>0</v>
          </cell>
          <cell r="P374">
            <v>0</v>
          </cell>
          <cell r="R374" t="str">
            <v>AK4</v>
          </cell>
          <cell r="T374" t="str">
            <v>Yes</v>
          </cell>
          <cell r="U374" t="str">
            <v>Yes</v>
          </cell>
          <cell r="V374">
            <v>4952465</v>
          </cell>
          <cell r="W374">
            <v>4574</v>
          </cell>
          <cell r="X374">
            <v>61</v>
          </cell>
          <cell r="Y374">
            <v>0.69</v>
          </cell>
          <cell r="Z374">
            <v>4324091</v>
          </cell>
          <cell r="AA374">
            <v>4574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</row>
        <row r="375">
          <cell r="A375">
            <v>2731957889</v>
          </cell>
          <cell r="B375" t="str">
            <v>Bacteria</v>
          </cell>
          <cell r="C375" t="str">
            <v>Permanent Draft</v>
          </cell>
          <cell r="D375" t="str">
            <v>To understand ecology and evolution of rice seed associated bacteria by whole genome sequencing</v>
          </cell>
          <cell r="E375" t="str">
            <v>Methylobacterium radiotolerans SB2</v>
          </cell>
          <cell r="F375" t="str">
            <v>Bacterial Genomics and Evolution Laboratory, CSIR-Institute of Microbial Technology</v>
          </cell>
          <cell r="G375">
            <v>2731957889</v>
          </cell>
          <cell r="H375" t="str">
            <v>Proteobacteria</v>
          </cell>
          <cell r="I375" t="str">
            <v>Alphaproteobacteria</v>
          </cell>
          <cell r="J375" t="str">
            <v>Rhizobiales</v>
          </cell>
          <cell r="K375" t="str">
            <v>Methylobacteriaceae</v>
          </cell>
          <cell r="L375" t="str">
            <v>Methylobacterium</v>
          </cell>
          <cell r="M375" t="str">
            <v>Methylobacterium radiotolerans</v>
          </cell>
          <cell r="N375">
            <v>31998</v>
          </cell>
          <cell r="O375">
            <v>0</v>
          </cell>
          <cell r="P375">
            <v>0</v>
          </cell>
          <cell r="Q375">
            <v>42866</v>
          </cell>
          <cell r="R375" t="str">
            <v>SB2</v>
          </cell>
          <cell r="T375" t="str">
            <v>Yes</v>
          </cell>
          <cell r="V375">
            <v>6497369</v>
          </cell>
          <cell r="W375">
            <v>6364</v>
          </cell>
          <cell r="X375">
            <v>202</v>
          </cell>
          <cell r="Y375">
            <v>0.71</v>
          </cell>
          <cell r="Z375">
            <v>5590304</v>
          </cell>
          <cell r="AA375">
            <v>6288</v>
          </cell>
          <cell r="AB375">
            <v>76</v>
          </cell>
          <cell r="AC375">
            <v>8</v>
          </cell>
          <cell r="AD375">
            <v>3</v>
          </cell>
          <cell r="AE375">
            <v>3</v>
          </cell>
          <cell r="AF375">
            <v>2</v>
          </cell>
          <cell r="AG375">
            <v>46</v>
          </cell>
        </row>
        <row r="376">
          <cell r="A376">
            <v>2630968569</v>
          </cell>
          <cell r="B376" t="str">
            <v>Bacteria</v>
          </cell>
          <cell r="C376" t="str">
            <v>Permanent Draft</v>
          </cell>
          <cell r="D376" t="str">
            <v>Erythrobacter marinus strain:HWDM-33 genome sequencing</v>
          </cell>
          <cell r="E376" t="str">
            <v>Erythrobacter marinus HWDM-33</v>
          </cell>
          <cell r="F376" t="str">
            <v>The Third Institute of State Oceanic Administration</v>
          </cell>
          <cell r="G376">
            <v>2630968569</v>
          </cell>
          <cell r="H376" t="str">
            <v>Proteobacteria</v>
          </cell>
          <cell r="I376" t="str">
            <v>Alphaproteobacteria</v>
          </cell>
          <cell r="J376" t="str">
            <v>Sphingomonadales</v>
          </cell>
          <cell r="K376" t="str">
            <v>Erythrobacteraceae</v>
          </cell>
          <cell r="L376" t="str">
            <v>Erythrobacter</v>
          </cell>
          <cell r="M376" t="str">
            <v>Erythrobacter marinus</v>
          </cell>
          <cell r="N376">
            <v>874156</v>
          </cell>
          <cell r="O376">
            <v>0</v>
          </cell>
          <cell r="P376">
            <v>0</v>
          </cell>
          <cell r="Q376">
            <v>42268</v>
          </cell>
          <cell r="R376" t="str">
            <v>HWDM-33</v>
          </cell>
          <cell r="T376" t="str">
            <v>Yes</v>
          </cell>
          <cell r="V376">
            <v>2834102</v>
          </cell>
          <cell r="W376">
            <v>2753</v>
          </cell>
          <cell r="X376">
            <v>10</v>
          </cell>
          <cell r="Y376">
            <v>0.59</v>
          </cell>
          <cell r="Z376">
            <v>2625356</v>
          </cell>
          <cell r="AA376">
            <v>2700</v>
          </cell>
          <cell r="AB376">
            <v>53</v>
          </cell>
          <cell r="AC376">
            <v>3</v>
          </cell>
          <cell r="AD376">
            <v>1</v>
          </cell>
          <cell r="AE376">
            <v>1</v>
          </cell>
          <cell r="AF376">
            <v>1</v>
          </cell>
          <cell r="AG376">
            <v>43</v>
          </cell>
        </row>
        <row r="377">
          <cell r="A377">
            <v>2675903145</v>
          </cell>
          <cell r="B377" t="str">
            <v>Bacteria</v>
          </cell>
          <cell r="C377" t="str">
            <v>Permanent Draft</v>
          </cell>
          <cell r="D377" t="str">
            <v>Genomic Encyclopedia of Archaeal and Bacterial Type Strains, Phase II (KMG-II): from individual species to whole genera</v>
          </cell>
          <cell r="E377" t="str">
            <v>Loktanella sp. DSM 29012</v>
          </cell>
          <cell r="F377" t="str">
            <v>DOE Joint Genome Institute (JGI)</v>
          </cell>
          <cell r="G377">
            <v>2675903145</v>
          </cell>
          <cell r="H377" t="str">
            <v>Proteobacteria</v>
          </cell>
          <cell r="I377" t="str">
            <v>Alphaproteobacteria</v>
          </cell>
          <cell r="J377" t="str">
            <v>Rhodobacterales</v>
          </cell>
          <cell r="K377" t="str">
            <v>Rhodobacteraceae</v>
          </cell>
          <cell r="L377" t="str">
            <v>Loktanella</v>
          </cell>
          <cell r="M377" t="str">
            <v>Loktanella sp. DSM 29012</v>
          </cell>
          <cell r="N377">
            <v>1881056</v>
          </cell>
          <cell r="O377">
            <v>0</v>
          </cell>
          <cell r="P377">
            <v>0</v>
          </cell>
          <cell r="Q377">
            <v>42548</v>
          </cell>
          <cell r="R377" t="str">
            <v>DSM 29012</v>
          </cell>
          <cell r="S377" t="str">
            <v>Markus G?ker</v>
          </cell>
          <cell r="T377" t="str">
            <v>Yes</v>
          </cell>
          <cell r="V377">
            <v>3417479</v>
          </cell>
          <cell r="W377">
            <v>3382</v>
          </cell>
          <cell r="X377">
            <v>21</v>
          </cell>
          <cell r="Y377">
            <v>0.62</v>
          </cell>
          <cell r="Z377">
            <v>3150823</v>
          </cell>
          <cell r="AA377">
            <v>3328</v>
          </cell>
          <cell r="AB377">
            <v>54</v>
          </cell>
          <cell r="AC377">
            <v>3</v>
          </cell>
          <cell r="AD377">
            <v>1</v>
          </cell>
          <cell r="AE377">
            <v>1</v>
          </cell>
          <cell r="AF377">
            <v>1</v>
          </cell>
          <cell r="AG377">
            <v>42</v>
          </cell>
        </row>
        <row r="378">
          <cell r="A378">
            <v>2521172694</v>
          </cell>
          <cell r="B378" t="str">
            <v>Bacteria</v>
          </cell>
          <cell r="C378" t="str">
            <v>Permanent Draft</v>
          </cell>
          <cell r="D378" t="str">
            <v>Genomic Encyclopedia of Type Strains, Phase I: the one thousand microbial genomes (KMG-I) project</v>
          </cell>
          <cell r="E378" t="str">
            <v>Hyphomicrobium zavarzinii ATCC 27496</v>
          </cell>
          <cell r="F378" t="str">
            <v>DOE Joint Genome Institute (JGI)</v>
          </cell>
          <cell r="G378">
            <v>2521172694</v>
          </cell>
          <cell r="H378" t="str">
            <v>Proteobacteria</v>
          </cell>
          <cell r="I378" t="str">
            <v>Alphaproteobacteria</v>
          </cell>
          <cell r="J378" t="str">
            <v>Rhizobiales</v>
          </cell>
          <cell r="K378" t="str">
            <v>Hyphomicrobiaceae</v>
          </cell>
          <cell r="L378" t="str">
            <v>Hyphomicrobium</v>
          </cell>
          <cell r="M378" t="str">
            <v>Hyphomicrobium zavarzinii</v>
          </cell>
          <cell r="N378">
            <v>1267005</v>
          </cell>
          <cell r="O378">
            <v>0</v>
          </cell>
          <cell r="P378">
            <v>0</v>
          </cell>
          <cell r="Q378">
            <v>41334</v>
          </cell>
          <cell r="R378" t="str">
            <v>ZV-622</v>
          </cell>
          <cell r="S378" t="str">
            <v>Nikos Kyrpides</v>
          </cell>
          <cell r="T378" t="str">
            <v>Yes</v>
          </cell>
          <cell r="U378" t="str">
            <v>Yes</v>
          </cell>
          <cell r="V378">
            <v>4651795</v>
          </cell>
          <cell r="W378">
            <v>4350</v>
          </cell>
          <cell r="X378">
            <v>15</v>
          </cell>
          <cell r="Y378">
            <v>0.64</v>
          </cell>
          <cell r="Z378">
            <v>4054622</v>
          </cell>
          <cell r="AA378">
            <v>4285</v>
          </cell>
          <cell r="AB378">
            <v>65</v>
          </cell>
          <cell r="AC378">
            <v>3</v>
          </cell>
          <cell r="AD378">
            <v>1</v>
          </cell>
          <cell r="AE378">
            <v>1</v>
          </cell>
          <cell r="AF378">
            <v>1</v>
          </cell>
          <cell r="AG378">
            <v>48</v>
          </cell>
        </row>
        <row r="379">
          <cell r="A379">
            <v>2606217775</v>
          </cell>
          <cell r="B379" t="str">
            <v>Bacteria</v>
          </cell>
          <cell r="C379" t="str">
            <v>Draft</v>
          </cell>
          <cell r="D379" t="str">
            <v>Plant associated metagenomes--Microbial community diversity and host control of community assembly across model and emerging plant ecological genomics systems.</v>
          </cell>
          <cell r="E379" t="str">
            <v>Methylobacterium sp. UNCCL136</v>
          </cell>
          <cell r="F379" t="str">
            <v>University of North Carolina, Chapel Hill</v>
          </cell>
          <cell r="G379">
            <v>2606217775</v>
          </cell>
          <cell r="H379" t="str">
            <v>Proteobacteria</v>
          </cell>
          <cell r="I379" t="str">
            <v>Alphaproteobacteria</v>
          </cell>
          <cell r="J379" t="str">
            <v>Rhizobiales</v>
          </cell>
          <cell r="K379" t="str">
            <v>Methylobacteriaceae</v>
          </cell>
          <cell r="L379" t="str">
            <v>Methylobacterium</v>
          </cell>
          <cell r="M379" t="str">
            <v>Methylobacterium sp.</v>
          </cell>
          <cell r="N379">
            <v>409</v>
          </cell>
          <cell r="O379">
            <v>0</v>
          </cell>
          <cell r="P379">
            <v>0</v>
          </cell>
          <cell r="Q379">
            <v>42613</v>
          </cell>
          <cell r="R379" t="str">
            <v>UNCCL136</v>
          </cell>
          <cell r="S379" t="str">
            <v>Scott Yourstone</v>
          </cell>
          <cell r="T379" t="str">
            <v>Yes</v>
          </cell>
          <cell r="U379" t="str">
            <v>Unknown</v>
          </cell>
          <cell r="V379">
            <v>6366755</v>
          </cell>
          <cell r="W379">
            <v>6136</v>
          </cell>
          <cell r="X379">
            <v>97</v>
          </cell>
          <cell r="Y379">
            <v>0.69</v>
          </cell>
          <cell r="Z379">
            <v>5444410</v>
          </cell>
          <cell r="AA379">
            <v>6062</v>
          </cell>
          <cell r="AB379">
            <v>74</v>
          </cell>
          <cell r="AC379">
            <v>5</v>
          </cell>
          <cell r="AD379">
            <v>3</v>
          </cell>
          <cell r="AE379">
            <v>1</v>
          </cell>
          <cell r="AF379">
            <v>1</v>
          </cell>
          <cell r="AG379">
            <v>50</v>
          </cell>
        </row>
        <row r="380">
          <cell r="A380">
            <v>2645727527</v>
          </cell>
          <cell r="B380" t="str">
            <v>Bacteria</v>
          </cell>
          <cell r="C380" t="str">
            <v>Permanent Draft</v>
          </cell>
          <cell r="D380" t="str">
            <v>Rhodopseudomonas palustris strain:42OL Genome sequencing</v>
          </cell>
          <cell r="E380" t="str">
            <v>Rhodopseudomonas palustris 42OL</v>
          </cell>
          <cell r="F380" t="str">
            <v>University of Florence</v>
          </cell>
          <cell r="G380">
            <v>2645727527</v>
          </cell>
          <cell r="H380" t="str">
            <v>Proteobacteria</v>
          </cell>
          <cell r="I380" t="str">
            <v>Alphaproteobacteria</v>
          </cell>
          <cell r="J380" t="str">
            <v>Rhizobiales</v>
          </cell>
          <cell r="K380" t="str">
            <v>Bradyrhizobiaceae</v>
          </cell>
          <cell r="L380" t="str">
            <v>Rhodopseudomonas</v>
          </cell>
          <cell r="M380" t="str">
            <v>Rhodopseudomonas palustris</v>
          </cell>
          <cell r="N380">
            <v>1076</v>
          </cell>
          <cell r="O380">
            <v>0</v>
          </cell>
          <cell r="P380">
            <v>0</v>
          </cell>
          <cell r="Q380">
            <v>42374</v>
          </cell>
          <cell r="R380" t="str">
            <v>42OL</v>
          </cell>
          <cell r="T380" t="str">
            <v>Yes</v>
          </cell>
          <cell r="V380">
            <v>5104493</v>
          </cell>
          <cell r="W380">
            <v>4824</v>
          </cell>
          <cell r="X380">
            <v>277</v>
          </cell>
          <cell r="Y380">
            <v>0.66</v>
          </cell>
          <cell r="Z380">
            <v>4452885</v>
          </cell>
          <cell r="AA380">
            <v>4757</v>
          </cell>
          <cell r="AB380">
            <v>67</v>
          </cell>
          <cell r="AC380">
            <v>3</v>
          </cell>
          <cell r="AD380">
            <v>1</v>
          </cell>
          <cell r="AE380">
            <v>1</v>
          </cell>
          <cell r="AF380">
            <v>1</v>
          </cell>
          <cell r="AG380">
            <v>46</v>
          </cell>
        </row>
        <row r="381">
          <cell r="A381">
            <v>2687453745</v>
          </cell>
          <cell r="B381" t="str">
            <v>Bacteria</v>
          </cell>
          <cell r="C381" t="str">
            <v>Permanent Draft</v>
          </cell>
          <cell r="D381" t="str">
            <v>Genomic Encyclopedia of Archaeal and Bacterial Type Strains, Phase II (KMG-II): from individual species to whole genera</v>
          </cell>
          <cell r="E381" t="str">
            <v>Loktanella litorea DSM 29433</v>
          </cell>
          <cell r="F381" t="str">
            <v>DOE Joint Genome Institute (JGI)</v>
          </cell>
          <cell r="G381">
            <v>2687453745</v>
          </cell>
          <cell r="H381" t="str">
            <v>Proteobacteria</v>
          </cell>
          <cell r="I381" t="str">
            <v>Alphaproteobacteria</v>
          </cell>
          <cell r="J381" t="str">
            <v>Rhodobacterales</v>
          </cell>
          <cell r="K381" t="str">
            <v>Rhodobacteraceae</v>
          </cell>
          <cell r="L381" t="str">
            <v>Loktanella</v>
          </cell>
          <cell r="M381" t="str">
            <v>Loktanella litorea</v>
          </cell>
          <cell r="N381">
            <v>1123755</v>
          </cell>
          <cell r="O381">
            <v>0</v>
          </cell>
          <cell r="P381">
            <v>0</v>
          </cell>
          <cell r="Q381">
            <v>42590</v>
          </cell>
          <cell r="R381" t="str">
            <v>DSM 29433</v>
          </cell>
          <cell r="S381" t="str">
            <v>Markus G?ker</v>
          </cell>
          <cell r="T381" t="str">
            <v>Yes</v>
          </cell>
          <cell r="U381" t="str">
            <v>Yes</v>
          </cell>
          <cell r="V381">
            <v>3323467</v>
          </cell>
          <cell r="W381">
            <v>3362</v>
          </cell>
          <cell r="X381">
            <v>8</v>
          </cell>
          <cell r="Y381">
            <v>0.56999999999999995</v>
          </cell>
          <cell r="Z381">
            <v>3082905</v>
          </cell>
          <cell r="AA381">
            <v>3310</v>
          </cell>
          <cell r="AB381">
            <v>52</v>
          </cell>
          <cell r="AC381">
            <v>3</v>
          </cell>
          <cell r="AD381">
            <v>1</v>
          </cell>
          <cell r="AE381">
            <v>1</v>
          </cell>
          <cell r="AF381">
            <v>1</v>
          </cell>
          <cell r="AG381">
            <v>40</v>
          </cell>
        </row>
        <row r="382">
          <cell r="A382">
            <v>2648501248</v>
          </cell>
          <cell r="B382" t="str">
            <v>Bacteria</v>
          </cell>
          <cell r="C382" t="str">
            <v>Permanent Draft</v>
          </cell>
          <cell r="D382" t="str">
            <v>Aestuariivita boseongensis strain:BS-B2 Genome sequencing</v>
          </cell>
          <cell r="E382" t="str">
            <v>Aestuariivita boseongensis BS-B2</v>
          </cell>
          <cell r="F382" t="str">
            <v>Third Institute of Oceanography, State Oceanic Administration</v>
          </cell>
          <cell r="G382">
            <v>2648501248</v>
          </cell>
          <cell r="H382" t="str">
            <v>Proteobacteria</v>
          </cell>
          <cell r="I382" t="str">
            <v>Alphaproteobacteria</v>
          </cell>
          <cell r="J382" t="str">
            <v>Rhodobacterales</v>
          </cell>
          <cell r="K382" t="str">
            <v>Rhodobacteraceae</v>
          </cell>
          <cell r="L382" t="str">
            <v>Aestuariivita</v>
          </cell>
          <cell r="M382" t="str">
            <v>Aestuariivita boseongensis</v>
          </cell>
          <cell r="N382">
            <v>1470562</v>
          </cell>
          <cell r="O382">
            <v>0</v>
          </cell>
          <cell r="P382">
            <v>0</v>
          </cell>
          <cell r="Q382">
            <v>42391</v>
          </cell>
          <cell r="R382" t="str">
            <v>BS-B2</v>
          </cell>
          <cell r="T382" t="str">
            <v>Yes</v>
          </cell>
          <cell r="V382">
            <v>3931546</v>
          </cell>
          <cell r="W382">
            <v>3950</v>
          </cell>
          <cell r="X382">
            <v>119</v>
          </cell>
          <cell r="Y382">
            <v>0.61</v>
          </cell>
          <cell r="Z382">
            <v>3568358</v>
          </cell>
          <cell r="AA382">
            <v>3895</v>
          </cell>
          <cell r="AB382">
            <v>55</v>
          </cell>
          <cell r="AC382">
            <v>6</v>
          </cell>
          <cell r="AD382">
            <v>1</v>
          </cell>
          <cell r="AE382">
            <v>2</v>
          </cell>
          <cell r="AF382">
            <v>3</v>
          </cell>
          <cell r="AG382">
            <v>41</v>
          </cell>
        </row>
        <row r="383">
          <cell r="A383">
            <v>2603880215</v>
          </cell>
          <cell r="B383" t="str">
            <v>Bacteria</v>
          </cell>
          <cell r="C383" t="str">
            <v>Permanent Draft</v>
          </cell>
          <cell r="D383" t="str">
            <v>Microbial Interactions in Extremophilic Mat Communities</v>
          </cell>
          <cell r="E383" t="str">
            <v>Roseibaca calidilacus HL-91</v>
          </cell>
          <cell r="F383" t="str">
            <v>DOE Joint Genome Institute (JGI)</v>
          </cell>
          <cell r="G383">
            <v>2603880215</v>
          </cell>
          <cell r="H383" t="str">
            <v>Proteobacteria</v>
          </cell>
          <cell r="I383" t="str">
            <v>Alphaproteobacteria</v>
          </cell>
          <cell r="J383" t="str">
            <v>Rhodobacterales</v>
          </cell>
          <cell r="K383" t="str">
            <v>Rhodobacteraceae</v>
          </cell>
          <cell r="L383" t="str">
            <v>Roseibaca</v>
          </cell>
          <cell r="M383" t="str">
            <v>Roseibaca calidilacus</v>
          </cell>
          <cell r="N383">
            <v>1666912</v>
          </cell>
          <cell r="O383">
            <v>0</v>
          </cell>
          <cell r="P383">
            <v>0</v>
          </cell>
          <cell r="Q383">
            <v>42059</v>
          </cell>
          <cell r="R383" t="str">
            <v>HL-91</v>
          </cell>
          <cell r="S383" t="str">
            <v>Jim Fredrickson</v>
          </cell>
          <cell r="T383" t="str">
            <v>Yes</v>
          </cell>
          <cell r="U383" t="str">
            <v>Unknown</v>
          </cell>
          <cell r="V383">
            <v>3354638</v>
          </cell>
          <cell r="W383">
            <v>3313</v>
          </cell>
          <cell r="X383">
            <v>4</v>
          </cell>
          <cell r="Y383">
            <v>0.62</v>
          </cell>
          <cell r="Z383">
            <v>3094686</v>
          </cell>
          <cell r="AA383">
            <v>3240</v>
          </cell>
          <cell r="AB383">
            <v>73</v>
          </cell>
          <cell r="AC383">
            <v>11</v>
          </cell>
          <cell r="AD383">
            <v>3</v>
          </cell>
          <cell r="AE383">
            <v>4</v>
          </cell>
          <cell r="AF383">
            <v>4</v>
          </cell>
          <cell r="AG383">
            <v>50</v>
          </cell>
        </row>
        <row r="384">
          <cell r="A384">
            <v>2576861659</v>
          </cell>
          <cell r="B384" t="str">
            <v>Bacteria</v>
          </cell>
          <cell r="C384" t="str">
            <v>Permanent Draft</v>
          </cell>
          <cell r="D384" t="str">
            <v>Rhodomicrobium udaipurense JA643</v>
          </cell>
          <cell r="E384" t="str">
            <v>Rhodomicrobium udaipurense JA643</v>
          </cell>
          <cell r="F384" t="str">
            <v>University of Hyderabad</v>
          </cell>
          <cell r="G384">
            <v>2576861659</v>
          </cell>
          <cell r="H384" t="str">
            <v>Proteobacteria</v>
          </cell>
          <cell r="I384" t="str">
            <v>Alphaproteobacteria</v>
          </cell>
          <cell r="J384" t="str">
            <v>Rhizobiales</v>
          </cell>
          <cell r="K384" t="str">
            <v>Hyphomicrobiaceae</v>
          </cell>
          <cell r="L384" t="str">
            <v>Rhodomicrobium</v>
          </cell>
          <cell r="M384" t="str">
            <v>Rhodomicrobium udaipurense</v>
          </cell>
          <cell r="N384">
            <v>858455</v>
          </cell>
          <cell r="O384">
            <v>0</v>
          </cell>
          <cell r="P384">
            <v>0</v>
          </cell>
          <cell r="R384" t="str">
            <v>JA643</v>
          </cell>
          <cell r="T384" t="str">
            <v>Yes</v>
          </cell>
          <cell r="U384" t="str">
            <v>Unknown</v>
          </cell>
          <cell r="V384">
            <v>3631113</v>
          </cell>
          <cell r="W384">
            <v>3350</v>
          </cell>
          <cell r="X384">
            <v>256</v>
          </cell>
          <cell r="Y384">
            <v>0.62</v>
          </cell>
          <cell r="Z384">
            <v>3060778</v>
          </cell>
          <cell r="AA384">
            <v>3304</v>
          </cell>
          <cell r="AB384">
            <v>46</v>
          </cell>
          <cell r="AC384">
            <v>3</v>
          </cell>
          <cell r="AD384">
            <v>1</v>
          </cell>
          <cell r="AE384">
            <v>1</v>
          </cell>
          <cell r="AF384">
            <v>1</v>
          </cell>
          <cell r="AG384">
            <v>42</v>
          </cell>
        </row>
        <row r="385">
          <cell r="A385">
            <v>2593339286</v>
          </cell>
          <cell r="B385" t="str">
            <v>Bacteria</v>
          </cell>
          <cell r="C385" t="str">
            <v>Permanent Draft</v>
          </cell>
          <cell r="D385" t="str">
            <v>Genomic Encyclopedia of Archaeal and Bacterial Type Strains, Phase II (KMG-II): from individual species to whole genera</v>
          </cell>
          <cell r="E385" t="str">
            <v>Rhodobaca barguzinensis DSM 19920</v>
          </cell>
          <cell r="F385" t="str">
            <v>DOE Joint Genome Institute (JGI)</v>
          </cell>
          <cell r="G385">
            <v>2593339286</v>
          </cell>
          <cell r="H385" t="str">
            <v>Proteobacteria</v>
          </cell>
          <cell r="I385" t="str">
            <v>Alphaproteobacteria</v>
          </cell>
          <cell r="J385" t="str">
            <v>Rhodobacterales</v>
          </cell>
          <cell r="K385" t="str">
            <v>Rhodobacteraceae</v>
          </cell>
          <cell r="L385" t="str">
            <v>Rhodobaca</v>
          </cell>
          <cell r="M385" t="str">
            <v>Rhodobaca barguzinensis</v>
          </cell>
          <cell r="N385">
            <v>441209</v>
          </cell>
          <cell r="O385">
            <v>0</v>
          </cell>
          <cell r="P385">
            <v>0</v>
          </cell>
          <cell r="Q385">
            <v>42580</v>
          </cell>
          <cell r="R385" t="str">
            <v>DSM 19920</v>
          </cell>
          <cell r="S385" t="str">
            <v>Markus G?ker</v>
          </cell>
          <cell r="T385" t="str">
            <v>Yes</v>
          </cell>
          <cell r="U385" t="str">
            <v>Yes</v>
          </cell>
          <cell r="V385">
            <v>3867412</v>
          </cell>
          <cell r="W385">
            <v>3754</v>
          </cell>
          <cell r="X385">
            <v>25</v>
          </cell>
          <cell r="Y385">
            <v>0.59</v>
          </cell>
          <cell r="Z385">
            <v>3491805</v>
          </cell>
          <cell r="AA385">
            <v>3696</v>
          </cell>
          <cell r="AB385">
            <v>58</v>
          </cell>
          <cell r="AC385">
            <v>7</v>
          </cell>
          <cell r="AD385">
            <v>2</v>
          </cell>
          <cell r="AE385">
            <v>2</v>
          </cell>
          <cell r="AF385">
            <v>3</v>
          </cell>
          <cell r="AG385">
            <v>43</v>
          </cell>
        </row>
        <row r="386">
          <cell r="A386">
            <v>2634166309</v>
          </cell>
          <cell r="B386" t="str">
            <v>Bacteria</v>
          </cell>
          <cell r="C386" t="str">
            <v>Permanent Draft</v>
          </cell>
          <cell r="D386" t="str">
            <v>Genomic Encyclopedia of Archaeal and Bacterial Type Strains, Phase II (KMG-II): from individual species to whole genera</v>
          </cell>
          <cell r="E386" t="str">
            <v>Roseivivax roseus DSM 23042</v>
          </cell>
          <cell r="F386" t="str">
            <v>DOE Joint Genome Institute (JGI)</v>
          </cell>
          <cell r="G386">
            <v>2634166309</v>
          </cell>
          <cell r="H386" t="str">
            <v>Proteobacteria</v>
          </cell>
          <cell r="I386" t="str">
            <v>Alphaproteobacteria</v>
          </cell>
          <cell r="J386" t="str">
            <v>Rhodobacterales</v>
          </cell>
          <cell r="K386" t="str">
            <v>Rhodobacteraceae</v>
          </cell>
          <cell r="L386" t="str">
            <v>Roseivivax</v>
          </cell>
          <cell r="M386" t="str">
            <v>Roseivivax roseus</v>
          </cell>
          <cell r="N386">
            <v>641238</v>
          </cell>
          <cell r="O386">
            <v>0</v>
          </cell>
          <cell r="P386">
            <v>0</v>
          </cell>
          <cell r="Q386">
            <v>42294</v>
          </cell>
          <cell r="R386" t="str">
            <v>DSM 23042</v>
          </cell>
          <cell r="S386" t="str">
            <v>Markus G?ker</v>
          </cell>
          <cell r="T386" t="str">
            <v>Yes</v>
          </cell>
          <cell r="V386">
            <v>4233461</v>
          </cell>
          <cell r="W386">
            <v>4142</v>
          </cell>
          <cell r="X386">
            <v>31</v>
          </cell>
          <cell r="Y386">
            <v>0.68</v>
          </cell>
          <cell r="Z386">
            <v>3857944</v>
          </cell>
          <cell r="AA386">
            <v>4086</v>
          </cell>
          <cell r="AB386">
            <v>56</v>
          </cell>
          <cell r="AC386">
            <v>4</v>
          </cell>
          <cell r="AD386">
            <v>2</v>
          </cell>
          <cell r="AE386">
            <v>1</v>
          </cell>
          <cell r="AF386">
            <v>1</v>
          </cell>
          <cell r="AG386">
            <v>45</v>
          </cell>
        </row>
        <row r="387">
          <cell r="A387">
            <v>2551306471</v>
          </cell>
          <cell r="B387" t="str">
            <v>Bacteria</v>
          </cell>
          <cell r="C387" t="str">
            <v>Permanent Draft</v>
          </cell>
          <cell r="D387" t="str">
            <v>Methylobacterium sp. MB200</v>
          </cell>
          <cell r="E387" t="str">
            <v>Methylobacterium sp. MB200</v>
          </cell>
          <cell r="F387" t="str">
            <v>Guangxi University</v>
          </cell>
          <cell r="G387">
            <v>2551306471</v>
          </cell>
          <cell r="H387" t="str">
            <v>Proteobacteria</v>
          </cell>
          <cell r="I387" t="str">
            <v>Alphaproteobacteria</v>
          </cell>
          <cell r="J387" t="str">
            <v>Rhizobiales</v>
          </cell>
          <cell r="K387" t="str">
            <v>Methylobacteriaceae</v>
          </cell>
          <cell r="L387" t="str">
            <v>Methylobacterium</v>
          </cell>
          <cell r="M387" t="str">
            <v>Methylobacterium sp. MB200</v>
          </cell>
          <cell r="N387">
            <v>648885</v>
          </cell>
          <cell r="O387">
            <v>0</v>
          </cell>
          <cell r="P387">
            <v>0</v>
          </cell>
          <cell r="R387" t="str">
            <v>MB200</v>
          </cell>
          <cell r="T387" t="str">
            <v>Yes</v>
          </cell>
          <cell r="U387" t="str">
            <v>Unknown</v>
          </cell>
          <cell r="V387">
            <v>5761816</v>
          </cell>
          <cell r="W387">
            <v>5491</v>
          </cell>
          <cell r="X387">
            <v>116</v>
          </cell>
          <cell r="Y387">
            <v>0.69</v>
          </cell>
          <cell r="Z387">
            <v>4949174</v>
          </cell>
          <cell r="AA387">
            <v>5427</v>
          </cell>
          <cell r="AB387">
            <v>64</v>
          </cell>
          <cell r="AC387">
            <v>2</v>
          </cell>
          <cell r="AD387">
            <v>0</v>
          </cell>
          <cell r="AE387">
            <v>1</v>
          </cell>
          <cell r="AF387">
            <v>1</v>
          </cell>
          <cell r="AG387">
            <v>43</v>
          </cell>
        </row>
        <row r="388">
          <cell r="A388">
            <v>2593339283</v>
          </cell>
          <cell r="B388" t="str">
            <v>Bacteria</v>
          </cell>
          <cell r="C388" t="str">
            <v>Permanent Draft</v>
          </cell>
          <cell r="D388" t="str">
            <v>Genomic Encyclopedia of Archaeal and Bacterial Type Strains, Phase II (KMG-II): from individual species to whole genera</v>
          </cell>
          <cell r="E388" t="str">
            <v>Cereibacter changlensis DSM 18774</v>
          </cell>
          <cell r="F388" t="str">
            <v>DOE Joint Genome Institute (JGI)</v>
          </cell>
          <cell r="G388">
            <v>2593339283</v>
          </cell>
          <cell r="H388" t="str">
            <v>Proteobacteria</v>
          </cell>
          <cell r="I388" t="str">
            <v>Alphaproteobacteria</v>
          </cell>
          <cell r="J388" t="str">
            <v>Rhodobacterales</v>
          </cell>
          <cell r="K388" t="str">
            <v>Rhodobacteraceae</v>
          </cell>
          <cell r="L388" t="str">
            <v>Cereibacter</v>
          </cell>
          <cell r="M388" t="str">
            <v>Cereibacter changlensis</v>
          </cell>
          <cell r="N388">
            <v>402884</v>
          </cell>
          <cell r="O388">
            <v>0</v>
          </cell>
          <cell r="P388">
            <v>0</v>
          </cell>
          <cell r="Q388">
            <v>42580</v>
          </cell>
          <cell r="R388" t="str">
            <v>DSM 18774</v>
          </cell>
          <cell r="S388" t="str">
            <v>Markus G?ker</v>
          </cell>
          <cell r="T388" t="str">
            <v>Yes</v>
          </cell>
          <cell r="U388" t="str">
            <v>Unknown</v>
          </cell>
          <cell r="V388">
            <v>4924362</v>
          </cell>
          <cell r="W388">
            <v>4745</v>
          </cell>
          <cell r="X388">
            <v>81</v>
          </cell>
          <cell r="Y388">
            <v>0.68</v>
          </cell>
          <cell r="Z388">
            <v>4403506</v>
          </cell>
          <cell r="AA388">
            <v>4685</v>
          </cell>
          <cell r="AB388">
            <v>60</v>
          </cell>
          <cell r="AC388">
            <v>8</v>
          </cell>
          <cell r="AD388">
            <v>2</v>
          </cell>
          <cell r="AE388">
            <v>3</v>
          </cell>
          <cell r="AF388">
            <v>3</v>
          </cell>
          <cell r="AG388">
            <v>45</v>
          </cell>
        </row>
        <row r="389">
          <cell r="A389">
            <v>2695421013</v>
          </cell>
          <cell r="B389" t="str">
            <v>Bacteria</v>
          </cell>
          <cell r="C389" t="str">
            <v>Permanent Draft</v>
          </cell>
          <cell r="D389" t="str">
            <v>Genomic Encyclopedia of Archaeal and Bacterial Type Strains, Phase II (KMG-II): from individual species to whole genera</v>
          </cell>
          <cell r="E389" t="str">
            <v>Loktanella sediminum DSM 28715</v>
          </cell>
          <cell r="F389" t="str">
            <v>DOE Joint Genome Institute (JGI)</v>
          </cell>
          <cell r="G389">
            <v>2695421013</v>
          </cell>
          <cell r="H389" t="str">
            <v>Proteobacteria</v>
          </cell>
          <cell r="I389" t="str">
            <v>Alphaproteobacteria</v>
          </cell>
          <cell r="J389" t="str">
            <v>Rhodobacterales</v>
          </cell>
          <cell r="K389" t="str">
            <v>Rhodobacteraceae</v>
          </cell>
          <cell r="L389" t="str">
            <v>Loktanella</v>
          </cell>
          <cell r="M389" t="str">
            <v>Loktanella sediminum</v>
          </cell>
          <cell r="N389">
            <v>1508389</v>
          </cell>
          <cell r="O389">
            <v>0</v>
          </cell>
          <cell r="P389">
            <v>0</v>
          </cell>
          <cell r="Q389">
            <v>42647</v>
          </cell>
          <cell r="R389" t="str">
            <v>DSM 28715</v>
          </cell>
          <cell r="S389" t="str">
            <v>Markus G?ker</v>
          </cell>
          <cell r="T389" t="str">
            <v>Yes</v>
          </cell>
          <cell r="U389" t="str">
            <v>Yes</v>
          </cell>
          <cell r="V389">
            <v>3257490</v>
          </cell>
          <cell r="W389">
            <v>3333</v>
          </cell>
          <cell r="X389">
            <v>16</v>
          </cell>
          <cell r="Y389">
            <v>0.54</v>
          </cell>
          <cell r="Z389">
            <v>3002544</v>
          </cell>
          <cell r="AA389">
            <v>3283</v>
          </cell>
          <cell r="AB389">
            <v>50</v>
          </cell>
          <cell r="AC389">
            <v>3</v>
          </cell>
          <cell r="AD389">
            <v>1</v>
          </cell>
          <cell r="AE389">
            <v>1</v>
          </cell>
          <cell r="AF389">
            <v>1</v>
          </cell>
          <cell r="AG389">
            <v>38</v>
          </cell>
        </row>
        <row r="390">
          <cell r="A390">
            <v>641228497</v>
          </cell>
          <cell r="B390" t="str">
            <v>Bacteria</v>
          </cell>
          <cell r="C390" t="str">
            <v>Finished</v>
          </cell>
          <cell r="D390" t="str">
            <v>LGT in Methylobacteria Proposal # 0165-051130</v>
          </cell>
          <cell r="E390" t="str">
            <v>Methylobacterium extorquens PA1</v>
          </cell>
          <cell r="F390" t="str">
            <v>DOE Joint Genome Institute (JGI)</v>
          </cell>
          <cell r="G390">
            <v>641228497</v>
          </cell>
          <cell r="H390" t="str">
            <v>Proteobacteria</v>
          </cell>
          <cell r="I390" t="str">
            <v>Alphaproteobacteria</v>
          </cell>
          <cell r="J390" t="str">
            <v>Rhizobiales</v>
          </cell>
          <cell r="K390" t="str">
            <v>Methylobacteriaceae</v>
          </cell>
          <cell r="L390" t="str">
            <v>Methylobacterium</v>
          </cell>
          <cell r="M390" t="str">
            <v>Methylobacterium extorquens</v>
          </cell>
          <cell r="N390">
            <v>419610</v>
          </cell>
          <cell r="O390">
            <v>18637</v>
          </cell>
          <cell r="P390">
            <v>58821</v>
          </cell>
          <cell r="Q390">
            <v>39508</v>
          </cell>
          <cell r="R390" t="str">
            <v>PA1</v>
          </cell>
          <cell r="S390" t="str">
            <v>not listed</v>
          </cell>
          <cell r="T390" t="str">
            <v>Yes</v>
          </cell>
          <cell r="U390" t="str">
            <v>Unknown</v>
          </cell>
          <cell r="V390">
            <v>5471154</v>
          </cell>
          <cell r="W390">
            <v>4939</v>
          </cell>
          <cell r="X390">
            <v>1</v>
          </cell>
          <cell r="Y390">
            <v>0.68</v>
          </cell>
          <cell r="Z390">
            <v>4630469</v>
          </cell>
          <cell r="AA390">
            <v>4864</v>
          </cell>
          <cell r="AB390">
            <v>75</v>
          </cell>
          <cell r="AC390">
            <v>15</v>
          </cell>
          <cell r="AD390">
            <v>5</v>
          </cell>
          <cell r="AE390">
            <v>5</v>
          </cell>
          <cell r="AF390">
            <v>5</v>
          </cell>
          <cell r="AG390">
            <v>58</v>
          </cell>
        </row>
        <row r="391">
          <cell r="A391">
            <v>2623620432</v>
          </cell>
          <cell r="B391" t="str">
            <v>Bacteria</v>
          </cell>
          <cell r="C391" t="str">
            <v>Draft</v>
          </cell>
          <cell r="D391" t="str">
            <v>Select Genomes from microbial communities from drinking water filter from Ann Arbor, Michigan</v>
          </cell>
          <cell r="E391" t="str">
            <v>Rhizobiales sp. genome_bin_47</v>
          </cell>
          <cell r="F391" t="str">
            <v>University of Michigan</v>
          </cell>
          <cell r="G391">
            <v>2623620432</v>
          </cell>
          <cell r="H391" t="str">
            <v>Proteobacteria</v>
          </cell>
          <cell r="I391" t="str">
            <v>Alphaproteobacteria</v>
          </cell>
          <cell r="J391" t="str">
            <v>Rhizobiales</v>
          </cell>
          <cell r="K391" t="str">
            <v>unclassified</v>
          </cell>
          <cell r="L391" t="str">
            <v>unclassified</v>
          </cell>
          <cell r="M391" t="str">
            <v>unclassified</v>
          </cell>
          <cell r="N391">
            <v>356</v>
          </cell>
          <cell r="O391">
            <v>0</v>
          </cell>
          <cell r="P391">
            <v>0</v>
          </cell>
          <cell r="Q391">
            <v>42314</v>
          </cell>
          <cell r="S391" t="str">
            <v>Ameet Pinto</v>
          </cell>
          <cell r="T391" t="str">
            <v>No</v>
          </cell>
          <cell r="V391">
            <v>5396749</v>
          </cell>
          <cell r="W391">
            <v>5375</v>
          </cell>
          <cell r="X391">
            <v>130</v>
          </cell>
          <cell r="Y391">
            <v>0.63</v>
          </cell>
          <cell r="Z391">
            <v>4722887</v>
          </cell>
          <cell r="AA391">
            <v>5314</v>
          </cell>
          <cell r="AB391">
            <v>61</v>
          </cell>
          <cell r="AC391">
            <v>3</v>
          </cell>
          <cell r="AD391">
            <v>1</v>
          </cell>
          <cell r="AE391">
            <v>1</v>
          </cell>
          <cell r="AF391">
            <v>1</v>
          </cell>
          <cell r="AG391">
            <v>43</v>
          </cell>
        </row>
        <row r="392">
          <cell r="A392">
            <v>2728369659</v>
          </cell>
          <cell r="B392" t="str">
            <v>Bacteria</v>
          </cell>
          <cell r="C392" t="str">
            <v>Permanent Draft</v>
          </cell>
          <cell r="D392" t="str">
            <v>Methylobacterium project at The University of Tokyo</v>
          </cell>
          <cell r="E392" t="str">
            <v>Methylobacterium rhodinum JCM 2811</v>
          </cell>
          <cell r="F392" t="str">
            <v>University of Tokyo</v>
          </cell>
          <cell r="G392">
            <v>2728369659</v>
          </cell>
          <cell r="H392" t="str">
            <v>Proteobacteria</v>
          </cell>
          <cell r="I392" t="str">
            <v>Alphaproteobacteria</v>
          </cell>
          <cell r="J392" t="str">
            <v>Rhizobiales</v>
          </cell>
          <cell r="K392" t="str">
            <v>Methylobacteriaceae</v>
          </cell>
          <cell r="L392" t="str">
            <v>Methylobacterium</v>
          </cell>
          <cell r="M392" t="str">
            <v>Methylobacterium rhodinum</v>
          </cell>
          <cell r="N392">
            <v>1236969</v>
          </cell>
          <cell r="O392">
            <v>0</v>
          </cell>
          <cell r="P392">
            <v>0</v>
          </cell>
          <cell r="Q392">
            <v>42853</v>
          </cell>
          <cell r="R392" t="str">
            <v>JCM 2811</v>
          </cell>
          <cell r="T392" t="str">
            <v>Yes</v>
          </cell>
          <cell r="U392" t="str">
            <v>Unknown</v>
          </cell>
          <cell r="V392">
            <v>3000694</v>
          </cell>
          <cell r="W392">
            <v>4262</v>
          </cell>
          <cell r="X392">
            <v>1373</v>
          </cell>
          <cell r="Y392">
            <v>0.67</v>
          </cell>
          <cell r="Z392">
            <v>2443934</v>
          </cell>
          <cell r="AA392">
            <v>4208</v>
          </cell>
          <cell r="AB392">
            <v>54</v>
          </cell>
          <cell r="AC392">
            <v>3</v>
          </cell>
          <cell r="AD392">
            <v>1</v>
          </cell>
          <cell r="AE392">
            <v>1</v>
          </cell>
          <cell r="AF392">
            <v>1</v>
          </cell>
          <cell r="AG392">
            <v>38</v>
          </cell>
        </row>
        <row r="393">
          <cell r="A393">
            <v>2645727734</v>
          </cell>
          <cell r="B393" t="str">
            <v>Bacteria</v>
          </cell>
          <cell r="C393" t="str">
            <v>Permanent Draft</v>
          </cell>
          <cell r="D393" t="str">
            <v>Evolution of Photosynthesis Gene Clusters</v>
          </cell>
          <cell r="E393" t="str">
            <v>Rhizobium sp. AAP116</v>
          </cell>
          <cell r="F393" t="str">
            <v>Institute of Microbiology of the ASCR, v. v. i.</v>
          </cell>
          <cell r="G393">
            <v>2645727734</v>
          </cell>
          <cell r="H393" t="str">
            <v>Proteobacteria</v>
          </cell>
          <cell r="I393" t="str">
            <v>Alphaproteobacteria</v>
          </cell>
          <cell r="J393" t="str">
            <v>Rhizobiales</v>
          </cell>
          <cell r="K393" t="str">
            <v>Rhizobiaceae</v>
          </cell>
          <cell r="L393" t="str">
            <v>Rhizobium</v>
          </cell>
          <cell r="M393" t="str">
            <v>Rhizobium sp. AAP116</v>
          </cell>
          <cell r="N393">
            <v>1523429</v>
          </cell>
          <cell r="O393">
            <v>0</v>
          </cell>
          <cell r="P393">
            <v>0</v>
          </cell>
          <cell r="Q393">
            <v>42374</v>
          </cell>
          <cell r="R393" t="str">
            <v>AAP116</v>
          </cell>
          <cell r="T393" t="str">
            <v>Yes</v>
          </cell>
          <cell r="U393" t="str">
            <v>Unknown</v>
          </cell>
          <cell r="V393">
            <v>4578541</v>
          </cell>
          <cell r="W393">
            <v>4415</v>
          </cell>
          <cell r="X393">
            <v>44</v>
          </cell>
          <cell r="Y393">
            <v>0.61</v>
          </cell>
          <cell r="Z393">
            <v>4117925</v>
          </cell>
          <cell r="AA393">
            <v>4357</v>
          </cell>
          <cell r="AB393">
            <v>58</v>
          </cell>
          <cell r="AC393">
            <v>3</v>
          </cell>
          <cell r="AD393">
            <v>1</v>
          </cell>
          <cell r="AE393">
            <v>1</v>
          </cell>
          <cell r="AF393">
            <v>1</v>
          </cell>
          <cell r="AG393">
            <v>43</v>
          </cell>
        </row>
        <row r="394">
          <cell r="A394">
            <v>646564563</v>
          </cell>
          <cell r="B394" t="str">
            <v>Bacteria</v>
          </cell>
          <cell r="C394" t="str">
            <v>Finished</v>
          </cell>
          <cell r="D394" t="str">
            <v>Rhodobacter capsulatus SB1003</v>
          </cell>
          <cell r="E394" t="str">
            <v>Rhodobacter capsulatus SB1003</v>
          </cell>
          <cell r="F394" t="str">
            <v>Integrated Genomics, Institute of Molecular Genetics of the ASCR, v. v. i.</v>
          </cell>
          <cell r="G394">
            <v>646564563</v>
          </cell>
          <cell r="H394" t="str">
            <v>Proteobacteria</v>
          </cell>
          <cell r="I394" t="str">
            <v>Alphaproteobacteria</v>
          </cell>
          <cell r="J394" t="str">
            <v>Rhodobacterales</v>
          </cell>
          <cell r="K394" t="str">
            <v>Rhodobacteraceae</v>
          </cell>
          <cell r="L394" t="str">
            <v>Rhodobacter</v>
          </cell>
          <cell r="M394" t="str">
            <v>Rhodobacter capsulatus</v>
          </cell>
          <cell r="N394">
            <v>272942</v>
          </cell>
          <cell r="O394">
            <v>55</v>
          </cell>
          <cell r="P394">
            <v>47509</v>
          </cell>
          <cell r="Q394">
            <v>40391</v>
          </cell>
          <cell r="R394" t="str">
            <v>SB1003</v>
          </cell>
          <cell r="S394" t="str">
            <v>Haselkorn R</v>
          </cell>
          <cell r="T394" t="str">
            <v>Yes</v>
          </cell>
          <cell r="U394" t="str">
            <v>No</v>
          </cell>
          <cell r="V394">
            <v>3871920</v>
          </cell>
          <cell r="W394">
            <v>3708</v>
          </cell>
          <cell r="X394">
            <v>2</v>
          </cell>
          <cell r="Y394">
            <v>0.67</v>
          </cell>
          <cell r="Z394">
            <v>3517471</v>
          </cell>
          <cell r="AA394">
            <v>3642</v>
          </cell>
          <cell r="AB394">
            <v>66</v>
          </cell>
          <cell r="AC394">
            <v>12</v>
          </cell>
          <cell r="AD394">
            <v>4</v>
          </cell>
          <cell r="AE394">
            <v>4</v>
          </cell>
          <cell r="AF394">
            <v>4</v>
          </cell>
          <cell r="AG394">
            <v>53</v>
          </cell>
        </row>
        <row r="395">
          <cell r="A395">
            <v>637000237</v>
          </cell>
          <cell r="B395" t="str">
            <v>Bacteria</v>
          </cell>
          <cell r="C395" t="str">
            <v>Finished</v>
          </cell>
          <cell r="D395" t="str">
            <v>Rhodopseudomonas palustris, 4 strains</v>
          </cell>
          <cell r="E395" t="str">
            <v>Rhodopseudomonas palustris BisB18</v>
          </cell>
          <cell r="F395" t="str">
            <v>DOE Joint Genome Institute (JGI)</v>
          </cell>
          <cell r="G395">
            <v>637000237</v>
          </cell>
          <cell r="H395" t="str">
            <v>Proteobacteria</v>
          </cell>
          <cell r="I395" t="str">
            <v>Alphaproteobacteria</v>
          </cell>
          <cell r="J395" t="str">
            <v>Rhizobiales</v>
          </cell>
          <cell r="K395" t="str">
            <v>Bradyrhizobiaceae</v>
          </cell>
          <cell r="L395" t="str">
            <v>Rhodopseudomonas</v>
          </cell>
          <cell r="M395" t="str">
            <v>Rhodopseudomonas palustris</v>
          </cell>
          <cell r="N395">
            <v>316056</v>
          </cell>
          <cell r="O395">
            <v>15750</v>
          </cell>
          <cell r="P395">
            <v>58443</v>
          </cell>
          <cell r="Q395">
            <v>39052</v>
          </cell>
          <cell r="R395" t="str">
            <v>BisB18</v>
          </cell>
          <cell r="S395" t="str">
            <v>Harwood, Caroline</v>
          </cell>
          <cell r="T395" t="str">
            <v>Yes</v>
          </cell>
          <cell r="U395" t="str">
            <v>Unknown</v>
          </cell>
          <cell r="V395">
            <v>5513844</v>
          </cell>
          <cell r="W395">
            <v>5028</v>
          </cell>
          <cell r="X395">
            <v>1</v>
          </cell>
          <cell r="Y395">
            <v>0.65</v>
          </cell>
          <cell r="Z395">
            <v>4759008</v>
          </cell>
          <cell r="AA395">
            <v>4943</v>
          </cell>
          <cell r="AB395">
            <v>85</v>
          </cell>
          <cell r="AC395">
            <v>6</v>
          </cell>
          <cell r="AD395">
            <v>2</v>
          </cell>
          <cell r="AE395">
            <v>2</v>
          </cell>
          <cell r="AF395">
            <v>2</v>
          </cell>
          <cell r="AG395">
            <v>50</v>
          </cell>
        </row>
        <row r="396">
          <cell r="A396">
            <v>2579778904</v>
          </cell>
          <cell r="B396" t="str">
            <v>Bacteria</v>
          </cell>
          <cell r="C396" t="str">
            <v>Permanent Draft</v>
          </cell>
          <cell r="D396" t="str">
            <v>Sulfitobacter guttiformis KCTC 32187</v>
          </cell>
          <cell r="E396" t="str">
            <v>Sulfitobacter guttiformis KCTC 32187</v>
          </cell>
          <cell r="F396" t="str">
            <v>Yonsei University</v>
          </cell>
          <cell r="G396">
            <v>2579778904</v>
          </cell>
          <cell r="H396" t="str">
            <v>Proteobacteria</v>
          </cell>
          <cell r="I396" t="str">
            <v>Alphaproteobacteria</v>
          </cell>
          <cell r="J396" t="str">
            <v>Rhodobacterales</v>
          </cell>
          <cell r="K396" t="str">
            <v>Rhodobacteraceae</v>
          </cell>
          <cell r="L396" t="str">
            <v>Sulfitobacter</v>
          </cell>
          <cell r="M396" t="str">
            <v>Sulfitobacter guttiformis</v>
          </cell>
          <cell r="N396">
            <v>1443111</v>
          </cell>
          <cell r="O396">
            <v>0</v>
          </cell>
          <cell r="P396">
            <v>0</v>
          </cell>
          <cell r="Q396">
            <v>41820</v>
          </cell>
          <cell r="R396" t="str">
            <v>KCTC 32187</v>
          </cell>
          <cell r="T396" t="str">
            <v>Yes</v>
          </cell>
          <cell r="U396" t="str">
            <v>Unknown</v>
          </cell>
          <cell r="V396">
            <v>3976672</v>
          </cell>
          <cell r="W396">
            <v>3887</v>
          </cell>
          <cell r="X396">
            <v>4</v>
          </cell>
          <cell r="Y396">
            <v>0.56000000000000005</v>
          </cell>
          <cell r="Z396">
            <v>3557345</v>
          </cell>
          <cell r="AA396">
            <v>3832</v>
          </cell>
          <cell r="AB396">
            <v>55</v>
          </cell>
          <cell r="AC396">
            <v>6</v>
          </cell>
          <cell r="AD396">
            <v>2</v>
          </cell>
          <cell r="AE396">
            <v>2</v>
          </cell>
          <cell r="AF396">
            <v>2</v>
          </cell>
          <cell r="AG396">
            <v>42</v>
          </cell>
        </row>
        <row r="397">
          <cell r="A397">
            <v>2651869815</v>
          </cell>
          <cell r="B397" t="str">
            <v>Bacteria</v>
          </cell>
          <cell r="C397" t="str">
            <v>Permanent Draft</v>
          </cell>
          <cell r="D397" t="str">
            <v>Comparative genomic analysis of Citromicrobium spp. strains</v>
          </cell>
          <cell r="E397" t="str">
            <v>Citromicrobium sp. RCC1878</v>
          </cell>
          <cell r="F397" t="str">
            <v>Xiamen university</v>
          </cell>
          <cell r="G397">
            <v>2651869815</v>
          </cell>
          <cell r="H397" t="str">
            <v>Proteobacteria</v>
          </cell>
          <cell r="I397" t="str">
            <v>Alphaproteobacteria</v>
          </cell>
          <cell r="J397" t="str">
            <v>Sphingomonadales</v>
          </cell>
          <cell r="K397" t="str">
            <v>Sphingomonadaceae</v>
          </cell>
          <cell r="L397" t="str">
            <v>Citromicrobium</v>
          </cell>
          <cell r="M397" t="str">
            <v>Citromicrobium sp. RCC1878</v>
          </cell>
          <cell r="N397">
            <v>1647103</v>
          </cell>
          <cell r="O397">
            <v>0</v>
          </cell>
          <cell r="P397">
            <v>0</v>
          </cell>
          <cell r="Q397">
            <v>42430</v>
          </cell>
          <cell r="R397" t="str">
            <v>RCC1878</v>
          </cell>
          <cell r="T397" t="str">
            <v>Yes</v>
          </cell>
          <cell r="V397">
            <v>3281572</v>
          </cell>
          <cell r="W397">
            <v>3260</v>
          </cell>
          <cell r="X397">
            <v>14</v>
          </cell>
          <cell r="Y397">
            <v>0.65</v>
          </cell>
          <cell r="Z397">
            <v>3003675</v>
          </cell>
          <cell r="AA397">
            <v>3205</v>
          </cell>
          <cell r="AB397">
            <v>55</v>
          </cell>
          <cell r="AC397">
            <v>3</v>
          </cell>
          <cell r="AD397">
            <v>1</v>
          </cell>
          <cell r="AE397">
            <v>1</v>
          </cell>
          <cell r="AF397">
            <v>1</v>
          </cell>
          <cell r="AG397">
            <v>45</v>
          </cell>
        </row>
        <row r="398">
          <cell r="A398">
            <v>2518645547</v>
          </cell>
          <cell r="B398" t="str">
            <v>Bacteria</v>
          </cell>
          <cell r="C398" t="str">
            <v>Draft</v>
          </cell>
          <cell r="D398" t="str">
            <v>Sphingomonas sp.</v>
          </cell>
          <cell r="E398" t="str">
            <v>Sphingomonas sp. ST</v>
          </cell>
          <cell r="F398" t="str">
            <v>Berlin Center for Genomics in Biodiversity Research (BeGenDiv)</v>
          </cell>
          <cell r="G398">
            <v>2518645547</v>
          </cell>
          <cell r="H398" t="str">
            <v>Proteobacteria</v>
          </cell>
          <cell r="I398" t="str">
            <v>Alphaproteobacteria</v>
          </cell>
          <cell r="J398" t="str">
            <v>Sphingomonadales</v>
          </cell>
          <cell r="K398" t="str">
            <v>Sphingomonadaceae</v>
          </cell>
          <cell r="L398" t="str">
            <v>Sphingomonas</v>
          </cell>
          <cell r="M398" t="str">
            <v>unclassified</v>
          </cell>
          <cell r="N398">
            <v>13687</v>
          </cell>
          <cell r="O398">
            <v>0</v>
          </cell>
          <cell r="P398">
            <v>0</v>
          </cell>
          <cell r="Q398">
            <v>42222</v>
          </cell>
          <cell r="R398" t="str">
            <v>ST</v>
          </cell>
          <cell r="S398" t="str">
            <v>Martin Allgaier</v>
          </cell>
          <cell r="T398" t="str">
            <v>Yes</v>
          </cell>
          <cell r="U398" t="str">
            <v>No</v>
          </cell>
          <cell r="V398">
            <v>4002950</v>
          </cell>
          <cell r="W398">
            <v>4576</v>
          </cell>
          <cell r="X398">
            <v>845</v>
          </cell>
          <cell r="Y398">
            <v>0.65</v>
          </cell>
          <cell r="Z398">
            <v>3447190</v>
          </cell>
          <cell r="AA398">
            <v>4512</v>
          </cell>
          <cell r="AB398">
            <v>64</v>
          </cell>
          <cell r="AC398">
            <v>5</v>
          </cell>
          <cell r="AD398">
            <v>3</v>
          </cell>
          <cell r="AE398">
            <v>1</v>
          </cell>
          <cell r="AF398">
            <v>1</v>
          </cell>
          <cell r="AG398">
            <v>47</v>
          </cell>
        </row>
        <row r="399">
          <cell r="A399">
            <v>2739367782</v>
          </cell>
          <cell r="B399" t="str">
            <v>Bacteria</v>
          </cell>
          <cell r="C399" t="str">
            <v>Draft</v>
          </cell>
          <cell r="D399" t="str">
            <v>Comprehensive metagenome and single cell genome sequencing from the open ocean community of North Pacfic Subtropical Gyre, Station ALOHA</v>
          </cell>
          <cell r="E399" t="str">
            <v>Rhodobacteraceae bacterium JGI 01_F12 (contamination screened)</v>
          </cell>
          <cell r="F399" t="str">
            <v>DOE Joint Genome Institute (JGI)</v>
          </cell>
          <cell r="G399">
            <v>2739367782</v>
          </cell>
          <cell r="H399" t="str">
            <v>Proteobacteria</v>
          </cell>
          <cell r="I399" t="str">
            <v>Alphaproteobacteria</v>
          </cell>
          <cell r="J399" t="str">
            <v>Rhodobacterales</v>
          </cell>
          <cell r="K399" t="str">
            <v>Rhodobacteraceae</v>
          </cell>
          <cell r="L399" t="str">
            <v>unclassified</v>
          </cell>
          <cell r="M399" t="str">
            <v>unclassified</v>
          </cell>
          <cell r="N399">
            <v>31989</v>
          </cell>
          <cell r="O399">
            <v>0</v>
          </cell>
          <cell r="P399">
            <v>0</v>
          </cell>
          <cell r="Q399">
            <v>42941</v>
          </cell>
          <cell r="R399" t="str">
            <v>JGI 01_F12</v>
          </cell>
          <cell r="S399" t="str">
            <v>Edward DeLong</v>
          </cell>
          <cell r="T399" t="str">
            <v>No</v>
          </cell>
          <cell r="V399">
            <v>1540500</v>
          </cell>
          <cell r="W399">
            <v>1521</v>
          </cell>
          <cell r="X399">
            <v>39</v>
          </cell>
          <cell r="Y399">
            <v>0.37</v>
          </cell>
          <cell r="Z399">
            <v>1440559</v>
          </cell>
          <cell r="AA399">
            <v>1501</v>
          </cell>
          <cell r="AB399">
            <v>20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16</v>
          </cell>
        </row>
        <row r="400">
          <cell r="A400">
            <v>2608642163</v>
          </cell>
          <cell r="B400" t="str">
            <v>Bacteria</v>
          </cell>
          <cell r="C400" t="str">
            <v>Draft</v>
          </cell>
          <cell r="D400" t="str">
            <v>German Roseobacter CRC (TRR51)</v>
          </cell>
          <cell r="E400" t="str">
            <v>Rhodobacteraceae bacterium sp. SB2</v>
          </cell>
          <cell r="F400" t="str">
            <v>University of Gottingen</v>
          </cell>
          <cell r="G400">
            <v>2608642163</v>
          </cell>
          <cell r="H400" t="str">
            <v>Proteobacteria</v>
          </cell>
          <cell r="I400" t="str">
            <v>Alphaproteobacteria</v>
          </cell>
          <cell r="J400" t="str">
            <v>Rhodobacterales</v>
          </cell>
          <cell r="K400" t="str">
            <v>Rhodobacteraceae</v>
          </cell>
          <cell r="L400" t="str">
            <v>unclassified</v>
          </cell>
          <cell r="M400" t="str">
            <v>unclassified</v>
          </cell>
          <cell r="N400">
            <v>31989</v>
          </cell>
          <cell r="O400">
            <v>0</v>
          </cell>
          <cell r="P400">
            <v>0</v>
          </cell>
          <cell r="Q400">
            <v>42538</v>
          </cell>
          <cell r="R400" t="str">
            <v>SB2</v>
          </cell>
          <cell r="S400" t="str">
            <v>Sonja Voget</v>
          </cell>
          <cell r="T400" t="str">
            <v>Yes</v>
          </cell>
          <cell r="U400" t="str">
            <v>Unknown</v>
          </cell>
          <cell r="V400">
            <v>3636317</v>
          </cell>
          <cell r="W400">
            <v>3569</v>
          </cell>
          <cell r="X400">
            <v>38</v>
          </cell>
          <cell r="Y400">
            <v>0.51</v>
          </cell>
          <cell r="Z400">
            <v>3230694</v>
          </cell>
          <cell r="AA400">
            <v>3520</v>
          </cell>
          <cell r="AB400">
            <v>49</v>
          </cell>
          <cell r="AC400">
            <v>3</v>
          </cell>
          <cell r="AD400">
            <v>1</v>
          </cell>
          <cell r="AE400">
            <v>1</v>
          </cell>
          <cell r="AF400">
            <v>1</v>
          </cell>
          <cell r="AG400">
            <v>38</v>
          </cell>
        </row>
        <row r="401">
          <cell r="A401">
            <v>647533238</v>
          </cell>
          <cell r="B401" t="str">
            <v>Bacteria</v>
          </cell>
          <cell r="C401" t="str">
            <v>Permanent Draft</v>
          </cell>
          <cell r="D401" t="str">
            <v>Thalassiobium sp. R2A62</v>
          </cell>
          <cell r="E401" t="str">
            <v>Thalassobium sp. R2A62</v>
          </cell>
          <cell r="F401" t="str">
            <v>J. Craig Venter Institute (JCVI)</v>
          </cell>
          <cell r="G401">
            <v>647533238</v>
          </cell>
          <cell r="H401" t="str">
            <v>Proteobacteria</v>
          </cell>
          <cell r="I401" t="str">
            <v>Alphaproteobacteria</v>
          </cell>
          <cell r="J401" t="str">
            <v>Rhodobacterales</v>
          </cell>
          <cell r="K401" t="str">
            <v>Rhodobacteraceae</v>
          </cell>
          <cell r="L401" t="str">
            <v>Thalassobium</v>
          </cell>
          <cell r="M401" t="str">
            <v>Thalassobium sp. R2A62</v>
          </cell>
          <cell r="N401">
            <v>633131</v>
          </cell>
          <cell r="O401">
            <v>37677</v>
          </cell>
          <cell r="P401">
            <v>55955</v>
          </cell>
          <cell r="Q401">
            <v>40391</v>
          </cell>
          <cell r="R401" t="str">
            <v>R2A62</v>
          </cell>
          <cell r="S401" t="str">
            <v>Suzuki M</v>
          </cell>
          <cell r="T401" t="str">
            <v>Yes</v>
          </cell>
          <cell r="U401" t="str">
            <v>Unknown</v>
          </cell>
          <cell r="V401">
            <v>3487925</v>
          </cell>
          <cell r="W401">
            <v>3744</v>
          </cell>
          <cell r="X401">
            <v>1</v>
          </cell>
          <cell r="Y401">
            <v>0.55000000000000004</v>
          </cell>
          <cell r="Z401">
            <v>3144463</v>
          </cell>
          <cell r="AA401">
            <v>3696</v>
          </cell>
          <cell r="AB401">
            <v>48</v>
          </cell>
          <cell r="AC401">
            <v>6</v>
          </cell>
          <cell r="AD401">
            <v>2</v>
          </cell>
          <cell r="AE401">
            <v>2</v>
          </cell>
          <cell r="AF401">
            <v>2</v>
          </cell>
          <cell r="AG401">
            <v>42</v>
          </cell>
        </row>
        <row r="402">
          <cell r="A402">
            <v>2687453539</v>
          </cell>
          <cell r="B402" t="str">
            <v>Bacteria</v>
          </cell>
          <cell r="C402" t="str">
            <v>Finished</v>
          </cell>
          <cell r="D402" t="str">
            <v>Rhodovulum sulfidophilum genome sequencing</v>
          </cell>
          <cell r="E402" t="str">
            <v>Rhodovulum sulfidophilum TUT</v>
          </cell>
          <cell r="F402" t="str">
            <v>Toyohashi University of Technology</v>
          </cell>
          <cell r="G402">
            <v>2687453539</v>
          </cell>
          <cell r="H402" t="str">
            <v>Proteobacteria</v>
          </cell>
          <cell r="I402" t="str">
            <v>Alphaproteobacteria</v>
          </cell>
          <cell r="J402" t="str">
            <v>Rhodobacterales</v>
          </cell>
          <cell r="K402" t="str">
            <v>Rhodobacteraceae</v>
          </cell>
          <cell r="L402" t="str">
            <v>Rhodovulum</v>
          </cell>
          <cell r="M402" t="str">
            <v>Rhodovulum sulfidophilum</v>
          </cell>
          <cell r="N402">
            <v>35806</v>
          </cell>
          <cell r="O402">
            <v>0</v>
          </cell>
          <cell r="P402">
            <v>0</v>
          </cell>
          <cell r="Q402">
            <v>42578</v>
          </cell>
          <cell r="R402" t="str">
            <v>TUT</v>
          </cell>
          <cell r="T402" t="str">
            <v>Yes</v>
          </cell>
          <cell r="V402">
            <v>4196493</v>
          </cell>
          <cell r="W402">
            <v>3985</v>
          </cell>
          <cell r="X402">
            <v>2</v>
          </cell>
          <cell r="Y402">
            <v>0.67</v>
          </cell>
          <cell r="Z402">
            <v>3653678</v>
          </cell>
          <cell r="AA402">
            <v>3919</v>
          </cell>
          <cell r="AB402">
            <v>66</v>
          </cell>
          <cell r="AC402">
            <v>9</v>
          </cell>
          <cell r="AD402">
            <v>3</v>
          </cell>
          <cell r="AE402">
            <v>3</v>
          </cell>
          <cell r="AF402">
            <v>3</v>
          </cell>
          <cell r="AG402">
            <v>49</v>
          </cell>
        </row>
        <row r="403">
          <cell r="A403">
            <v>640069327</v>
          </cell>
          <cell r="B403" t="str">
            <v>Bacteria</v>
          </cell>
          <cell r="C403" t="str">
            <v>Finished</v>
          </cell>
          <cell r="D403" t="str">
            <v>Rhodobacter sphaeroides 2.4.1</v>
          </cell>
          <cell r="E403" t="str">
            <v>Rhodobacter sphaeroides 2.4.1, ATCC BAA-808</v>
          </cell>
          <cell r="F403" t="str">
            <v>DOE Joint Genome Institute (JGI), The Rhodobacter sphaeroides Genome Consortium, National Center for Biotechnology Information (NCBI)</v>
          </cell>
          <cell r="G403">
            <v>640069327</v>
          </cell>
          <cell r="H403" t="str">
            <v>Proteobacteria</v>
          </cell>
          <cell r="I403" t="str">
            <v>Alphaproteobacteria</v>
          </cell>
          <cell r="J403" t="str">
            <v>Rhodobacterales</v>
          </cell>
          <cell r="K403" t="str">
            <v>Rhodobacteraceae</v>
          </cell>
          <cell r="L403" t="str">
            <v>Rhodobacter</v>
          </cell>
          <cell r="M403" t="str">
            <v>Rhodobacter sphaeroides</v>
          </cell>
          <cell r="N403">
            <v>272943</v>
          </cell>
          <cell r="O403">
            <v>56</v>
          </cell>
          <cell r="P403">
            <v>57653</v>
          </cell>
          <cell r="Q403">
            <v>39234</v>
          </cell>
          <cell r="R403" t="str">
            <v>2.4.1</v>
          </cell>
          <cell r="S403" t="str">
            <v>samuel kaplan</v>
          </cell>
          <cell r="T403" t="str">
            <v>Yes</v>
          </cell>
          <cell r="U403" t="str">
            <v>No</v>
          </cell>
          <cell r="V403">
            <v>4603060</v>
          </cell>
          <cell r="W403">
            <v>4383</v>
          </cell>
          <cell r="X403">
            <v>7</v>
          </cell>
          <cell r="Y403">
            <v>0.69</v>
          </cell>
          <cell r="Z403">
            <v>4066194</v>
          </cell>
          <cell r="AA403">
            <v>4304</v>
          </cell>
          <cell r="AB403">
            <v>79</v>
          </cell>
          <cell r="AC403">
            <v>9</v>
          </cell>
          <cell r="AD403">
            <v>3</v>
          </cell>
          <cell r="AE403">
            <v>3</v>
          </cell>
          <cell r="AF403">
            <v>3</v>
          </cell>
          <cell r="AG403">
            <v>54</v>
          </cell>
        </row>
        <row r="404">
          <cell r="A404">
            <v>2651870277</v>
          </cell>
          <cell r="B404" t="str">
            <v>Bacteria</v>
          </cell>
          <cell r="C404" t="str">
            <v>Draft</v>
          </cell>
          <cell r="D404" t="str">
            <v>Water column microbial communities from Red Sea, Saudi Arabia</v>
          </cell>
          <cell r="E404" t="str">
            <v>Rhodobacteraceae bacterium REDSEA-S11_B6</v>
          </cell>
          <cell r="F404" t="str">
            <v>King Abdullah University of Science and Technology</v>
          </cell>
          <cell r="G404">
            <v>2651870277</v>
          </cell>
          <cell r="H404" t="str">
            <v>Proteobacteria</v>
          </cell>
          <cell r="I404" t="str">
            <v>Alphaproteobacteria</v>
          </cell>
          <cell r="J404" t="str">
            <v>Rhodobacterales</v>
          </cell>
          <cell r="K404" t="str">
            <v>Rhodobacteraceae</v>
          </cell>
          <cell r="L404" t="str">
            <v>unclassified</v>
          </cell>
          <cell r="M404" t="str">
            <v>unclassified</v>
          </cell>
          <cell r="N404">
            <v>31989</v>
          </cell>
          <cell r="O404">
            <v>0</v>
          </cell>
          <cell r="P404">
            <v>0</v>
          </cell>
          <cell r="Q404">
            <v>42495</v>
          </cell>
          <cell r="S404" t="str">
            <v>Fauzi Haroon</v>
          </cell>
          <cell r="T404" t="str">
            <v>No</v>
          </cell>
          <cell r="V404">
            <v>1954716</v>
          </cell>
          <cell r="W404">
            <v>2197</v>
          </cell>
          <cell r="X404">
            <v>192</v>
          </cell>
          <cell r="Y404">
            <v>0.4</v>
          </cell>
          <cell r="Z404">
            <v>1824871</v>
          </cell>
          <cell r="AA404">
            <v>2165</v>
          </cell>
          <cell r="AB404">
            <v>32</v>
          </cell>
          <cell r="AC404">
            <v>5</v>
          </cell>
          <cell r="AD404">
            <v>2</v>
          </cell>
          <cell r="AE404">
            <v>2</v>
          </cell>
          <cell r="AF404">
            <v>1</v>
          </cell>
          <cell r="AG404">
            <v>20</v>
          </cell>
        </row>
        <row r="405">
          <cell r="A405">
            <v>2585428052</v>
          </cell>
          <cell r="B405" t="str">
            <v>Bacteria</v>
          </cell>
          <cell r="C405" t="str">
            <v>Draft</v>
          </cell>
          <cell r="D405" t="str">
            <v>Saline, thermophilic phototrophic and chemotrophic mat microbial communities from various locations in USA and Mexico</v>
          </cell>
          <cell r="E405" t="str">
            <v>Porphyrobacter sp.</v>
          </cell>
          <cell r="F405" t="str">
            <v>DOE Joint Genome Institute (JGI)</v>
          </cell>
          <cell r="G405">
            <v>2585428052</v>
          </cell>
          <cell r="H405" t="str">
            <v>Proteobacteria</v>
          </cell>
          <cell r="I405" t="str">
            <v>Alphaproteobacteria</v>
          </cell>
          <cell r="J405" t="str">
            <v>Sphingomonadales</v>
          </cell>
          <cell r="K405" t="str">
            <v>Erythrobacteraceae</v>
          </cell>
          <cell r="L405" t="str">
            <v>Porphyrobacter</v>
          </cell>
          <cell r="M405" t="str">
            <v>unclassified</v>
          </cell>
          <cell r="N405">
            <v>1111</v>
          </cell>
          <cell r="O405">
            <v>0</v>
          </cell>
          <cell r="P405">
            <v>0</v>
          </cell>
          <cell r="Q405">
            <v>42857</v>
          </cell>
          <cell r="S405" t="str">
            <v>Jim Fredrickson</v>
          </cell>
          <cell r="T405" t="str">
            <v>No</v>
          </cell>
          <cell r="V405">
            <v>3036783</v>
          </cell>
          <cell r="W405">
            <v>2929</v>
          </cell>
          <cell r="X405">
            <v>63</v>
          </cell>
          <cell r="Y405">
            <v>0.68</v>
          </cell>
          <cell r="Z405">
            <v>2782077</v>
          </cell>
          <cell r="AA405">
            <v>2886</v>
          </cell>
          <cell r="AB405">
            <v>43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43</v>
          </cell>
        </row>
        <row r="406">
          <cell r="A406">
            <v>2623620449</v>
          </cell>
          <cell r="B406" t="str">
            <v>Bacteria</v>
          </cell>
          <cell r="C406" t="str">
            <v>Draft</v>
          </cell>
          <cell r="D406" t="str">
            <v>German Roseobacter CRC (TRR51)</v>
          </cell>
          <cell r="E406" t="str">
            <v>Roseovarius tolerans EL164</v>
          </cell>
          <cell r="F406" t="str">
            <v>Goettingen Genomics Laboratory</v>
          </cell>
          <cell r="G406">
            <v>2623620449</v>
          </cell>
          <cell r="H406" t="str">
            <v>Proteobacteria</v>
          </cell>
          <cell r="I406" t="str">
            <v>Alphaproteobacteria</v>
          </cell>
          <cell r="J406" t="str">
            <v>Rhodobacterales</v>
          </cell>
          <cell r="K406" t="str">
            <v>Rhodobacteraceae</v>
          </cell>
          <cell r="L406" t="str">
            <v>Roseovarius</v>
          </cell>
          <cell r="M406" t="str">
            <v>Roseovarius tolerans</v>
          </cell>
          <cell r="N406">
            <v>74031</v>
          </cell>
          <cell r="O406">
            <v>0</v>
          </cell>
          <cell r="P406">
            <v>0</v>
          </cell>
          <cell r="Q406">
            <v>42541</v>
          </cell>
          <cell r="R406" t="str">
            <v>EL164</v>
          </cell>
          <cell r="S406" t="str">
            <v>Irene Wagner-Doebler; Sonja Voget</v>
          </cell>
          <cell r="T406" t="str">
            <v>Yes</v>
          </cell>
          <cell r="U406" t="str">
            <v>No</v>
          </cell>
          <cell r="V406">
            <v>3749755</v>
          </cell>
          <cell r="W406">
            <v>3785</v>
          </cell>
          <cell r="X406">
            <v>121</v>
          </cell>
          <cell r="Y406">
            <v>0.64</v>
          </cell>
          <cell r="Z406">
            <v>3371441</v>
          </cell>
          <cell r="AA406">
            <v>3727</v>
          </cell>
          <cell r="AB406">
            <v>58</v>
          </cell>
          <cell r="AC406">
            <v>6</v>
          </cell>
          <cell r="AD406">
            <v>2</v>
          </cell>
          <cell r="AE406">
            <v>2</v>
          </cell>
          <cell r="AF406">
            <v>2</v>
          </cell>
          <cell r="AG406">
            <v>44</v>
          </cell>
        </row>
        <row r="407">
          <cell r="A407">
            <v>2738541329</v>
          </cell>
          <cell r="B407" t="str">
            <v>Bacteria</v>
          </cell>
          <cell r="C407" t="str">
            <v>Draft</v>
          </cell>
          <cell r="D407" t="str">
            <v>The evolution of family Rhizobiaceae</v>
          </cell>
          <cell r="E407" t="str">
            <v>Rhizobium aggregatum DSM 1111</v>
          </cell>
          <cell r="F407" t="str">
            <v>Major Bio</v>
          </cell>
          <cell r="G407">
            <v>2738541329</v>
          </cell>
          <cell r="H407" t="str">
            <v>Proteobacteria</v>
          </cell>
          <cell r="I407" t="str">
            <v>Alphaproteobacteria</v>
          </cell>
          <cell r="J407" t="str">
            <v>Rhizobiales</v>
          </cell>
          <cell r="K407" t="str">
            <v>Rhizobiaceae</v>
          </cell>
          <cell r="L407" t="str">
            <v>Rhizobium</v>
          </cell>
          <cell r="M407" t="str">
            <v>Rhizobium aggregatum</v>
          </cell>
          <cell r="N407">
            <v>34013</v>
          </cell>
          <cell r="O407">
            <v>0</v>
          </cell>
          <cell r="P407">
            <v>0</v>
          </cell>
          <cell r="Q407">
            <v>42914</v>
          </cell>
          <cell r="R407" t="str">
            <v>DSM 1111</v>
          </cell>
          <cell r="S407" t="str">
            <v>jiang zhao</v>
          </cell>
          <cell r="T407" t="str">
            <v>Yes</v>
          </cell>
          <cell r="U407" t="str">
            <v>Yes</v>
          </cell>
          <cell r="V407">
            <v>4813061</v>
          </cell>
          <cell r="W407">
            <v>4645</v>
          </cell>
          <cell r="X407">
            <v>41</v>
          </cell>
          <cell r="Y407">
            <v>0.61</v>
          </cell>
          <cell r="Z407">
            <v>4313731</v>
          </cell>
          <cell r="AA407">
            <v>4587</v>
          </cell>
          <cell r="AB407">
            <v>58</v>
          </cell>
          <cell r="AC407">
            <v>3</v>
          </cell>
          <cell r="AD407">
            <v>1</v>
          </cell>
          <cell r="AE407">
            <v>1</v>
          </cell>
          <cell r="AF407">
            <v>1</v>
          </cell>
          <cell r="AG407">
            <v>43</v>
          </cell>
        </row>
        <row r="408">
          <cell r="A408">
            <v>2523231034</v>
          </cell>
          <cell r="B408" t="str">
            <v>Bacteria</v>
          </cell>
          <cell r="C408" t="str">
            <v>Permanent Draft</v>
          </cell>
          <cell r="D408" t="str">
            <v>Genomic Encyclopedia of Type Strains, Phase I: the one thousand microbial genomes (KMG-I) project</v>
          </cell>
          <cell r="E408" t="str">
            <v>Sandarakinorhabdus limnophila DSM 17366</v>
          </cell>
          <cell r="F408" t="str">
            <v>DOE Joint Genome Institute (JGI)</v>
          </cell>
          <cell r="G408">
            <v>2523231034</v>
          </cell>
          <cell r="H408" t="str">
            <v>Proteobacteria</v>
          </cell>
          <cell r="I408" t="str">
            <v>Alphaproteobacteria</v>
          </cell>
          <cell r="J408" t="str">
            <v>Sphingomonadales</v>
          </cell>
          <cell r="K408" t="str">
            <v>Sphingomonadaceae</v>
          </cell>
          <cell r="L408" t="str">
            <v>Sandarakinorhabdus</v>
          </cell>
          <cell r="M408" t="str">
            <v>Sandarakinorhabdus limnophila</v>
          </cell>
          <cell r="N408">
            <v>1123240</v>
          </cell>
          <cell r="O408">
            <v>0</v>
          </cell>
          <cell r="P408">
            <v>0</v>
          </cell>
          <cell r="Q408">
            <v>41372</v>
          </cell>
          <cell r="R408" t="str">
            <v>DSM 17366</v>
          </cell>
          <cell r="S408" t="str">
            <v>Nikos Kyrpides</v>
          </cell>
          <cell r="T408" t="str">
            <v>Yes</v>
          </cell>
          <cell r="U408" t="str">
            <v>Yes</v>
          </cell>
          <cell r="V408">
            <v>2613739</v>
          </cell>
          <cell r="W408">
            <v>2586</v>
          </cell>
          <cell r="X408">
            <v>11</v>
          </cell>
          <cell r="Y408">
            <v>0.64</v>
          </cell>
          <cell r="Z408">
            <v>2431580</v>
          </cell>
          <cell r="AA408">
            <v>2534</v>
          </cell>
          <cell r="AB408">
            <v>52</v>
          </cell>
          <cell r="AC408">
            <v>3</v>
          </cell>
          <cell r="AD408">
            <v>1</v>
          </cell>
          <cell r="AE408">
            <v>1</v>
          </cell>
          <cell r="AF408">
            <v>1</v>
          </cell>
          <cell r="AG408">
            <v>44</v>
          </cell>
        </row>
        <row r="409">
          <cell r="A409">
            <v>2623620409</v>
          </cell>
          <cell r="B409" t="str">
            <v>Bacteria</v>
          </cell>
          <cell r="C409" t="str">
            <v>Draft</v>
          </cell>
          <cell r="D409" t="str">
            <v>Select Genomes from microbial communities from drinking water filter from Ann Arbor, Michigan</v>
          </cell>
          <cell r="E409" t="str">
            <v>Sphingomonadales sp. genome_bin_17</v>
          </cell>
          <cell r="F409" t="str">
            <v>University of Michigan</v>
          </cell>
          <cell r="G409">
            <v>2623620409</v>
          </cell>
          <cell r="H409" t="str">
            <v>Proteobacteria</v>
          </cell>
          <cell r="I409" t="str">
            <v>Alphaproteobacteria</v>
          </cell>
          <cell r="J409" t="str">
            <v>Sphingomonadales</v>
          </cell>
          <cell r="K409" t="str">
            <v>unclassified</v>
          </cell>
          <cell r="L409" t="str">
            <v>unclassified</v>
          </cell>
          <cell r="M409" t="str">
            <v>unclassified</v>
          </cell>
          <cell r="N409">
            <v>204457</v>
          </cell>
          <cell r="O409">
            <v>0</v>
          </cell>
          <cell r="P409">
            <v>0</v>
          </cell>
          <cell r="Q409">
            <v>42314</v>
          </cell>
          <cell r="S409" t="str">
            <v>Ameet Pinto</v>
          </cell>
          <cell r="T409" t="str">
            <v>No</v>
          </cell>
          <cell r="V409">
            <v>2840024</v>
          </cell>
          <cell r="W409">
            <v>2787</v>
          </cell>
          <cell r="X409">
            <v>42</v>
          </cell>
          <cell r="Y409">
            <v>0.63</v>
          </cell>
          <cell r="Z409">
            <v>2612475</v>
          </cell>
          <cell r="AA409">
            <v>2738</v>
          </cell>
          <cell r="AB409">
            <v>49</v>
          </cell>
          <cell r="AC409">
            <v>1</v>
          </cell>
          <cell r="AD409">
            <v>0</v>
          </cell>
          <cell r="AE409">
            <v>1</v>
          </cell>
          <cell r="AF409">
            <v>0</v>
          </cell>
          <cell r="AG409">
            <v>41</v>
          </cell>
        </row>
        <row r="410">
          <cell r="A410">
            <v>2643221835</v>
          </cell>
          <cell r="B410" t="str">
            <v>Bacteria</v>
          </cell>
          <cell r="C410" t="str">
            <v>Permanent Draft</v>
          </cell>
          <cell r="D410" t="str">
            <v>Genome sequencing of Arabidopsis leaf and root microbiota representing the majority of bacterial species in their natural communities</v>
          </cell>
          <cell r="E410" t="str">
            <v>Methylobacterium sp. Leaf85</v>
          </cell>
          <cell r="F410" t="str">
            <v>Max Planck Institute for Plant Breeding Research</v>
          </cell>
          <cell r="G410">
            <v>2643221835</v>
          </cell>
          <cell r="H410" t="str">
            <v>Proteobacteria</v>
          </cell>
          <cell r="I410" t="str">
            <v>Alphaproteobacteria</v>
          </cell>
          <cell r="J410" t="str">
            <v>Rhizobiales</v>
          </cell>
          <cell r="K410" t="str">
            <v>Methylobacteriaceae</v>
          </cell>
          <cell r="L410" t="str">
            <v>Methylobacterium</v>
          </cell>
          <cell r="M410" t="str">
            <v>Methylobacterium sp. Leaf85</v>
          </cell>
          <cell r="N410">
            <v>1736241</v>
          </cell>
          <cell r="O410">
            <v>0</v>
          </cell>
          <cell r="P410">
            <v>0</v>
          </cell>
          <cell r="Q410">
            <v>42349</v>
          </cell>
          <cell r="R410" t="str">
            <v>Leaf85</v>
          </cell>
          <cell r="T410" t="str">
            <v>Yes</v>
          </cell>
          <cell r="V410">
            <v>5143223</v>
          </cell>
          <cell r="W410">
            <v>4893</v>
          </cell>
          <cell r="X410">
            <v>35</v>
          </cell>
          <cell r="Y410">
            <v>0.67</v>
          </cell>
          <cell r="Z410">
            <v>4417987</v>
          </cell>
          <cell r="AA410">
            <v>4821</v>
          </cell>
          <cell r="AB410">
            <v>72</v>
          </cell>
          <cell r="AC410">
            <v>4</v>
          </cell>
          <cell r="AD410">
            <v>2</v>
          </cell>
          <cell r="AE410">
            <v>1</v>
          </cell>
          <cell r="AF410">
            <v>1</v>
          </cell>
          <cell r="AG410">
            <v>46</v>
          </cell>
        </row>
        <row r="411">
          <cell r="A411">
            <v>640069328</v>
          </cell>
          <cell r="B411" t="str">
            <v>Bacteria</v>
          </cell>
          <cell r="C411" t="str">
            <v>Finished</v>
          </cell>
          <cell r="D411" t="str">
            <v>Rhodobacter sphaeroides Strains</v>
          </cell>
          <cell r="E411" t="str">
            <v>Rhodobacter sphaeroides ATCC 17029</v>
          </cell>
          <cell r="F411" t="str">
            <v>DOE Joint Genome Institute (JGI)</v>
          </cell>
          <cell r="G411">
            <v>640069328</v>
          </cell>
          <cell r="H411" t="str">
            <v>Proteobacteria</v>
          </cell>
          <cell r="I411" t="str">
            <v>Alphaproteobacteria</v>
          </cell>
          <cell r="J411" t="str">
            <v>Rhodobacterales</v>
          </cell>
          <cell r="K411" t="str">
            <v>Rhodobacteraceae</v>
          </cell>
          <cell r="L411" t="str">
            <v>Rhodobacter</v>
          </cell>
          <cell r="M411" t="str">
            <v>Rhodobacter sphaeroides</v>
          </cell>
          <cell r="N411">
            <v>349101</v>
          </cell>
          <cell r="O411">
            <v>15754</v>
          </cell>
          <cell r="P411">
            <v>58449</v>
          </cell>
          <cell r="Q411">
            <v>39234</v>
          </cell>
          <cell r="R411" t="str">
            <v>ATCC 17029</v>
          </cell>
          <cell r="S411" t="str">
            <v>samuel kaplan</v>
          </cell>
          <cell r="T411" t="str">
            <v>Yes</v>
          </cell>
          <cell r="U411" t="str">
            <v>No</v>
          </cell>
          <cell r="V411">
            <v>4489380</v>
          </cell>
          <cell r="W411">
            <v>4268</v>
          </cell>
          <cell r="X411">
            <v>3</v>
          </cell>
          <cell r="Y411">
            <v>0.69</v>
          </cell>
          <cell r="Z411">
            <v>4015244</v>
          </cell>
          <cell r="AA411">
            <v>4183</v>
          </cell>
          <cell r="AB411">
            <v>85</v>
          </cell>
          <cell r="AC411">
            <v>12</v>
          </cell>
          <cell r="AD411">
            <v>4</v>
          </cell>
          <cell r="AE411">
            <v>4</v>
          </cell>
          <cell r="AF411">
            <v>4</v>
          </cell>
          <cell r="AG411">
            <v>55</v>
          </cell>
        </row>
        <row r="412">
          <cell r="A412">
            <v>2690315838</v>
          </cell>
          <cell r="B412" t="str">
            <v>Bacteria</v>
          </cell>
          <cell r="C412" t="str">
            <v>Permanent Draft</v>
          </cell>
          <cell r="D412" t="str">
            <v>Erythrobacter sp. YT30 Genome sequencing and assembly</v>
          </cell>
          <cell r="E412" t="str">
            <v>Erythrobacter sp. YT30</v>
          </cell>
          <cell r="F412" t="str">
            <v>Xiamen university</v>
          </cell>
          <cell r="G412">
            <v>2690315838</v>
          </cell>
          <cell r="H412" t="str">
            <v>Proteobacteria</v>
          </cell>
          <cell r="I412" t="str">
            <v>Alphaproteobacteria</v>
          </cell>
          <cell r="J412" t="str">
            <v>Sphingomonadales</v>
          </cell>
          <cell r="K412" t="str">
            <v>Erythrobacteraceae</v>
          </cell>
          <cell r="L412" t="str">
            <v>Erythrobacter</v>
          </cell>
          <cell r="M412" t="str">
            <v>Erythrobacter sp. YT30</v>
          </cell>
          <cell r="N412">
            <v>1735012</v>
          </cell>
          <cell r="O412">
            <v>0</v>
          </cell>
          <cell r="P412">
            <v>0</v>
          </cell>
          <cell r="Q412">
            <v>42593</v>
          </cell>
          <cell r="R412" t="str">
            <v>YT30</v>
          </cell>
          <cell r="T412" t="str">
            <v>Yes</v>
          </cell>
          <cell r="V412">
            <v>3202237</v>
          </cell>
          <cell r="W412">
            <v>3133</v>
          </cell>
          <cell r="X412">
            <v>3</v>
          </cell>
          <cell r="Y412">
            <v>0.56999999999999995</v>
          </cell>
          <cell r="Z412">
            <v>2954315</v>
          </cell>
          <cell r="AA412">
            <v>3080</v>
          </cell>
          <cell r="AB412">
            <v>53</v>
          </cell>
          <cell r="AC412">
            <v>3</v>
          </cell>
          <cell r="AD412">
            <v>1</v>
          </cell>
          <cell r="AE412">
            <v>1</v>
          </cell>
          <cell r="AF412">
            <v>1</v>
          </cell>
          <cell r="AG412">
            <v>43</v>
          </cell>
        </row>
        <row r="413">
          <cell r="A413">
            <v>2636415883</v>
          </cell>
          <cell r="B413" t="str">
            <v>Bacteria</v>
          </cell>
          <cell r="C413" t="str">
            <v>Permanent Draft</v>
          </cell>
          <cell r="D413" t="str">
            <v>Evolution of Photosynthesis Gene Clusters</v>
          </cell>
          <cell r="E413" t="str">
            <v>Bosea sp. AAP35</v>
          </cell>
          <cell r="F413" t="str">
            <v>Institute of Microbiology of the ASCR, v. v. i.</v>
          </cell>
          <cell r="G413">
            <v>2636415883</v>
          </cell>
          <cell r="H413" t="str">
            <v>Proteobacteria</v>
          </cell>
          <cell r="I413" t="str">
            <v>Alphaproteobacteria</v>
          </cell>
          <cell r="J413" t="str">
            <v>Rhizobiales</v>
          </cell>
          <cell r="K413" t="str">
            <v>Bradyrhizobiaceae</v>
          </cell>
          <cell r="L413" t="str">
            <v>Bosea</v>
          </cell>
          <cell r="M413" t="str">
            <v>Bosea sp. AAP35</v>
          </cell>
          <cell r="N413">
            <v>1523417</v>
          </cell>
          <cell r="O413">
            <v>0</v>
          </cell>
          <cell r="P413">
            <v>0</v>
          </cell>
          <cell r="Q413">
            <v>42297</v>
          </cell>
          <cell r="R413" t="str">
            <v>AAP35</v>
          </cell>
          <cell r="T413" t="str">
            <v>Yes</v>
          </cell>
          <cell r="U413" t="str">
            <v>Unknown</v>
          </cell>
          <cell r="V413">
            <v>4461984</v>
          </cell>
          <cell r="W413">
            <v>4298</v>
          </cell>
          <cell r="X413">
            <v>83</v>
          </cell>
          <cell r="Y413">
            <v>0.66</v>
          </cell>
          <cell r="Z413">
            <v>3959370</v>
          </cell>
          <cell r="AA413">
            <v>4239</v>
          </cell>
          <cell r="AB413">
            <v>59</v>
          </cell>
          <cell r="AC413">
            <v>3</v>
          </cell>
          <cell r="AD413">
            <v>1</v>
          </cell>
          <cell r="AE413">
            <v>1</v>
          </cell>
          <cell r="AF413">
            <v>1</v>
          </cell>
          <cell r="AG413">
            <v>45</v>
          </cell>
        </row>
        <row r="414">
          <cell r="A414">
            <v>2651869684</v>
          </cell>
          <cell r="B414" t="str">
            <v>Bacteria</v>
          </cell>
          <cell r="C414" t="str">
            <v>Permanent Draft</v>
          </cell>
          <cell r="D414" t="str">
            <v>Evolution of Photosynthesis Gene Clusters</v>
          </cell>
          <cell r="E414" t="str">
            <v>Novosphingobium sp. AAP1</v>
          </cell>
          <cell r="F414" t="str">
            <v>Institute of Microbiology of the ASCR, v. v. i.</v>
          </cell>
          <cell r="G414">
            <v>2651869684</v>
          </cell>
          <cell r="H414" t="str">
            <v>Proteobacteria</v>
          </cell>
          <cell r="I414" t="str">
            <v>Alphaproteobacteria</v>
          </cell>
          <cell r="J414" t="str">
            <v>Sphingomonadales</v>
          </cell>
          <cell r="K414" t="str">
            <v>Sphingomonadaceae</v>
          </cell>
          <cell r="L414" t="str">
            <v>Novosphingobium</v>
          </cell>
          <cell r="M414" t="str">
            <v>Novosphingobium sp. AAP1</v>
          </cell>
          <cell r="N414">
            <v>1523413</v>
          </cell>
          <cell r="O414">
            <v>0</v>
          </cell>
          <cell r="P414">
            <v>0</v>
          </cell>
          <cell r="Q414">
            <v>42430</v>
          </cell>
          <cell r="R414" t="str">
            <v>AAP1</v>
          </cell>
          <cell r="T414" t="str">
            <v>Yes</v>
          </cell>
          <cell r="U414" t="str">
            <v>Unknown</v>
          </cell>
          <cell r="V414">
            <v>4750579</v>
          </cell>
          <cell r="W414">
            <v>4250</v>
          </cell>
          <cell r="X414">
            <v>50</v>
          </cell>
          <cell r="Y414">
            <v>0.66</v>
          </cell>
          <cell r="Z414">
            <v>4301748</v>
          </cell>
          <cell r="AA414">
            <v>4180</v>
          </cell>
          <cell r="AB414">
            <v>70</v>
          </cell>
          <cell r="AC414">
            <v>2</v>
          </cell>
          <cell r="AD414">
            <v>0</v>
          </cell>
          <cell r="AE414">
            <v>1</v>
          </cell>
          <cell r="AF414">
            <v>1</v>
          </cell>
          <cell r="AG414">
            <v>54</v>
          </cell>
        </row>
        <row r="415">
          <cell r="A415">
            <v>2639762823</v>
          </cell>
          <cell r="B415" t="str">
            <v>Bacteria</v>
          </cell>
          <cell r="C415" t="str">
            <v>Permanent Draft</v>
          </cell>
          <cell r="D415" t="str">
            <v>Methylobacterium sp. ARG-1 genome sequencing</v>
          </cell>
          <cell r="E415" t="str">
            <v>Methylobacterium sp. ARG-1</v>
          </cell>
          <cell r="F415" t="str">
            <v>Stonehill College</v>
          </cell>
          <cell r="G415">
            <v>2639762823</v>
          </cell>
          <cell r="H415" t="str">
            <v>Proteobacteria</v>
          </cell>
          <cell r="I415" t="str">
            <v>Alphaproteobacteria</v>
          </cell>
          <cell r="J415" t="str">
            <v>Rhizobiales</v>
          </cell>
          <cell r="K415" t="str">
            <v>Methylobacteriaceae</v>
          </cell>
          <cell r="L415" t="str">
            <v>Methylobacterium</v>
          </cell>
          <cell r="M415" t="str">
            <v>Methylobacterium sp. ARG-1</v>
          </cell>
          <cell r="N415">
            <v>1692501</v>
          </cell>
          <cell r="O415">
            <v>0</v>
          </cell>
          <cell r="P415">
            <v>0</v>
          </cell>
          <cell r="Q415">
            <v>42314</v>
          </cell>
          <cell r="R415" t="str">
            <v>ARG-1</v>
          </cell>
          <cell r="T415" t="str">
            <v>Yes</v>
          </cell>
          <cell r="V415">
            <v>6299243</v>
          </cell>
          <cell r="W415">
            <v>6255</v>
          </cell>
          <cell r="X415">
            <v>92</v>
          </cell>
          <cell r="Y415">
            <v>0.69</v>
          </cell>
          <cell r="Z415">
            <v>5356334</v>
          </cell>
          <cell r="AA415">
            <v>6160</v>
          </cell>
          <cell r="AB415">
            <v>95</v>
          </cell>
          <cell r="AC415">
            <v>15</v>
          </cell>
          <cell r="AD415">
            <v>3</v>
          </cell>
          <cell r="AE415">
            <v>6</v>
          </cell>
          <cell r="AF415">
            <v>6</v>
          </cell>
          <cell r="AG415">
            <v>52</v>
          </cell>
        </row>
        <row r="416">
          <cell r="A416">
            <v>2681813553</v>
          </cell>
          <cell r="B416" t="str">
            <v>Bacteria</v>
          </cell>
          <cell r="C416" t="str">
            <v>Permanent Draft</v>
          </cell>
          <cell r="D416" t="str">
            <v>Genomic Encyclopedia of Archaeal and Bacterial Type Strains, Phase II (KMG-II): from individual species to whole genera</v>
          </cell>
          <cell r="E416" t="str">
            <v>Rhodobacter megalophilus DSM 18937</v>
          </cell>
          <cell r="F416" t="str">
            <v>DOE Joint Genome Institute (JGI)</v>
          </cell>
          <cell r="G416">
            <v>2681813553</v>
          </cell>
          <cell r="H416" t="str">
            <v>Proteobacteria</v>
          </cell>
          <cell r="I416" t="str">
            <v>Alphaproteobacteria</v>
          </cell>
          <cell r="J416" t="str">
            <v>Rhodobacterales</v>
          </cell>
          <cell r="K416" t="str">
            <v>Rhodobacteraceae</v>
          </cell>
          <cell r="L416" t="str">
            <v>Rhodobacter</v>
          </cell>
          <cell r="M416" t="str">
            <v>Rhodobacter megalophilus</v>
          </cell>
          <cell r="N416">
            <v>418630</v>
          </cell>
          <cell r="O416">
            <v>0</v>
          </cell>
          <cell r="P416">
            <v>0</v>
          </cell>
          <cell r="Q416">
            <v>42562</v>
          </cell>
          <cell r="R416" t="str">
            <v>DSM 18937</v>
          </cell>
          <cell r="S416" t="str">
            <v>Markus G?ker</v>
          </cell>
          <cell r="T416" t="str">
            <v>Yes</v>
          </cell>
          <cell r="U416" t="str">
            <v>Yes</v>
          </cell>
          <cell r="V416">
            <v>4858213</v>
          </cell>
          <cell r="W416">
            <v>4694</v>
          </cell>
          <cell r="X416">
            <v>41</v>
          </cell>
          <cell r="Y416">
            <v>0.69</v>
          </cell>
          <cell r="Z416">
            <v>4298500</v>
          </cell>
          <cell r="AA416">
            <v>4633</v>
          </cell>
          <cell r="AB416">
            <v>61</v>
          </cell>
          <cell r="AC416">
            <v>5</v>
          </cell>
          <cell r="AD416">
            <v>3</v>
          </cell>
          <cell r="AE416">
            <v>1</v>
          </cell>
          <cell r="AF416">
            <v>1</v>
          </cell>
          <cell r="AG416">
            <v>47</v>
          </cell>
        </row>
        <row r="417">
          <cell r="A417">
            <v>2565957137</v>
          </cell>
          <cell r="B417" t="str">
            <v>Bacteria</v>
          </cell>
          <cell r="C417" t="str">
            <v>Permanent Draft</v>
          </cell>
          <cell r="D417" t="str">
            <v>Genomic Encyclopedia of Type Strains, Phase I: the one thousand microbial genomes (KMG-I) project</v>
          </cell>
          <cell r="E417" t="str">
            <v>Sphingomonas astaxanthinifaciens DSM 22298</v>
          </cell>
          <cell r="F417" t="str">
            <v>DOE Joint Genome Institute (JGI)</v>
          </cell>
          <cell r="G417">
            <v>2565957137</v>
          </cell>
          <cell r="H417" t="str">
            <v>Proteobacteria</v>
          </cell>
          <cell r="I417" t="str">
            <v>Alphaproteobacteria</v>
          </cell>
          <cell r="J417" t="str">
            <v>Sphingomonadales</v>
          </cell>
          <cell r="K417" t="str">
            <v>Sphingomonadaceae</v>
          </cell>
          <cell r="L417" t="str">
            <v>Sphingomonas</v>
          </cell>
          <cell r="M417" t="str">
            <v>Sphingomonas astaxanthinifaciens</v>
          </cell>
          <cell r="N417">
            <v>1123267</v>
          </cell>
          <cell r="O417">
            <v>0</v>
          </cell>
          <cell r="P417">
            <v>0</v>
          </cell>
          <cell r="Q417">
            <v>41771</v>
          </cell>
          <cell r="R417" t="str">
            <v>DSM 22298</v>
          </cell>
          <cell r="S417" t="str">
            <v>Nikos Kyrpides</v>
          </cell>
          <cell r="T417" t="str">
            <v>Yes</v>
          </cell>
          <cell r="U417" t="str">
            <v>Yes</v>
          </cell>
          <cell r="V417">
            <v>2533034</v>
          </cell>
          <cell r="W417">
            <v>2566</v>
          </cell>
          <cell r="X417">
            <v>3</v>
          </cell>
          <cell r="Y417">
            <v>0.68</v>
          </cell>
          <cell r="Z417">
            <v>2369366</v>
          </cell>
          <cell r="AA417">
            <v>2511</v>
          </cell>
          <cell r="AB417">
            <v>55</v>
          </cell>
          <cell r="AC417">
            <v>3</v>
          </cell>
          <cell r="AD417">
            <v>1</v>
          </cell>
          <cell r="AE417">
            <v>1</v>
          </cell>
          <cell r="AF417">
            <v>1</v>
          </cell>
          <cell r="AG417">
            <v>46</v>
          </cell>
        </row>
        <row r="418">
          <cell r="A418">
            <v>648028010</v>
          </cell>
          <cell r="B418" t="str">
            <v>Bacteria</v>
          </cell>
          <cell r="C418" t="str">
            <v>Finished</v>
          </cell>
          <cell r="D418" t="str">
            <v>CSP_787681, Stalked bacteria</v>
          </cell>
          <cell r="E418" t="str">
            <v>Brevundimonas subvibrioides ATCC 15264</v>
          </cell>
          <cell r="F418" t="str">
            <v>DOE Joint Genome Institute (JGI)</v>
          </cell>
          <cell r="G418">
            <v>648028010</v>
          </cell>
          <cell r="H418" t="str">
            <v>Proteobacteria</v>
          </cell>
          <cell r="I418" t="str">
            <v>Alphaproteobacteria</v>
          </cell>
          <cell r="J418" t="str">
            <v>Caulobacterales</v>
          </cell>
          <cell r="K418" t="str">
            <v>Caulobacteraceae</v>
          </cell>
          <cell r="L418" t="str">
            <v>Brevundimonas</v>
          </cell>
          <cell r="M418" t="str">
            <v>Brevundimonas subvibrioides</v>
          </cell>
          <cell r="N418">
            <v>633149</v>
          </cell>
          <cell r="O418">
            <v>36643</v>
          </cell>
          <cell r="P418">
            <v>42117</v>
          </cell>
          <cell r="Q418">
            <v>40544</v>
          </cell>
          <cell r="R418" t="str">
            <v>ATCC 15264</v>
          </cell>
          <cell r="S418" t="str">
            <v>Yves Brun</v>
          </cell>
          <cell r="T418" t="str">
            <v>Yes</v>
          </cell>
          <cell r="U418" t="str">
            <v>Yes</v>
          </cell>
          <cell r="V418">
            <v>3445263</v>
          </cell>
          <cell r="W418">
            <v>3393</v>
          </cell>
          <cell r="X418">
            <v>1</v>
          </cell>
          <cell r="Y418">
            <v>0.68</v>
          </cell>
          <cell r="Z418">
            <v>3157020</v>
          </cell>
          <cell r="AA418">
            <v>3337</v>
          </cell>
          <cell r="AB418">
            <v>56</v>
          </cell>
          <cell r="AC418">
            <v>6</v>
          </cell>
          <cell r="AD418">
            <v>2</v>
          </cell>
          <cell r="AE418">
            <v>2</v>
          </cell>
          <cell r="AF418">
            <v>2</v>
          </cell>
          <cell r="AG418">
            <v>47</v>
          </cell>
        </row>
        <row r="419">
          <cell r="A419">
            <v>2548876809</v>
          </cell>
          <cell r="B419" t="str">
            <v>Bacteria</v>
          </cell>
          <cell r="C419" t="str">
            <v>Permanent Draft</v>
          </cell>
          <cell r="D419" t="str">
            <v>Sphingomonas sp. PAMC 26621</v>
          </cell>
          <cell r="E419" t="str">
            <v>Sphingomonas sp. PAMC 26621</v>
          </cell>
          <cell r="F419" t="str">
            <v>Korea Institute of Ocean Science and Technology (KIOST)</v>
          </cell>
          <cell r="G419">
            <v>2548876809</v>
          </cell>
          <cell r="H419" t="str">
            <v>Proteobacteria</v>
          </cell>
          <cell r="I419" t="str">
            <v>Alphaproteobacteria</v>
          </cell>
          <cell r="J419" t="str">
            <v>Sphingomonadales</v>
          </cell>
          <cell r="K419" t="str">
            <v>Sphingomonadaceae</v>
          </cell>
          <cell r="L419" t="str">
            <v>Sphingomonas</v>
          </cell>
          <cell r="M419" t="str">
            <v>Sphingomonas sp. PAMC 26621</v>
          </cell>
          <cell r="N419">
            <v>1112213</v>
          </cell>
          <cell r="O419">
            <v>0</v>
          </cell>
          <cell r="P419">
            <v>0</v>
          </cell>
          <cell r="Q419">
            <v>41613</v>
          </cell>
          <cell r="R419" t="str">
            <v>PAMC 26621</v>
          </cell>
          <cell r="T419" t="str">
            <v>Yes</v>
          </cell>
          <cell r="U419" t="str">
            <v>No</v>
          </cell>
          <cell r="V419">
            <v>4769930</v>
          </cell>
          <cell r="W419">
            <v>4669</v>
          </cell>
          <cell r="X419">
            <v>68</v>
          </cell>
          <cell r="Y419">
            <v>0.65</v>
          </cell>
          <cell r="Z419">
            <v>4206561</v>
          </cell>
          <cell r="AA419">
            <v>4607</v>
          </cell>
          <cell r="AB419">
            <v>62</v>
          </cell>
          <cell r="AC419">
            <v>2</v>
          </cell>
          <cell r="AD419">
            <v>0</v>
          </cell>
          <cell r="AE419">
            <v>2</v>
          </cell>
          <cell r="AF419">
            <v>0</v>
          </cell>
          <cell r="AG419">
            <v>47</v>
          </cell>
        </row>
        <row r="420">
          <cell r="A420">
            <v>2739368070</v>
          </cell>
          <cell r="B420" t="str">
            <v>Bacteria</v>
          </cell>
          <cell r="C420" t="str">
            <v>Draft</v>
          </cell>
          <cell r="D420" t="str">
            <v>Genomic Encyclopedia of Archaeal and Bacterial Type Strains, Phase II (KMG-II): from individual species to whole genera</v>
          </cell>
          <cell r="E420" t="str">
            <v>Rhodobacter maris JA276</v>
          </cell>
          <cell r="F420" t="str">
            <v>DOE Joint Genome Institute (JGI)</v>
          </cell>
          <cell r="G420">
            <v>2739368070</v>
          </cell>
          <cell r="H420" t="str">
            <v>Proteobacteria</v>
          </cell>
          <cell r="I420" t="str">
            <v>Alphaproteobacteria</v>
          </cell>
          <cell r="J420" t="str">
            <v>Rhodobacterales</v>
          </cell>
          <cell r="K420" t="str">
            <v>Rhodobacteraceae</v>
          </cell>
          <cell r="L420" t="str">
            <v>Rhodobacter</v>
          </cell>
          <cell r="M420" t="str">
            <v>Rhodobacter maris</v>
          </cell>
          <cell r="N420">
            <v>446682</v>
          </cell>
          <cell r="O420">
            <v>0</v>
          </cell>
          <cell r="P420">
            <v>0</v>
          </cell>
          <cell r="Q420">
            <v>42941</v>
          </cell>
          <cell r="R420" t="str">
            <v>JA276</v>
          </cell>
          <cell r="S420" t="str">
            <v>Markus G?ker</v>
          </cell>
          <cell r="T420" t="str">
            <v>Yes</v>
          </cell>
          <cell r="V420">
            <v>3833743</v>
          </cell>
          <cell r="W420">
            <v>3746</v>
          </cell>
          <cell r="X420">
            <v>57</v>
          </cell>
          <cell r="Y420">
            <v>0.65</v>
          </cell>
          <cell r="Z420">
            <v>3463750</v>
          </cell>
          <cell r="AA420">
            <v>3692</v>
          </cell>
          <cell r="AB420">
            <v>54</v>
          </cell>
          <cell r="AC420">
            <v>3</v>
          </cell>
          <cell r="AD420">
            <v>1</v>
          </cell>
          <cell r="AE420">
            <v>1</v>
          </cell>
          <cell r="AF420">
            <v>1</v>
          </cell>
          <cell r="AG420">
            <v>45</v>
          </cell>
        </row>
        <row r="421">
          <cell r="A421">
            <v>2643221870</v>
          </cell>
          <cell r="B421" t="str">
            <v>Bacteria</v>
          </cell>
          <cell r="C421" t="str">
            <v>Permanent Draft</v>
          </cell>
          <cell r="D421" t="str">
            <v>Genome sequencing of Arabidopsis leaf and root microbiota representing the majority of bacterial species in their natural communities</v>
          </cell>
          <cell r="E421" t="str">
            <v>Methylobacterium sp. Leaf108</v>
          </cell>
          <cell r="F421" t="str">
            <v>Max Planck Institute for Plant Breeding Research</v>
          </cell>
          <cell r="G421">
            <v>2643221870</v>
          </cell>
          <cell r="H421" t="str">
            <v>Proteobacteria</v>
          </cell>
          <cell r="I421" t="str">
            <v>Alphaproteobacteria</v>
          </cell>
          <cell r="J421" t="str">
            <v>Rhizobiales</v>
          </cell>
          <cell r="K421" t="str">
            <v>Methylobacteriaceae</v>
          </cell>
          <cell r="L421" t="str">
            <v>Methylobacterium</v>
          </cell>
          <cell r="M421" t="str">
            <v>Methylobacterium sp. Leaf108</v>
          </cell>
          <cell r="N421">
            <v>1736256</v>
          </cell>
          <cell r="O421">
            <v>0</v>
          </cell>
          <cell r="P421">
            <v>0</v>
          </cell>
          <cell r="Q421">
            <v>42349</v>
          </cell>
          <cell r="R421" t="str">
            <v>Leaf108</v>
          </cell>
          <cell r="T421" t="str">
            <v>Yes</v>
          </cell>
          <cell r="V421">
            <v>4465774</v>
          </cell>
          <cell r="W421">
            <v>4160</v>
          </cell>
          <cell r="X421">
            <v>35</v>
          </cell>
          <cell r="Y421">
            <v>0.7</v>
          </cell>
          <cell r="Z421">
            <v>3873673</v>
          </cell>
          <cell r="AA421">
            <v>4094</v>
          </cell>
          <cell r="AB421">
            <v>66</v>
          </cell>
          <cell r="AC421">
            <v>5</v>
          </cell>
          <cell r="AD421">
            <v>3</v>
          </cell>
          <cell r="AE421">
            <v>1</v>
          </cell>
          <cell r="AF421">
            <v>1</v>
          </cell>
          <cell r="AG421">
            <v>45</v>
          </cell>
        </row>
        <row r="422">
          <cell r="A422">
            <v>2597490207</v>
          </cell>
          <cell r="B422" t="str">
            <v>Bacteria</v>
          </cell>
          <cell r="C422" t="str">
            <v>Permanent Draft</v>
          </cell>
          <cell r="D422" t="str">
            <v>Maribius sp. MOLA 401 Genome sequencing</v>
          </cell>
          <cell r="E422" t="str">
            <v>Maribius sp. MOLA 401</v>
          </cell>
          <cell r="F422" t="str">
            <v>University Pierre and Marie Curie (UPMC), Observatoire Oceanologique, Centre National de la Recherche Scientifique (CNRS)</v>
          </cell>
          <cell r="G422">
            <v>2597490207</v>
          </cell>
          <cell r="H422" t="str">
            <v>Proteobacteria</v>
          </cell>
          <cell r="I422" t="str">
            <v>Alphaproteobacteria</v>
          </cell>
          <cell r="J422" t="str">
            <v>Rhodobacterales</v>
          </cell>
          <cell r="K422" t="str">
            <v>Rhodobacteraceae</v>
          </cell>
          <cell r="L422" t="str">
            <v>Maribius</v>
          </cell>
          <cell r="M422" t="str">
            <v>Maribius sp. MOLA 401</v>
          </cell>
          <cell r="N422">
            <v>1530186</v>
          </cell>
          <cell r="O422">
            <v>0</v>
          </cell>
          <cell r="P422">
            <v>0</v>
          </cell>
          <cell r="Q422">
            <v>41981</v>
          </cell>
          <cell r="R422" t="str">
            <v>MOLA 401</v>
          </cell>
          <cell r="T422" t="str">
            <v>Yes</v>
          </cell>
          <cell r="U422" t="str">
            <v>Unknown</v>
          </cell>
          <cell r="V422">
            <v>3849771</v>
          </cell>
          <cell r="W422">
            <v>3847</v>
          </cell>
          <cell r="X422">
            <v>33</v>
          </cell>
          <cell r="Y422">
            <v>0.68</v>
          </cell>
          <cell r="Z422">
            <v>3373304</v>
          </cell>
          <cell r="AA422">
            <v>3791</v>
          </cell>
          <cell r="AB422">
            <v>56</v>
          </cell>
          <cell r="AC422">
            <v>3</v>
          </cell>
          <cell r="AD422">
            <v>1</v>
          </cell>
          <cell r="AE422">
            <v>1</v>
          </cell>
          <cell r="AF422">
            <v>1</v>
          </cell>
          <cell r="AG422">
            <v>43</v>
          </cell>
        </row>
        <row r="423">
          <cell r="A423">
            <v>2609459632</v>
          </cell>
          <cell r="B423" t="str">
            <v>Bacteria</v>
          </cell>
          <cell r="C423" t="str">
            <v>Permanent Draft</v>
          </cell>
          <cell r="D423" t="str">
            <v>Populus root and rhizosphere microbial communities from Tennessee, USA</v>
          </cell>
          <cell r="E423" t="str">
            <v>Methylobacterium sp. YR668</v>
          </cell>
          <cell r="F423" t="str">
            <v>DOE Joint Genome Institute (JGI)</v>
          </cell>
          <cell r="G423">
            <v>2609459632</v>
          </cell>
          <cell r="H423" t="str">
            <v>Proteobacteria</v>
          </cell>
          <cell r="I423" t="str">
            <v>Alphaproteobacteria</v>
          </cell>
          <cell r="J423" t="str">
            <v>Rhizobiales</v>
          </cell>
          <cell r="K423" t="str">
            <v>Methylobacteriaceae</v>
          </cell>
          <cell r="L423" t="str">
            <v>Methylobacterium</v>
          </cell>
          <cell r="M423" t="str">
            <v>Methylobacterium sp.</v>
          </cell>
          <cell r="N423">
            <v>409</v>
          </cell>
          <cell r="O423">
            <v>0</v>
          </cell>
          <cell r="P423">
            <v>0</v>
          </cell>
          <cell r="Q423">
            <v>42122</v>
          </cell>
          <cell r="R423" t="str">
            <v>YR668</v>
          </cell>
          <cell r="S423" t="str">
            <v>Dale Pelletier</v>
          </cell>
          <cell r="T423" t="str">
            <v>Yes</v>
          </cell>
          <cell r="U423" t="str">
            <v>Unknown</v>
          </cell>
          <cell r="V423">
            <v>6623161</v>
          </cell>
          <cell r="W423">
            <v>6388</v>
          </cell>
          <cell r="X423">
            <v>99</v>
          </cell>
          <cell r="Y423">
            <v>0.71</v>
          </cell>
          <cell r="Z423">
            <v>5684944</v>
          </cell>
          <cell r="AA423">
            <v>6304</v>
          </cell>
          <cell r="AB423">
            <v>84</v>
          </cell>
          <cell r="AC423">
            <v>11</v>
          </cell>
          <cell r="AD423">
            <v>3</v>
          </cell>
          <cell r="AE423">
            <v>6</v>
          </cell>
          <cell r="AF423">
            <v>2</v>
          </cell>
          <cell r="AG423">
            <v>49</v>
          </cell>
        </row>
        <row r="424">
          <cell r="A424">
            <v>2721756108</v>
          </cell>
          <cell r="B424" t="str">
            <v>Bacteria</v>
          </cell>
          <cell r="C424" t="str">
            <v>Permanent Draft</v>
          </cell>
          <cell r="D424" t="str">
            <v>Comprehensive metagenome and single cell genome sequencing from the open ocean community of North Pacfic Subtropical Gyre, Station ALOHA</v>
          </cell>
          <cell r="E424" t="str">
            <v>Rhodobacteraceae bacterium JGI 02_J20 (contamination screened)</v>
          </cell>
          <cell r="F424" t="str">
            <v>DOE Joint Genome Institute (JGI)</v>
          </cell>
          <cell r="G424">
            <v>2721756108</v>
          </cell>
          <cell r="H424" t="str">
            <v>Proteobacteria</v>
          </cell>
          <cell r="I424" t="str">
            <v>Alphaproteobacteria</v>
          </cell>
          <cell r="J424" t="str">
            <v>Rhodobacterales</v>
          </cell>
          <cell r="K424" t="str">
            <v>Rhodobacteraceae</v>
          </cell>
          <cell r="L424" t="str">
            <v>unclassified</v>
          </cell>
          <cell r="M424" t="str">
            <v>unclassified</v>
          </cell>
          <cell r="N424">
            <v>31989</v>
          </cell>
          <cell r="O424">
            <v>0</v>
          </cell>
          <cell r="P424">
            <v>0</v>
          </cell>
          <cell r="Q424">
            <v>42835</v>
          </cell>
          <cell r="R424" t="str">
            <v>JGI 02_J20</v>
          </cell>
          <cell r="S424" t="str">
            <v>Edward DeLong</v>
          </cell>
          <cell r="T424" t="str">
            <v>No</v>
          </cell>
          <cell r="V424">
            <v>2049577</v>
          </cell>
          <cell r="W424">
            <v>2039</v>
          </cell>
          <cell r="X424">
            <v>46</v>
          </cell>
          <cell r="Y424">
            <v>0.31</v>
          </cell>
          <cell r="Z424">
            <v>1897517</v>
          </cell>
          <cell r="AA424">
            <v>2000</v>
          </cell>
          <cell r="AB424">
            <v>39</v>
          </cell>
          <cell r="AC424">
            <v>3</v>
          </cell>
          <cell r="AD424">
            <v>1</v>
          </cell>
          <cell r="AE424">
            <v>1</v>
          </cell>
          <cell r="AF424">
            <v>1</v>
          </cell>
          <cell r="AG424">
            <v>32</v>
          </cell>
        </row>
        <row r="425">
          <cell r="A425">
            <v>2534682240</v>
          </cell>
          <cell r="B425" t="str">
            <v>Bacteria</v>
          </cell>
          <cell r="C425" t="str">
            <v>Permanent Draft</v>
          </cell>
          <cell r="D425" t="str">
            <v>Rhodovulum sp. PH10</v>
          </cell>
          <cell r="E425" t="str">
            <v>Rhodovulum sp. PH10</v>
          </cell>
          <cell r="F425" t="str">
            <v>Institute of Microbial Technology (IMTECH), Council of Scientific and Industrial Research (CSIR)</v>
          </cell>
          <cell r="G425">
            <v>2534682240</v>
          </cell>
          <cell r="H425" t="str">
            <v>Proteobacteria</v>
          </cell>
          <cell r="I425" t="str">
            <v>Alphaproteobacteria</v>
          </cell>
          <cell r="J425" t="str">
            <v>Rhodobacterales</v>
          </cell>
          <cell r="K425" t="str">
            <v>Rhodobacteraceae</v>
          </cell>
          <cell r="L425" t="str">
            <v>Rhodovulum</v>
          </cell>
          <cell r="M425" t="str">
            <v>Rhodovulum sp. PH10</v>
          </cell>
          <cell r="N425">
            <v>1187851</v>
          </cell>
          <cell r="O425">
            <v>0</v>
          </cell>
          <cell r="P425">
            <v>0</v>
          </cell>
          <cell r="Q425">
            <v>41517</v>
          </cell>
          <cell r="R425" t="str">
            <v>PH10</v>
          </cell>
          <cell r="T425" t="str">
            <v>Yes</v>
          </cell>
          <cell r="U425" t="str">
            <v>Unknown</v>
          </cell>
          <cell r="V425">
            <v>4831432</v>
          </cell>
          <cell r="W425">
            <v>4490</v>
          </cell>
          <cell r="X425">
            <v>273</v>
          </cell>
          <cell r="Y425">
            <v>0.69</v>
          </cell>
          <cell r="Z425">
            <v>3978164</v>
          </cell>
          <cell r="AA425">
            <v>4490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</row>
        <row r="426">
          <cell r="A426">
            <v>2728368995</v>
          </cell>
          <cell r="B426" t="str">
            <v>Bacteria</v>
          </cell>
          <cell r="C426" t="str">
            <v>Permanent Draft</v>
          </cell>
          <cell r="D426" t="str">
            <v>Erythrobacter sp. AP23 Genome sequencing and assembly</v>
          </cell>
          <cell r="E426" t="str">
            <v>Erythrobacter sp. AP23</v>
          </cell>
          <cell r="F426" t="str">
            <v>Xiamen university</v>
          </cell>
          <cell r="G426">
            <v>2728368995</v>
          </cell>
          <cell r="H426" t="str">
            <v>Proteobacteria</v>
          </cell>
          <cell r="I426" t="str">
            <v>Alphaproteobacteria</v>
          </cell>
          <cell r="J426" t="str">
            <v>Sphingomonadales</v>
          </cell>
          <cell r="K426" t="str">
            <v>Erythrobacteraceae</v>
          </cell>
          <cell r="L426" t="str">
            <v>Erythrobacter</v>
          </cell>
          <cell r="M426" t="str">
            <v>Erythrobacter sp. AP23</v>
          </cell>
          <cell r="N426">
            <v>499656</v>
          </cell>
          <cell r="O426">
            <v>0</v>
          </cell>
          <cell r="P426">
            <v>0</v>
          </cell>
          <cell r="Q426">
            <v>42853</v>
          </cell>
          <cell r="R426" t="str">
            <v>AP23</v>
          </cell>
          <cell r="T426" t="str">
            <v>Yes</v>
          </cell>
          <cell r="V426">
            <v>3402103</v>
          </cell>
          <cell r="W426">
            <v>3302</v>
          </cell>
          <cell r="X426">
            <v>20</v>
          </cell>
          <cell r="Y426">
            <v>0.63</v>
          </cell>
          <cell r="Z426">
            <v>3128314</v>
          </cell>
          <cell r="AA426">
            <v>3246</v>
          </cell>
          <cell r="AB426">
            <v>56</v>
          </cell>
          <cell r="AC426">
            <v>3</v>
          </cell>
          <cell r="AD426">
            <v>1</v>
          </cell>
          <cell r="AE426">
            <v>1</v>
          </cell>
          <cell r="AF426">
            <v>1</v>
          </cell>
          <cell r="AG426">
            <v>45</v>
          </cell>
        </row>
        <row r="427">
          <cell r="A427">
            <v>2681812958</v>
          </cell>
          <cell r="B427" t="str">
            <v>Bacteria</v>
          </cell>
          <cell r="C427" t="str">
            <v>Permanent Draft</v>
          </cell>
          <cell r="D427" t="str">
            <v>Genomic Encyclopedia of Archaeal and Bacterial Type Strains, Phase II (KMG-II): from individual species to whole genera</v>
          </cell>
          <cell r="E427" t="str">
            <v>Hasllibacter halocynthiae DSM 29318</v>
          </cell>
          <cell r="F427" t="str">
            <v>DOE Joint Genome Institute (JGI)</v>
          </cell>
          <cell r="G427">
            <v>2681812958</v>
          </cell>
          <cell r="H427" t="str">
            <v>Proteobacteria</v>
          </cell>
          <cell r="I427" t="str">
            <v>Alphaproteobacteria</v>
          </cell>
          <cell r="J427" t="str">
            <v>Rhodobacterales</v>
          </cell>
          <cell r="K427" t="str">
            <v>Rhodobacteraceae</v>
          </cell>
          <cell r="L427" t="str">
            <v>Hasllibacter</v>
          </cell>
          <cell r="M427" t="str">
            <v>Hasllibacter halocynthiae</v>
          </cell>
          <cell r="N427">
            <v>595589</v>
          </cell>
          <cell r="O427">
            <v>0</v>
          </cell>
          <cell r="P427">
            <v>0</v>
          </cell>
          <cell r="Q427">
            <v>42562</v>
          </cell>
          <cell r="R427" t="str">
            <v>DSM 29318</v>
          </cell>
          <cell r="S427" t="str">
            <v>Markus G?ker</v>
          </cell>
          <cell r="T427" t="str">
            <v>Yes</v>
          </cell>
          <cell r="U427" t="str">
            <v>Yes</v>
          </cell>
          <cell r="V427">
            <v>2784625</v>
          </cell>
          <cell r="W427">
            <v>2808</v>
          </cell>
          <cell r="X427">
            <v>4</v>
          </cell>
          <cell r="Y427">
            <v>0.72</v>
          </cell>
          <cell r="Z427">
            <v>2554764</v>
          </cell>
          <cell r="AA427">
            <v>2757</v>
          </cell>
          <cell r="AB427">
            <v>51</v>
          </cell>
          <cell r="AC427">
            <v>3</v>
          </cell>
          <cell r="AD427">
            <v>1</v>
          </cell>
          <cell r="AE427">
            <v>1</v>
          </cell>
          <cell r="AF427">
            <v>1</v>
          </cell>
          <cell r="AG427">
            <v>41</v>
          </cell>
        </row>
        <row r="428">
          <cell r="A428">
            <v>2502376840</v>
          </cell>
          <cell r="B428" t="str">
            <v>Bacteria</v>
          </cell>
          <cell r="C428" t="str">
            <v>Permanent Draft</v>
          </cell>
          <cell r="D428" t="str">
            <v>Prosthecomicrobium hirschii ATCC 27832</v>
          </cell>
          <cell r="E428" t="str">
            <v>Prosthecomicrobium hirschii ATCC 27832</v>
          </cell>
          <cell r="F428" t="str">
            <v>Indiana University</v>
          </cell>
          <cell r="G428">
            <v>2502376840</v>
          </cell>
          <cell r="H428" t="str">
            <v>Proteobacteria</v>
          </cell>
          <cell r="I428" t="str">
            <v>Alphaproteobacteria</v>
          </cell>
          <cell r="J428" t="str">
            <v>Rhizobiales</v>
          </cell>
          <cell r="K428" t="str">
            <v>Hyphomicrobiaceae</v>
          </cell>
          <cell r="L428" t="str">
            <v>Prosthecomicrobium</v>
          </cell>
          <cell r="M428" t="str">
            <v>Prosthecomicrobium hirschii</v>
          </cell>
          <cell r="N428">
            <v>665126</v>
          </cell>
          <cell r="O428">
            <v>0</v>
          </cell>
          <cell r="P428">
            <v>0</v>
          </cell>
          <cell r="Q428">
            <v>41577</v>
          </cell>
          <cell r="R428" t="str">
            <v>ATCC 27832</v>
          </cell>
          <cell r="S428" t="str">
            <v>Yves Brun</v>
          </cell>
          <cell r="T428" t="str">
            <v>Yes</v>
          </cell>
          <cell r="U428" t="str">
            <v>Unknown</v>
          </cell>
          <cell r="V428">
            <v>6404881</v>
          </cell>
          <cell r="W428">
            <v>5427</v>
          </cell>
          <cell r="X428">
            <v>4</v>
          </cell>
          <cell r="Y428">
            <v>0.68</v>
          </cell>
          <cell r="Z428">
            <v>4489553</v>
          </cell>
          <cell r="AA428">
            <v>5320</v>
          </cell>
          <cell r="AB428">
            <v>107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40</v>
          </cell>
        </row>
        <row r="429">
          <cell r="A429">
            <v>2623620434</v>
          </cell>
          <cell r="B429" t="str">
            <v>Bacteria</v>
          </cell>
          <cell r="C429" t="str">
            <v>Draft</v>
          </cell>
          <cell r="D429" t="str">
            <v>Select Genomes from microbial communities from drinking water filter from Ann Arbor, Michigan</v>
          </cell>
          <cell r="E429" t="str">
            <v>Sphingomonadales sp. genome_bin_49</v>
          </cell>
          <cell r="F429" t="str">
            <v>University of Michigan</v>
          </cell>
          <cell r="G429">
            <v>2623620434</v>
          </cell>
          <cell r="H429" t="str">
            <v>Proteobacteria</v>
          </cell>
          <cell r="I429" t="str">
            <v>Alphaproteobacteria</v>
          </cell>
          <cell r="J429" t="str">
            <v>Sphingomonadales</v>
          </cell>
          <cell r="K429" t="str">
            <v>unclassified</v>
          </cell>
          <cell r="L429" t="str">
            <v>unclassified</v>
          </cell>
          <cell r="M429" t="str">
            <v>unclassified</v>
          </cell>
          <cell r="N429">
            <v>204457</v>
          </cell>
          <cell r="O429">
            <v>0</v>
          </cell>
          <cell r="P429">
            <v>0</v>
          </cell>
          <cell r="Q429">
            <v>42314</v>
          </cell>
          <cell r="S429" t="str">
            <v>Ameet Pinto</v>
          </cell>
          <cell r="T429" t="str">
            <v>No</v>
          </cell>
          <cell r="V429">
            <v>3572431</v>
          </cell>
          <cell r="W429">
            <v>3598</v>
          </cell>
          <cell r="X429">
            <v>38</v>
          </cell>
          <cell r="Y429">
            <v>0.62</v>
          </cell>
          <cell r="Z429">
            <v>3263055</v>
          </cell>
          <cell r="AA429">
            <v>3545</v>
          </cell>
          <cell r="AB429">
            <v>53</v>
          </cell>
          <cell r="AC429">
            <v>3</v>
          </cell>
          <cell r="AD429">
            <v>1</v>
          </cell>
          <cell r="AE429">
            <v>1</v>
          </cell>
          <cell r="AF429">
            <v>1</v>
          </cell>
          <cell r="AG429">
            <v>44</v>
          </cell>
        </row>
        <row r="430">
          <cell r="A430">
            <v>2576861674</v>
          </cell>
          <cell r="B430" t="str">
            <v>Bacteria</v>
          </cell>
          <cell r="C430" t="str">
            <v>Permanent Draft</v>
          </cell>
          <cell r="D430" t="str">
            <v>Horizontal gene transfer by gene transfer agents- UBC, Canada</v>
          </cell>
          <cell r="E430" t="str">
            <v>Rhodobacter capsulatus Y262</v>
          </cell>
          <cell r="F430" t="str">
            <v>University of British Columbia</v>
          </cell>
          <cell r="G430">
            <v>2576861674</v>
          </cell>
          <cell r="H430" t="str">
            <v>Proteobacteria</v>
          </cell>
          <cell r="I430" t="str">
            <v>Alphaproteobacteria</v>
          </cell>
          <cell r="J430" t="str">
            <v>Rhodobacterales</v>
          </cell>
          <cell r="K430" t="str">
            <v>Rhodobacteraceae</v>
          </cell>
          <cell r="L430" t="str">
            <v>Rhodobacter</v>
          </cell>
          <cell r="M430" t="str">
            <v>Rhodobacter capsulatus</v>
          </cell>
          <cell r="N430">
            <v>1415161</v>
          </cell>
          <cell r="O430">
            <v>0</v>
          </cell>
          <cell r="P430">
            <v>0</v>
          </cell>
          <cell r="R430" t="str">
            <v>Y262</v>
          </cell>
          <cell r="T430" t="str">
            <v>Yes</v>
          </cell>
          <cell r="U430" t="str">
            <v>Unknown</v>
          </cell>
          <cell r="V430">
            <v>3844355</v>
          </cell>
          <cell r="W430">
            <v>3699</v>
          </cell>
          <cell r="X430">
            <v>51</v>
          </cell>
          <cell r="Y430">
            <v>0.67</v>
          </cell>
          <cell r="Z430">
            <v>3450978</v>
          </cell>
          <cell r="AA430">
            <v>3642</v>
          </cell>
          <cell r="AB430">
            <v>57</v>
          </cell>
          <cell r="AC430">
            <v>7</v>
          </cell>
          <cell r="AD430">
            <v>1</v>
          </cell>
          <cell r="AE430">
            <v>5</v>
          </cell>
          <cell r="AF430">
            <v>1</v>
          </cell>
          <cell r="AG430">
            <v>48</v>
          </cell>
        </row>
        <row r="431">
          <cell r="A431">
            <v>2663763076</v>
          </cell>
          <cell r="B431" t="str">
            <v>Bacteria</v>
          </cell>
          <cell r="C431" t="str">
            <v>Permanent Draft</v>
          </cell>
          <cell r="D431" t="str">
            <v>Horizontal gene transfer by gene transfer agents- UBC, Canada</v>
          </cell>
          <cell r="E431" t="str">
            <v>Rhodobacter capsulatus YW2</v>
          </cell>
          <cell r="F431" t="str">
            <v>University of British Columbia</v>
          </cell>
          <cell r="G431">
            <v>2663763076</v>
          </cell>
          <cell r="H431" t="str">
            <v>Proteobacteria</v>
          </cell>
          <cell r="I431" t="str">
            <v>Alphaproteobacteria</v>
          </cell>
          <cell r="J431" t="str">
            <v>Rhodobacterales</v>
          </cell>
          <cell r="K431" t="str">
            <v>Rhodobacteraceae</v>
          </cell>
          <cell r="L431" t="str">
            <v>Rhodobacter</v>
          </cell>
          <cell r="M431" t="str">
            <v>Rhodobacter capsulatus</v>
          </cell>
          <cell r="N431">
            <v>1415159</v>
          </cell>
          <cell r="O431">
            <v>0</v>
          </cell>
          <cell r="P431">
            <v>0</v>
          </cell>
          <cell r="Q431">
            <v>42480</v>
          </cell>
          <cell r="R431" t="str">
            <v>YW2</v>
          </cell>
          <cell r="T431" t="str">
            <v>Yes</v>
          </cell>
          <cell r="U431" t="str">
            <v>Unknown</v>
          </cell>
          <cell r="V431">
            <v>3766426</v>
          </cell>
          <cell r="W431">
            <v>3630</v>
          </cell>
          <cell r="X431">
            <v>52</v>
          </cell>
          <cell r="Y431">
            <v>0.66</v>
          </cell>
          <cell r="Z431">
            <v>3413451</v>
          </cell>
          <cell r="AA431">
            <v>3567</v>
          </cell>
          <cell r="AB431">
            <v>63</v>
          </cell>
          <cell r="AC431">
            <v>7</v>
          </cell>
          <cell r="AD431">
            <v>5</v>
          </cell>
          <cell r="AE431">
            <v>1</v>
          </cell>
          <cell r="AF431">
            <v>1</v>
          </cell>
          <cell r="AG431">
            <v>47</v>
          </cell>
        </row>
        <row r="432">
          <cell r="A432">
            <v>2596583689</v>
          </cell>
          <cell r="B432" t="str">
            <v>Bacteria</v>
          </cell>
          <cell r="C432" t="str">
            <v>Permanent Draft</v>
          </cell>
          <cell r="D432" t="str">
            <v>Genomic Encyclopedia of Archaeal and Bacterial Type Strains, Phase II (KMG-II): from individual species to whole genera</v>
          </cell>
          <cell r="E432" t="str">
            <v>Phaeospirillum fulvum DSM 115</v>
          </cell>
          <cell r="F432" t="str">
            <v>DOE Joint Genome Institute (JGI)</v>
          </cell>
          <cell r="G432">
            <v>2596583689</v>
          </cell>
          <cell r="H432" t="str">
            <v>Proteobacteria</v>
          </cell>
          <cell r="I432" t="str">
            <v>Alphaproteobacteria</v>
          </cell>
          <cell r="J432" t="str">
            <v>Rhodospirillales</v>
          </cell>
          <cell r="K432" t="str">
            <v>Rhodospirillaceae</v>
          </cell>
          <cell r="L432" t="str">
            <v>Phaeospirillum</v>
          </cell>
          <cell r="M432" t="str">
            <v>Phaeospirillum fulvum</v>
          </cell>
          <cell r="N432">
            <v>1082</v>
          </cell>
          <cell r="O432">
            <v>0</v>
          </cell>
          <cell r="P432">
            <v>0</v>
          </cell>
          <cell r="Q432">
            <v>42580</v>
          </cell>
          <cell r="R432" t="str">
            <v>DSM 115</v>
          </cell>
          <cell r="S432" t="str">
            <v>Markus G?ker</v>
          </cell>
          <cell r="T432" t="str">
            <v>Yes</v>
          </cell>
          <cell r="U432" t="str">
            <v>Unknown</v>
          </cell>
          <cell r="V432">
            <v>3764101</v>
          </cell>
          <cell r="W432">
            <v>3494</v>
          </cell>
          <cell r="X432">
            <v>44</v>
          </cell>
          <cell r="Y432">
            <v>0.64</v>
          </cell>
          <cell r="Z432">
            <v>3413643</v>
          </cell>
          <cell r="AA432">
            <v>3437</v>
          </cell>
          <cell r="AB432">
            <v>57</v>
          </cell>
          <cell r="AC432">
            <v>3</v>
          </cell>
          <cell r="AD432">
            <v>1</v>
          </cell>
          <cell r="AE432">
            <v>1</v>
          </cell>
          <cell r="AF432">
            <v>1</v>
          </cell>
          <cell r="AG432">
            <v>49</v>
          </cell>
        </row>
        <row r="433">
          <cell r="A433">
            <v>651324095</v>
          </cell>
          <cell r="B433" t="str">
            <v>Bacteria</v>
          </cell>
          <cell r="C433" t="str">
            <v>Permanent Draft</v>
          </cell>
          <cell r="D433" t="str">
            <v>Rhodobacter sphaeroides WS8N</v>
          </cell>
          <cell r="E433" t="str">
            <v>Rhodobacter sphaeroides WS8N</v>
          </cell>
          <cell r="F433" t="str">
            <v>University of Oxford</v>
          </cell>
          <cell r="G433">
            <v>651324095</v>
          </cell>
          <cell r="H433" t="str">
            <v>Proteobacteria</v>
          </cell>
          <cell r="I433" t="str">
            <v>Alphaproteobacteria</v>
          </cell>
          <cell r="J433" t="str">
            <v>Rhodobacterales</v>
          </cell>
          <cell r="K433" t="str">
            <v>Rhodobacteraceae</v>
          </cell>
          <cell r="L433" t="str">
            <v>Rhodobacter</v>
          </cell>
          <cell r="M433" t="str">
            <v>Rhodobacter sphaeroides</v>
          </cell>
          <cell r="N433">
            <v>992186</v>
          </cell>
          <cell r="O433">
            <v>63267</v>
          </cell>
          <cell r="P433">
            <v>66751</v>
          </cell>
          <cell r="Q433">
            <v>40878</v>
          </cell>
          <cell r="R433" t="str">
            <v>WS8N</v>
          </cell>
          <cell r="S433" t="str">
            <v>not listed</v>
          </cell>
          <cell r="T433" t="str">
            <v>Yes</v>
          </cell>
          <cell r="U433" t="str">
            <v>Unknown</v>
          </cell>
          <cell r="V433">
            <v>4417588</v>
          </cell>
          <cell r="W433">
            <v>4266</v>
          </cell>
          <cell r="X433">
            <v>4</v>
          </cell>
          <cell r="Y433">
            <v>0.69</v>
          </cell>
          <cell r="Z433">
            <v>3894441</v>
          </cell>
          <cell r="AA433">
            <v>4203</v>
          </cell>
          <cell r="AB433">
            <v>63</v>
          </cell>
          <cell r="AC433">
            <v>9</v>
          </cell>
          <cell r="AD433">
            <v>3</v>
          </cell>
          <cell r="AE433">
            <v>3</v>
          </cell>
          <cell r="AF433">
            <v>3</v>
          </cell>
          <cell r="AG433">
            <v>54</v>
          </cell>
        </row>
        <row r="434">
          <cell r="A434">
            <v>2639763132</v>
          </cell>
          <cell r="B434" t="str">
            <v>Bacteria</v>
          </cell>
          <cell r="C434" t="str">
            <v>Permanent Draft</v>
          </cell>
          <cell r="D434" t="str">
            <v>Evolution of Photosynthesis Gene Clusters</v>
          </cell>
          <cell r="E434" t="str">
            <v>Rhodocista sp. AAP38</v>
          </cell>
          <cell r="F434" t="str">
            <v>Institute of Microbiology of the ASCR, v. v. i.</v>
          </cell>
          <cell r="G434">
            <v>2639763132</v>
          </cell>
          <cell r="H434" t="str">
            <v>Proteobacteria</v>
          </cell>
          <cell r="I434" t="str">
            <v>Alphaproteobacteria</v>
          </cell>
          <cell r="J434" t="str">
            <v>unclassified</v>
          </cell>
          <cell r="K434" t="str">
            <v>unclassified</v>
          </cell>
          <cell r="L434" t="str">
            <v>unclassified</v>
          </cell>
          <cell r="M434" t="str">
            <v>alpha proteobacterium AAP38</v>
          </cell>
          <cell r="N434">
            <v>1523418</v>
          </cell>
          <cell r="O434">
            <v>0</v>
          </cell>
          <cell r="P434">
            <v>0</v>
          </cell>
          <cell r="Q434">
            <v>42314</v>
          </cell>
          <cell r="R434" t="str">
            <v>AAP38</v>
          </cell>
          <cell r="T434" t="str">
            <v>Yes</v>
          </cell>
          <cell r="U434" t="str">
            <v>Unknown</v>
          </cell>
          <cell r="V434">
            <v>5784559</v>
          </cell>
          <cell r="W434">
            <v>5109</v>
          </cell>
          <cell r="X434">
            <v>62</v>
          </cell>
          <cell r="Y434">
            <v>0.64</v>
          </cell>
          <cell r="Z434">
            <v>5217795</v>
          </cell>
          <cell r="AA434">
            <v>5041</v>
          </cell>
          <cell r="AB434">
            <v>68</v>
          </cell>
          <cell r="AC434">
            <v>3</v>
          </cell>
          <cell r="AD434">
            <v>1</v>
          </cell>
          <cell r="AE434">
            <v>1</v>
          </cell>
          <cell r="AF434">
            <v>1</v>
          </cell>
          <cell r="AG434">
            <v>52</v>
          </cell>
        </row>
        <row r="435">
          <cell r="A435">
            <v>642555139</v>
          </cell>
          <cell r="B435" t="str">
            <v>Bacteria</v>
          </cell>
          <cell r="C435" t="str">
            <v>Finished</v>
          </cell>
          <cell r="D435" t="str">
            <v>LGT in Methylobacteria Proposal # 0165-051130</v>
          </cell>
          <cell r="E435" t="str">
            <v>Methylobacterium populi BJ001</v>
          </cell>
          <cell r="F435" t="str">
            <v>DOE Joint Genome Institute (JGI)</v>
          </cell>
          <cell r="G435">
            <v>642555139</v>
          </cell>
          <cell r="H435" t="str">
            <v>Proteobacteria</v>
          </cell>
          <cell r="I435" t="str">
            <v>Alphaproteobacteria</v>
          </cell>
          <cell r="J435" t="str">
            <v>Rhizobiales</v>
          </cell>
          <cell r="K435" t="str">
            <v>Methylobacteriaceae</v>
          </cell>
          <cell r="L435" t="str">
            <v>Methylobacterium</v>
          </cell>
          <cell r="M435" t="str">
            <v>Methylobacterium populi</v>
          </cell>
          <cell r="N435">
            <v>441620</v>
          </cell>
          <cell r="O435">
            <v>19559</v>
          </cell>
          <cell r="P435">
            <v>58937</v>
          </cell>
          <cell r="Q435">
            <v>39783</v>
          </cell>
          <cell r="R435" t="str">
            <v>BJ001</v>
          </cell>
          <cell r="S435" t="str">
            <v>not listed</v>
          </cell>
          <cell r="T435" t="str">
            <v>Yes</v>
          </cell>
          <cell r="U435" t="str">
            <v>Yes</v>
          </cell>
          <cell r="V435">
            <v>5848997</v>
          </cell>
          <cell r="W435">
            <v>5538</v>
          </cell>
          <cell r="X435">
            <v>3</v>
          </cell>
          <cell r="Y435">
            <v>0.69</v>
          </cell>
          <cell r="Z435">
            <v>5077208</v>
          </cell>
          <cell r="AA435">
            <v>5464</v>
          </cell>
          <cell r="AB435">
            <v>74</v>
          </cell>
          <cell r="AC435">
            <v>15</v>
          </cell>
          <cell r="AD435">
            <v>5</v>
          </cell>
          <cell r="AE435">
            <v>5</v>
          </cell>
          <cell r="AF435">
            <v>5</v>
          </cell>
          <cell r="AG435">
            <v>58</v>
          </cell>
        </row>
        <row r="436">
          <cell r="A436">
            <v>640427104</v>
          </cell>
          <cell r="B436" t="str">
            <v>Bacteria</v>
          </cell>
          <cell r="C436" t="str">
            <v>Finished</v>
          </cell>
          <cell r="D436" t="str">
            <v>Bradyrhizobium sp. ORS278</v>
          </cell>
          <cell r="E436" t="str">
            <v>Bradyrhizobium sp. ORS278</v>
          </cell>
          <cell r="F436" t="str">
            <v>CEA Genoscope</v>
          </cell>
          <cell r="G436">
            <v>640427104</v>
          </cell>
          <cell r="H436" t="str">
            <v>Proteobacteria</v>
          </cell>
          <cell r="I436" t="str">
            <v>Alphaproteobacteria</v>
          </cell>
          <cell r="J436" t="str">
            <v>Rhizobiales</v>
          </cell>
          <cell r="K436" t="str">
            <v>Bradyrhizobiaceae</v>
          </cell>
          <cell r="L436" t="str">
            <v>Bradyrhizobium</v>
          </cell>
          <cell r="M436" t="str">
            <v>Bradyrhizobium sp. ORS 278</v>
          </cell>
          <cell r="N436">
            <v>114615</v>
          </cell>
          <cell r="O436">
            <v>19575</v>
          </cell>
          <cell r="P436">
            <v>58941</v>
          </cell>
          <cell r="Q436">
            <v>39326</v>
          </cell>
          <cell r="R436" t="str">
            <v>ORS278</v>
          </cell>
          <cell r="S436" t="str">
            <v>Eric Giraud</v>
          </cell>
          <cell r="T436" t="str">
            <v>Yes</v>
          </cell>
          <cell r="U436" t="str">
            <v>Unknown</v>
          </cell>
          <cell r="V436">
            <v>7456587</v>
          </cell>
          <cell r="W436">
            <v>6825</v>
          </cell>
          <cell r="X436">
            <v>1</v>
          </cell>
          <cell r="Y436">
            <v>0.66</v>
          </cell>
          <cell r="Z436">
            <v>6406009</v>
          </cell>
          <cell r="AA436">
            <v>6752</v>
          </cell>
          <cell r="AB436">
            <v>73</v>
          </cell>
          <cell r="AC436">
            <v>6</v>
          </cell>
          <cell r="AD436">
            <v>2</v>
          </cell>
          <cell r="AE436">
            <v>2</v>
          </cell>
          <cell r="AF436">
            <v>2</v>
          </cell>
          <cell r="AG436">
            <v>50</v>
          </cell>
        </row>
        <row r="437">
          <cell r="A437">
            <v>2551306483</v>
          </cell>
          <cell r="B437" t="str">
            <v>Bacteria</v>
          </cell>
          <cell r="C437" t="str">
            <v>Permanent Draft</v>
          </cell>
          <cell r="D437" t="str">
            <v>Sandarakinorhabdus sp. AAP62</v>
          </cell>
          <cell r="E437" t="str">
            <v>Sandarakinorhabdus sp. AAP62</v>
          </cell>
          <cell r="F437" t="str">
            <v>Institute of Microbiology of the ASCR, v. v. i.</v>
          </cell>
          <cell r="G437">
            <v>2551306483</v>
          </cell>
          <cell r="H437" t="str">
            <v>Proteobacteria</v>
          </cell>
          <cell r="I437" t="str">
            <v>Alphaproteobacteria</v>
          </cell>
          <cell r="J437" t="str">
            <v>Sphingomonadales</v>
          </cell>
          <cell r="K437" t="str">
            <v>Sphingomonadaceae</v>
          </cell>
          <cell r="L437" t="str">
            <v>Sandarakinorhabdus</v>
          </cell>
          <cell r="M437" t="str">
            <v>Sandarakinorhabdus sp. AAP62</v>
          </cell>
          <cell r="N437">
            <v>1248916</v>
          </cell>
          <cell r="O437">
            <v>0</v>
          </cell>
          <cell r="P437">
            <v>0</v>
          </cell>
          <cell r="R437" t="str">
            <v>AAP62</v>
          </cell>
          <cell r="T437" t="str">
            <v>Yes</v>
          </cell>
          <cell r="U437" t="str">
            <v>Unknown</v>
          </cell>
          <cell r="V437">
            <v>3131544</v>
          </cell>
          <cell r="W437">
            <v>2983</v>
          </cell>
          <cell r="X437">
            <v>22</v>
          </cell>
          <cell r="Y437">
            <v>0.65</v>
          </cell>
          <cell r="Z437">
            <v>2908391</v>
          </cell>
          <cell r="AA437">
            <v>2931</v>
          </cell>
          <cell r="AB437">
            <v>52</v>
          </cell>
          <cell r="AC437">
            <v>3</v>
          </cell>
          <cell r="AD437">
            <v>1</v>
          </cell>
          <cell r="AE437">
            <v>1</v>
          </cell>
          <cell r="AF437">
            <v>1</v>
          </cell>
          <cell r="AG437">
            <v>44</v>
          </cell>
        </row>
        <row r="438">
          <cell r="A438">
            <v>2623620415</v>
          </cell>
          <cell r="B438" t="str">
            <v>Bacteria</v>
          </cell>
          <cell r="C438" t="str">
            <v>Draft</v>
          </cell>
          <cell r="D438" t="str">
            <v>Select Genomes from microbial communities from drinking water filter from Ann Arbor, Michigan</v>
          </cell>
          <cell r="E438" t="str">
            <v>Rhizobiales sp. genome_bin_27</v>
          </cell>
          <cell r="F438" t="str">
            <v>University of Michigan</v>
          </cell>
          <cell r="G438">
            <v>2623620415</v>
          </cell>
          <cell r="H438" t="str">
            <v>Proteobacteria</v>
          </cell>
          <cell r="I438" t="str">
            <v>Alphaproteobacteria</v>
          </cell>
          <cell r="J438" t="str">
            <v>unclassified</v>
          </cell>
          <cell r="K438" t="str">
            <v>unclassified</v>
          </cell>
          <cell r="L438" t="str">
            <v>unclassified</v>
          </cell>
          <cell r="M438" t="str">
            <v>unclassified</v>
          </cell>
          <cell r="N438">
            <v>28211</v>
          </cell>
          <cell r="O438">
            <v>0</v>
          </cell>
          <cell r="P438">
            <v>0</v>
          </cell>
          <cell r="Q438">
            <v>42314</v>
          </cell>
          <cell r="S438" t="str">
            <v>Ameet Pinto</v>
          </cell>
          <cell r="T438" t="str">
            <v>No</v>
          </cell>
          <cell r="V438">
            <v>4837088</v>
          </cell>
          <cell r="W438">
            <v>4486</v>
          </cell>
          <cell r="X438">
            <v>32</v>
          </cell>
          <cell r="Y438">
            <v>0.66</v>
          </cell>
          <cell r="Z438">
            <v>4293308</v>
          </cell>
          <cell r="AA438">
            <v>4432</v>
          </cell>
          <cell r="AB438">
            <v>54</v>
          </cell>
          <cell r="AC438">
            <v>2</v>
          </cell>
          <cell r="AD438">
            <v>1</v>
          </cell>
          <cell r="AE438">
            <v>1</v>
          </cell>
          <cell r="AF438">
            <v>0</v>
          </cell>
          <cell r="AG438">
            <v>44</v>
          </cell>
        </row>
        <row r="439">
          <cell r="A439">
            <v>2546826724</v>
          </cell>
          <cell r="B439" t="str">
            <v>Bacteria</v>
          </cell>
          <cell r="C439" t="str">
            <v>Permanent Draft</v>
          </cell>
          <cell r="D439" t="str">
            <v>Genomic basis of thermal adaption and carbon metabolism in permafrost isolates</v>
          </cell>
          <cell r="E439" t="str">
            <v>Methylobacterium sp. EUR3 AL-11</v>
          </cell>
          <cell r="F439" t="str">
            <v>DOE Joint Genome Institute (JGI)</v>
          </cell>
          <cell r="G439">
            <v>2546826724</v>
          </cell>
          <cell r="H439" t="str">
            <v>Proteobacteria</v>
          </cell>
          <cell r="I439" t="str">
            <v>Alphaproteobacteria</v>
          </cell>
          <cell r="J439" t="str">
            <v>Rhizobiales</v>
          </cell>
          <cell r="K439" t="str">
            <v>Methylobacteriaceae</v>
          </cell>
          <cell r="L439" t="str">
            <v>Methylobacterium</v>
          </cell>
          <cell r="M439" t="str">
            <v>Methylobacterium sp. EUR3 AL-11</v>
          </cell>
          <cell r="N439">
            <v>1305730</v>
          </cell>
          <cell r="O439">
            <v>0</v>
          </cell>
          <cell r="P439">
            <v>0</v>
          </cell>
          <cell r="Q439">
            <v>41610</v>
          </cell>
          <cell r="R439" t="str">
            <v>EUR3 AL-11</v>
          </cell>
          <cell r="S439" t="str">
            <v>Corien Bakermans</v>
          </cell>
          <cell r="T439" t="str">
            <v>Yes</v>
          </cell>
          <cell r="U439" t="str">
            <v>Unknown</v>
          </cell>
          <cell r="V439">
            <v>7209506</v>
          </cell>
          <cell r="W439">
            <v>7001</v>
          </cell>
          <cell r="X439">
            <v>7</v>
          </cell>
          <cell r="Y439">
            <v>0.71</v>
          </cell>
          <cell r="Z439">
            <v>6259539</v>
          </cell>
          <cell r="AA439">
            <v>6907</v>
          </cell>
          <cell r="AB439">
            <v>94</v>
          </cell>
          <cell r="AC439">
            <v>16</v>
          </cell>
          <cell r="AD439">
            <v>5</v>
          </cell>
          <cell r="AE439">
            <v>6</v>
          </cell>
          <cell r="AF439">
            <v>5</v>
          </cell>
          <cell r="AG439">
            <v>55</v>
          </cell>
        </row>
        <row r="440">
          <cell r="A440">
            <v>2523231081</v>
          </cell>
          <cell r="B440" t="str">
            <v>Bacteria</v>
          </cell>
          <cell r="C440" t="str">
            <v>Permanent Draft</v>
          </cell>
          <cell r="D440" t="str">
            <v>Ecology, Physiology and Molecular Biology of the Roseobacter clade: Towards a Systems Biology Understanding of a Globally Important Clade of Marine Bacteria</v>
          </cell>
          <cell r="E440" t="str">
            <v>Salipiger mucosus DSM 16094 (scaffold version)</v>
          </cell>
          <cell r="F440" t="str">
            <v>Helmholtz Centre for Infection Research, LGC Genomics</v>
          </cell>
          <cell r="G440">
            <v>2523231081</v>
          </cell>
          <cell r="H440" t="str">
            <v>Proteobacteria</v>
          </cell>
          <cell r="I440" t="str">
            <v>Alphaproteobacteria</v>
          </cell>
          <cell r="J440" t="str">
            <v>Rhodobacterales</v>
          </cell>
          <cell r="K440" t="str">
            <v>Rhodobacteraceae</v>
          </cell>
          <cell r="L440" t="str">
            <v>Salipiger</v>
          </cell>
          <cell r="M440" t="str">
            <v>Salipiger mucosus</v>
          </cell>
          <cell r="N440">
            <v>1123237</v>
          </cell>
          <cell r="O440">
            <v>0</v>
          </cell>
          <cell r="P440">
            <v>0</v>
          </cell>
          <cell r="Q440">
            <v>41477</v>
          </cell>
          <cell r="R440" t="str">
            <v>A3</v>
          </cell>
          <cell r="S440" t="str">
            <v>Hans-Peter Klenk</v>
          </cell>
          <cell r="T440" t="str">
            <v>Yes</v>
          </cell>
          <cell r="U440" t="str">
            <v>Yes</v>
          </cell>
          <cell r="V440">
            <v>5689389</v>
          </cell>
          <cell r="W440">
            <v>5745</v>
          </cell>
          <cell r="X440">
            <v>30</v>
          </cell>
          <cell r="Y440">
            <v>0.67</v>
          </cell>
          <cell r="Z440">
            <v>5064332</v>
          </cell>
          <cell r="AA440">
            <v>5650</v>
          </cell>
          <cell r="AB440">
            <v>95</v>
          </cell>
          <cell r="AC440">
            <v>4</v>
          </cell>
          <cell r="AD440">
            <v>2</v>
          </cell>
          <cell r="AE440">
            <v>1</v>
          </cell>
          <cell r="AF440">
            <v>1</v>
          </cell>
          <cell r="AG440">
            <v>83</v>
          </cell>
        </row>
        <row r="441">
          <cell r="A441">
            <v>2703719235</v>
          </cell>
          <cell r="B441" t="str">
            <v>Bacteria</v>
          </cell>
          <cell r="C441" t="str">
            <v>Permanent Draft</v>
          </cell>
          <cell r="D441" t="str">
            <v>Microbial Interactions in Extremophilic Mat Communities</v>
          </cell>
          <cell r="E441" t="str">
            <v>Rhodovulum sp. ES.010</v>
          </cell>
          <cell r="F441" t="str">
            <v>DOE Joint Genome Institute (JGI)</v>
          </cell>
          <cell r="G441">
            <v>2703719235</v>
          </cell>
          <cell r="H441" t="str">
            <v>Proteobacteria</v>
          </cell>
          <cell r="I441" t="str">
            <v>Alphaproteobacteria</v>
          </cell>
          <cell r="J441" t="str">
            <v>Rhodobacterales</v>
          </cell>
          <cell r="K441" t="str">
            <v>Rhodobacteraceae</v>
          </cell>
          <cell r="L441" t="str">
            <v>Rhodovulum</v>
          </cell>
          <cell r="M441" t="str">
            <v>Rhodovulum sp. ES.010</v>
          </cell>
          <cell r="N441">
            <v>1882821</v>
          </cell>
          <cell r="O441">
            <v>0</v>
          </cell>
          <cell r="P441">
            <v>0</v>
          </cell>
          <cell r="Q441">
            <v>42696</v>
          </cell>
          <cell r="R441" t="str">
            <v>ES.010</v>
          </cell>
          <cell r="S441" t="str">
            <v>Jim Fredrickson</v>
          </cell>
          <cell r="T441" t="str">
            <v>Yes</v>
          </cell>
          <cell r="V441">
            <v>3832939</v>
          </cell>
          <cell r="W441">
            <v>3826</v>
          </cell>
          <cell r="X441">
            <v>2</v>
          </cell>
          <cell r="Y441">
            <v>0.68</v>
          </cell>
          <cell r="Z441">
            <v>3479996</v>
          </cell>
          <cell r="AA441">
            <v>3769</v>
          </cell>
          <cell r="AB441">
            <v>57</v>
          </cell>
          <cell r="AC441">
            <v>6</v>
          </cell>
          <cell r="AD441">
            <v>2</v>
          </cell>
          <cell r="AE441">
            <v>2</v>
          </cell>
          <cell r="AF441">
            <v>2</v>
          </cell>
          <cell r="AG441">
            <v>45</v>
          </cell>
        </row>
        <row r="442">
          <cell r="A442">
            <v>2516653009</v>
          </cell>
          <cell r="B442" t="str">
            <v>Bacteria</v>
          </cell>
          <cell r="C442" t="str">
            <v>Permanent Draft</v>
          </cell>
          <cell r="D442" t="str">
            <v>Rhodopseudomonas palustris sequencing - Univ of Washington</v>
          </cell>
          <cell r="E442" t="str">
            <v>Rhodopseudomonas palustris BIS3 (HiSeq draft)</v>
          </cell>
          <cell r="F442" t="str">
            <v>University of Washington</v>
          </cell>
          <cell r="G442">
            <v>2516653009</v>
          </cell>
          <cell r="H442" t="str">
            <v>Proteobacteria</v>
          </cell>
          <cell r="I442" t="str">
            <v>Alphaproteobacteria</v>
          </cell>
          <cell r="J442" t="str">
            <v>Rhizobiales</v>
          </cell>
          <cell r="K442" t="str">
            <v>Bradyrhizobiaceae</v>
          </cell>
          <cell r="L442" t="str">
            <v>Rhodopseudomonas</v>
          </cell>
          <cell r="M442" t="str">
            <v>Rhodopseudomonas palustris</v>
          </cell>
          <cell r="N442">
            <v>1076</v>
          </cell>
          <cell r="O442">
            <v>0</v>
          </cell>
          <cell r="P442">
            <v>0</v>
          </cell>
          <cell r="Q442">
            <v>41778</v>
          </cell>
          <cell r="R442" t="str">
            <v>BIS3</v>
          </cell>
          <cell r="S442" t="str">
            <v>Caroline Harwood</v>
          </cell>
          <cell r="T442" t="str">
            <v>Yes</v>
          </cell>
          <cell r="U442" t="str">
            <v>No</v>
          </cell>
          <cell r="V442">
            <v>5456053</v>
          </cell>
          <cell r="W442">
            <v>5551</v>
          </cell>
          <cell r="X442">
            <v>222</v>
          </cell>
          <cell r="Y442">
            <v>0.65</v>
          </cell>
          <cell r="Z442">
            <v>4706869</v>
          </cell>
          <cell r="AA442">
            <v>5485</v>
          </cell>
          <cell r="AB442">
            <v>66</v>
          </cell>
          <cell r="AC442">
            <v>3</v>
          </cell>
          <cell r="AD442">
            <v>1</v>
          </cell>
          <cell r="AE442">
            <v>1</v>
          </cell>
          <cell r="AF442">
            <v>1</v>
          </cell>
          <cell r="AG442">
            <v>48</v>
          </cell>
        </row>
        <row r="443">
          <cell r="A443">
            <v>2630968586</v>
          </cell>
          <cell r="B443" t="str">
            <v>Bacteria</v>
          </cell>
          <cell r="C443" t="str">
            <v>Permanent Draft</v>
          </cell>
          <cell r="D443" t="str">
            <v>Methylobacterium radiotolerans 78c Genome sequencing from DDE-exposed Cucurbita pepo root material</v>
          </cell>
          <cell r="E443" t="str">
            <v>Methylobacterium radiotolerans 78c (contamination screened)</v>
          </cell>
          <cell r="F443" t="str">
            <v>Hasselt University</v>
          </cell>
          <cell r="G443">
            <v>2630968586</v>
          </cell>
          <cell r="H443" t="str">
            <v>Proteobacteria</v>
          </cell>
          <cell r="I443" t="str">
            <v>Alphaproteobacteria</v>
          </cell>
          <cell r="J443" t="str">
            <v>Rhizobiales</v>
          </cell>
          <cell r="K443" t="str">
            <v>Methylobacteriaceae</v>
          </cell>
          <cell r="L443" t="str">
            <v>Methylobacterium</v>
          </cell>
          <cell r="M443" t="str">
            <v>Methylobacterium radiotolerans</v>
          </cell>
          <cell r="N443">
            <v>31998</v>
          </cell>
          <cell r="O443">
            <v>0</v>
          </cell>
          <cell r="P443">
            <v>0</v>
          </cell>
          <cell r="Q443">
            <v>42268</v>
          </cell>
          <cell r="R443" t="str">
            <v>78c</v>
          </cell>
          <cell r="T443" t="str">
            <v>No</v>
          </cell>
          <cell r="V443">
            <v>6788652</v>
          </cell>
          <cell r="W443">
            <v>7171</v>
          </cell>
          <cell r="X443">
            <v>271</v>
          </cell>
          <cell r="Y443">
            <v>0.71</v>
          </cell>
          <cell r="Z443">
            <v>5642788</v>
          </cell>
          <cell r="AA443">
            <v>7087</v>
          </cell>
          <cell r="AB443">
            <v>84</v>
          </cell>
          <cell r="AC443">
            <v>13</v>
          </cell>
          <cell r="AD443">
            <v>6</v>
          </cell>
          <cell r="AE443">
            <v>3</v>
          </cell>
          <cell r="AF443">
            <v>4</v>
          </cell>
          <cell r="AG443">
            <v>50</v>
          </cell>
        </row>
        <row r="444">
          <cell r="A444">
            <v>2643221820</v>
          </cell>
          <cell r="B444" t="str">
            <v>Bacteria</v>
          </cell>
          <cell r="C444" t="str">
            <v>Permanent Draft</v>
          </cell>
          <cell r="D444" t="str">
            <v>Genome sequencing of Arabidopsis leaf and root microbiota representing the majority of bacterial species in their natural communities</v>
          </cell>
          <cell r="E444" t="str">
            <v>Methylobacterium sp. Leaf399</v>
          </cell>
          <cell r="F444" t="str">
            <v>Max Planck Institute for Plant Breeding Research</v>
          </cell>
          <cell r="G444">
            <v>2643221820</v>
          </cell>
          <cell r="H444" t="str">
            <v>Proteobacteria</v>
          </cell>
          <cell r="I444" t="str">
            <v>Alphaproteobacteria</v>
          </cell>
          <cell r="J444" t="str">
            <v>Rhizobiales</v>
          </cell>
          <cell r="K444" t="str">
            <v>Methylobacteriaceae</v>
          </cell>
          <cell r="L444" t="str">
            <v>Methylobacterium</v>
          </cell>
          <cell r="M444" t="str">
            <v>Methylobacterium sp. Leaf399</v>
          </cell>
          <cell r="N444">
            <v>1736364</v>
          </cell>
          <cell r="O444">
            <v>0</v>
          </cell>
          <cell r="P444">
            <v>0</v>
          </cell>
          <cell r="Q444">
            <v>42349</v>
          </cell>
          <cell r="R444" t="str">
            <v>Leaf399</v>
          </cell>
          <cell r="T444" t="str">
            <v>Yes</v>
          </cell>
          <cell r="V444">
            <v>4456718</v>
          </cell>
          <cell r="W444">
            <v>4167</v>
          </cell>
          <cell r="X444">
            <v>35</v>
          </cell>
          <cell r="Y444">
            <v>0.7</v>
          </cell>
          <cell r="Z444">
            <v>3874154</v>
          </cell>
          <cell r="AA444">
            <v>4102</v>
          </cell>
          <cell r="AB444">
            <v>65</v>
          </cell>
          <cell r="AC444">
            <v>4</v>
          </cell>
          <cell r="AD444">
            <v>2</v>
          </cell>
          <cell r="AE444">
            <v>1</v>
          </cell>
          <cell r="AF444">
            <v>1</v>
          </cell>
          <cell r="AG444">
            <v>46</v>
          </cell>
        </row>
        <row r="445">
          <cell r="A445">
            <v>2551306670</v>
          </cell>
          <cell r="B445" t="str">
            <v>Bacteria</v>
          </cell>
          <cell r="C445" t="str">
            <v>Permanent Draft</v>
          </cell>
          <cell r="D445" t="str">
            <v>Rhodopseudomonas sp. B29</v>
          </cell>
          <cell r="E445" t="str">
            <v>Rhodopseudomonas sp. B29</v>
          </cell>
          <cell r="F445" t="str">
            <v>Kazusa DNA Research Institute</v>
          </cell>
          <cell r="G445">
            <v>2551306670</v>
          </cell>
          <cell r="H445" t="str">
            <v>Proteobacteria</v>
          </cell>
          <cell r="I445" t="str">
            <v>Alphaproteobacteria</v>
          </cell>
          <cell r="J445" t="str">
            <v>Rhizobiales</v>
          </cell>
          <cell r="K445" t="str">
            <v>Bradyrhizobiaceae</v>
          </cell>
          <cell r="L445" t="str">
            <v>Rhodopseudomonas</v>
          </cell>
          <cell r="M445" t="str">
            <v>Rhodopseudomonas sp. B29</v>
          </cell>
          <cell r="N445">
            <v>95607</v>
          </cell>
          <cell r="O445">
            <v>0</v>
          </cell>
          <cell r="P445">
            <v>0</v>
          </cell>
          <cell r="R445" t="str">
            <v>B29</v>
          </cell>
          <cell r="T445" t="str">
            <v>Yes</v>
          </cell>
          <cell r="U445" t="str">
            <v>Unknown</v>
          </cell>
          <cell r="V445">
            <v>5516280</v>
          </cell>
          <cell r="W445">
            <v>5750</v>
          </cell>
          <cell r="X445">
            <v>794</v>
          </cell>
          <cell r="Y445">
            <v>0.65</v>
          </cell>
          <cell r="Z445">
            <v>4786918</v>
          </cell>
          <cell r="AA445">
            <v>5687</v>
          </cell>
          <cell r="AB445">
            <v>63</v>
          </cell>
          <cell r="AC445">
            <v>3</v>
          </cell>
          <cell r="AD445">
            <v>1</v>
          </cell>
          <cell r="AE445">
            <v>1</v>
          </cell>
          <cell r="AF445">
            <v>1</v>
          </cell>
          <cell r="AG445">
            <v>46</v>
          </cell>
        </row>
        <row r="446">
          <cell r="A446">
            <v>2651869728</v>
          </cell>
          <cell r="B446" t="str">
            <v>Bacteria</v>
          </cell>
          <cell r="C446" t="str">
            <v>Permanent Draft</v>
          </cell>
          <cell r="D446" t="str">
            <v>Comparative genome sequencing of Methylobacterium Type strains</v>
          </cell>
          <cell r="E446" t="str">
            <v>Methylobacterium platani JCM 14648</v>
          </cell>
          <cell r="F446" t="str">
            <v>Institute of Microbial Technology (IMTECH), Council of Scientific and Industrial Research (CSIR)</v>
          </cell>
          <cell r="G446">
            <v>2651869728</v>
          </cell>
          <cell r="H446" t="str">
            <v>Proteobacteria</v>
          </cell>
          <cell r="I446" t="str">
            <v>Alphaproteobacteria</v>
          </cell>
          <cell r="J446" t="str">
            <v>Rhizobiales</v>
          </cell>
          <cell r="K446" t="str">
            <v>Methylobacteriaceae</v>
          </cell>
          <cell r="L446" t="str">
            <v>Methylobacterium</v>
          </cell>
          <cell r="M446" t="str">
            <v>Methylobacterium platani</v>
          </cell>
          <cell r="N446">
            <v>1295136</v>
          </cell>
          <cell r="O446">
            <v>0</v>
          </cell>
          <cell r="P446">
            <v>0</v>
          </cell>
          <cell r="Q446">
            <v>42430</v>
          </cell>
          <cell r="R446" t="str">
            <v>JCM 14648</v>
          </cell>
          <cell r="T446" t="str">
            <v>Yes</v>
          </cell>
          <cell r="U446" t="str">
            <v>Yes</v>
          </cell>
          <cell r="V446">
            <v>6770243</v>
          </cell>
          <cell r="W446">
            <v>6465</v>
          </cell>
          <cell r="X446">
            <v>441</v>
          </cell>
          <cell r="Y446">
            <v>0.71</v>
          </cell>
          <cell r="Z446">
            <v>5817148</v>
          </cell>
          <cell r="AA446">
            <v>6358</v>
          </cell>
          <cell r="AB446">
            <v>107</v>
          </cell>
          <cell r="AC446">
            <v>14</v>
          </cell>
          <cell r="AD446">
            <v>7</v>
          </cell>
          <cell r="AE446">
            <v>1</v>
          </cell>
          <cell r="AF446">
            <v>6</v>
          </cell>
          <cell r="AG446">
            <v>69</v>
          </cell>
        </row>
        <row r="447">
          <cell r="A447">
            <v>2681812976</v>
          </cell>
          <cell r="B447" t="str">
            <v>Bacteria</v>
          </cell>
          <cell r="C447" t="str">
            <v>Permanent Draft</v>
          </cell>
          <cell r="D447" t="str">
            <v>Novosphingobium  genome sequencing - National Institute of Technology and Evaluation, Japan</v>
          </cell>
          <cell r="E447" t="str">
            <v>Novosphingobium capsulatum NBRC 12533</v>
          </cell>
          <cell r="F447" t="str">
            <v>National Institute of Technology and Evaluation</v>
          </cell>
          <cell r="G447">
            <v>2681812976</v>
          </cell>
          <cell r="H447" t="str">
            <v>Proteobacteria</v>
          </cell>
          <cell r="I447" t="str">
            <v>Alphaproteobacteria</v>
          </cell>
          <cell r="J447" t="str">
            <v>Sphingomonadales</v>
          </cell>
          <cell r="K447" t="str">
            <v>Sphingomonadaceae</v>
          </cell>
          <cell r="L447" t="str">
            <v>Novosphingobium</v>
          </cell>
          <cell r="M447" t="str">
            <v>Novosphingobium capsulatum</v>
          </cell>
          <cell r="N447">
            <v>1219042</v>
          </cell>
          <cell r="O447">
            <v>0</v>
          </cell>
          <cell r="P447">
            <v>0</v>
          </cell>
          <cell r="Q447">
            <v>42551</v>
          </cell>
          <cell r="R447">
            <v>28</v>
          </cell>
          <cell r="T447" t="str">
            <v>Yes</v>
          </cell>
          <cell r="U447" t="str">
            <v>Yes</v>
          </cell>
          <cell r="V447">
            <v>4829238</v>
          </cell>
          <cell r="W447">
            <v>4380</v>
          </cell>
          <cell r="X447">
            <v>59</v>
          </cell>
          <cell r="Y447">
            <v>0.66</v>
          </cell>
          <cell r="Z447">
            <v>4392445</v>
          </cell>
          <cell r="AA447">
            <v>4316</v>
          </cell>
          <cell r="AB447">
            <v>64</v>
          </cell>
          <cell r="AC447">
            <v>1</v>
          </cell>
          <cell r="AD447">
            <v>0</v>
          </cell>
          <cell r="AE447">
            <v>0</v>
          </cell>
          <cell r="AF447">
            <v>1</v>
          </cell>
          <cell r="AG447">
            <v>51</v>
          </cell>
        </row>
        <row r="448">
          <cell r="A448">
            <v>2675903158</v>
          </cell>
          <cell r="B448" t="str">
            <v>Bacteria</v>
          </cell>
          <cell r="C448" t="str">
            <v>Permanent Draft</v>
          </cell>
          <cell r="D448" t="str">
            <v>Genomic Encyclopedia of Archaeal and Bacterial Type Strains, Phase II (KMG-II): from individual species to whole genera</v>
          </cell>
          <cell r="E448" t="str">
            <v>Jannaschia seohaensis DSM 25227</v>
          </cell>
          <cell r="F448" t="str">
            <v>DOE Joint Genome Institute (JGI)</v>
          </cell>
          <cell r="G448">
            <v>2675903158</v>
          </cell>
          <cell r="H448" t="str">
            <v>Proteobacteria</v>
          </cell>
          <cell r="I448" t="str">
            <v>Alphaproteobacteria</v>
          </cell>
          <cell r="J448" t="str">
            <v>Rhodobacterales</v>
          </cell>
          <cell r="K448" t="str">
            <v>Rhodobacteraceae</v>
          </cell>
          <cell r="L448" t="str">
            <v>Jannaschia</v>
          </cell>
          <cell r="M448" t="str">
            <v>Jannaschia seohaensis</v>
          </cell>
          <cell r="N448">
            <v>475081</v>
          </cell>
          <cell r="O448">
            <v>0</v>
          </cell>
          <cell r="P448">
            <v>0</v>
          </cell>
          <cell r="Q448">
            <v>42548</v>
          </cell>
          <cell r="R448" t="str">
            <v>DSM 25227</v>
          </cell>
          <cell r="S448" t="str">
            <v>Markus G?ker</v>
          </cell>
          <cell r="T448" t="str">
            <v>Yes</v>
          </cell>
          <cell r="U448" t="str">
            <v>Yes</v>
          </cell>
          <cell r="V448">
            <v>4842958</v>
          </cell>
          <cell r="W448">
            <v>4692</v>
          </cell>
          <cell r="X448">
            <v>37</v>
          </cell>
          <cell r="Y448">
            <v>0.68</v>
          </cell>
          <cell r="Z448">
            <v>4291204</v>
          </cell>
          <cell r="AA448">
            <v>4637</v>
          </cell>
          <cell r="AB448">
            <v>55</v>
          </cell>
          <cell r="AC448">
            <v>3</v>
          </cell>
          <cell r="AD448">
            <v>1</v>
          </cell>
          <cell r="AE448">
            <v>1</v>
          </cell>
          <cell r="AF448">
            <v>1</v>
          </cell>
          <cell r="AG448">
            <v>42</v>
          </cell>
        </row>
        <row r="449">
          <cell r="A449">
            <v>2643221799</v>
          </cell>
          <cell r="B449" t="str">
            <v>Bacteria</v>
          </cell>
          <cell r="C449" t="str">
            <v>Permanent Draft</v>
          </cell>
          <cell r="D449" t="str">
            <v>Genome sequencing of Arabidopsis leaf and root microbiota representing the majority of bacterial species in their natural communities</v>
          </cell>
          <cell r="E449" t="str">
            <v>Methylobacterium sp. Leaf102</v>
          </cell>
          <cell r="F449" t="str">
            <v>Max Planck Institute for Plant Breeding Research</v>
          </cell>
          <cell r="G449">
            <v>2643221799</v>
          </cell>
          <cell r="H449" t="str">
            <v>Proteobacteria</v>
          </cell>
          <cell r="I449" t="str">
            <v>Alphaproteobacteria</v>
          </cell>
          <cell r="J449" t="str">
            <v>Rhizobiales</v>
          </cell>
          <cell r="K449" t="str">
            <v>Methylobacteriaceae</v>
          </cell>
          <cell r="L449" t="str">
            <v>Methylobacterium</v>
          </cell>
          <cell r="M449" t="str">
            <v>Methylobacterium sp. Leaf102</v>
          </cell>
          <cell r="N449">
            <v>1736253</v>
          </cell>
          <cell r="O449">
            <v>0</v>
          </cell>
          <cell r="P449">
            <v>0</v>
          </cell>
          <cell r="Q449">
            <v>42349</v>
          </cell>
          <cell r="R449" t="str">
            <v>Leaf102</v>
          </cell>
          <cell r="T449" t="str">
            <v>Yes</v>
          </cell>
          <cell r="V449">
            <v>4659682</v>
          </cell>
          <cell r="W449">
            <v>4427</v>
          </cell>
          <cell r="X449">
            <v>41</v>
          </cell>
          <cell r="Y449">
            <v>0.69</v>
          </cell>
          <cell r="Z449">
            <v>4049095</v>
          </cell>
          <cell r="AA449">
            <v>4357</v>
          </cell>
          <cell r="AB449">
            <v>70</v>
          </cell>
          <cell r="AC449">
            <v>6</v>
          </cell>
          <cell r="AD449">
            <v>3</v>
          </cell>
          <cell r="AE449">
            <v>1</v>
          </cell>
          <cell r="AF449">
            <v>2</v>
          </cell>
          <cell r="AG449">
            <v>51</v>
          </cell>
        </row>
        <row r="450">
          <cell r="A450">
            <v>2643221653</v>
          </cell>
          <cell r="B450" t="str">
            <v>Bacteria</v>
          </cell>
          <cell r="C450" t="str">
            <v>Permanent Draft</v>
          </cell>
          <cell r="D450" t="str">
            <v>Genome sequencing of Arabidopsis leaf and root microbiota representing the majority of bacterial species in their natural communities</v>
          </cell>
          <cell r="E450" t="str">
            <v>Rhizobium sp. Root1240</v>
          </cell>
          <cell r="F450" t="str">
            <v>Max Planck Institute for Plant Breeding Research</v>
          </cell>
          <cell r="G450">
            <v>2643221653</v>
          </cell>
          <cell r="H450" t="str">
            <v>Proteobacteria</v>
          </cell>
          <cell r="I450" t="str">
            <v>Alphaproteobacteria</v>
          </cell>
          <cell r="J450" t="str">
            <v>Rhizobiales</v>
          </cell>
          <cell r="K450" t="str">
            <v>Rhizobiaceae</v>
          </cell>
          <cell r="L450" t="str">
            <v>Rhizobium</v>
          </cell>
          <cell r="M450" t="str">
            <v>Rhizobium sp. Root1240</v>
          </cell>
          <cell r="N450">
            <v>1736437</v>
          </cell>
          <cell r="O450">
            <v>0</v>
          </cell>
          <cell r="P450">
            <v>0</v>
          </cell>
          <cell r="Q450">
            <v>42349</v>
          </cell>
          <cell r="R450" t="str">
            <v>Root1240</v>
          </cell>
          <cell r="T450" t="str">
            <v>Yes</v>
          </cell>
          <cell r="V450">
            <v>4569637</v>
          </cell>
          <cell r="W450">
            <v>4484</v>
          </cell>
          <cell r="X450">
            <v>14</v>
          </cell>
          <cell r="Y450">
            <v>0.61</v>
          </cell>
          <cell r="Z450">
            <v>4070399</v>
          </cell>
          <cell r="AA450">
            <v>4417</v>
          </cell>
          <cell r="AB450">
            <v>67</v>
          </cell>
          <cell r="AC450">
            <v>3</v>
          </cell>
          <cell r="AD450">
            <v>1</v>
          </cell>
          <cell r="AE450">
            <v>1</v>
          </cell>
          <cell r="AF450">
            <v>1</v>
          </cell>
          <cell r="AG450">
            <v>52</v>
          </cell>
        </row>
        <row r="451">
          <cell r="A451">
            <v>2636415671</v>
          </cell>
          <cell r="B451" t="str">
            <v>Bacteria</v>
          </cell>
          <cell r="C451" t="str">
            <v>Permanent Draft</v>
          </cell>
          <cell r="D451" t="str">
            <v>Novosphingobium subterraneum DSM 12447</v>
          </cell>
          <cell r="E451" t="str">
            <v>Novosphingobium subterraneum DSM 12447</v>
          </cell>
          <cell r="F451" t="str">
            <v>Monash University Malaysia</v>
          </cell>
          <cell r="G451">
            <v>2636415671</v>
          </cell>
          <cell r="H451" t="str">
            <v>Proteobacteria</v>
          </cell>
          <cell r="I451" t="str">
            <v>Alphaproteobacteria</v>
          </cell>
          <cell r="J451" t="str">
            <v>Sphingomonadales</v>
          </cell>
          <cell r="K451" t="str">
            <v>Sphingomonadaceae</v>
          </cell>
          <cell r="L451" t="str">
            <v>Novosphingobium</v>
          </cell>
          <cell r="M451" t="str">
            <v>Novosphingobium subterraneum</v>
          </cell>
          <cell r="N451">
            <v>48936</v>
          </cell>
          <cell r="O451">
            <v>0</v>
          </cell>
          <cell r="P451">
            <v>0</v>
          </cell>
          <cell r="Q451">
            <v>42297</v>
          </cell>
          <cell r="R451" t="str">
            <v>DSM 12447</v>
          </cell>
          <cell r="T451" t="str">
            <v>Yes</v>
          </cell>
          <cell r="U451" t="str">
            <v>Unknown</v>
          </cell>
          <cell r="V451">
            <v>4885942</v>
          </cell>
          <cell r="W451">
            <v>4737</v>
          </cell>
          <cell r="X451">
            <v>54</v>
          </cell>
          <cell r="Y451">
            <v>0.63</v>
          </cell>
          <cell r="Z451">
            <v>4440023</v>
          </cell>
          <cell r="AA451">
            <v>4671</v>
          </cell>
          <cell r="AB451">
            <v>66</v>
          </cell>
          <cell r="AC451">
            <v>3</v>
          </cell>
          <cell r="AD451">
            <v>1</v>
          </cell>
          <cell r="AE451">
            <v>1</v>
          </cell>
          <cell r="AF451">
            <v>1</v>
          </cell>
          <cell r="AG451">
            <v>50</v>
          </cell>
        </row>
        <row r="452">
          <cell r="A452">
            <v>2721755576</v>
          </cell>
          <cell r="B452" t="str">
            <v>Bacteria</v>
          </cell>
          <cell r="C452" t="str">
            <v>Finished</v>
          </cell>
          <cell r="D452" t="str">
            <v>Sulfitobacter sp. AM1-D1 Genome sequencing</v>
          </cell>
          <cell r="E452" t="str">
            <v>Sulfitobacter sp. AM1-D1</v>
          </cell>
          <cell r="F452" t="str">
            <v>East China Sea Fisheries Research Institute</v>
          </cell>
          <cell r="G452">
            <v>2721755576</v>
          </cell>
          <cell r="H452" t="str">
            <v>Proteobacteria</v>
          </cell>
          <cell r="I452" t="str">
            <v>Alphaproteobacteria</v>
          </cell>
          <cell r="J452" t="str">
            <v>Rhodobacterales</v>
          </cell>
          <cell r="K452" t="str">
            <v>Rhodobacteraceae</v>
          </cell>
          <cell r="L452" t="str">
            <v>Sulfitobacter</v>
          </cell>
          <cell r="M452" t="str">
            <v>Sulfitobacter sp. AM1-D1</v>
          </cell>
          <cell r="N452">
            <v>1917485</v>
          </cell>
          <cell r="O452">
            <v>0</v>
          </cell>
          <cell r="P452">
            <v>0</v>
          </cell>
          <cell r="Q452">
            <v>42817</v>
          </cell>
          <cell r="R452" t="str">
            <v>AM1-D1</v>
          </cell>
          <cell r="T452" t="str">
            <v>Yes</v>
          </cell>
          <cell r="V452">
            <v>4691010</v>
          </cell>
          <cell r="W452">
            <v>4620</v>
          </cell>
          <cell r="X452">
            <v>6</v>
          </cell>
          <cell r="Y452">
            <v>0.65</v>
          </cell>
          <cell r="Z452">
            <v>4304596</v>
          </cell>
          <cell r="AA452">
            <v>4562</v>
          </cell>
          <cell r="AB452">
            <v>58</v>
          </cell>
          <cell r="AC452">
            <v>6</v>
          </cell>
          <cell r="AD452">
            <v>2</v>
          </cell>
          <cell r="AE452">
            <v>2</v>
          </cell>
          <cell r="AF452">
            <v>2</v>
          </cell>
          <cell r="AG452">
            <v>44</v>
          </cell>
        </row>
        <row r="453">
          <cell r="A453">
            <v>2684623227</v>
          </cell>
          <cell r="B453" t="str">
            <v>Bacteria</v>
          </cell>
          <cell r="C453" t="str">
            <v>Finished</v>
          </cell>
          <cell r="D453" t="str">
            <v>Citromicrobium sp. JL477 Genome sequencing and assembly</v>
          </cell>
          <cell r="E453" t="str">
            <v>Citromicrobium sp. JL477</v>
          </cell>
          <cell r="F453" t="str">
            <v>Xiamen university</v>
          </cell>
          <cell r="G453">
            <v>2684623227</v>
          </cell>
          <cell r="H453" t="str">
            <v>Proteobacteria</v>
          </cell>
          <cell r="I453" t="str">
            <v>Alphaproteobacteria</v>
          </cell>
          <cell r="J453" t="str">
            <v>Sphingomonadales</v>
          </cell>
          <cell r="K453" t="str">
            <v>Sphingomonadaceae</v>
          </cell>
          <cell r="L453" t="str">
            <v>Citromicrobium</v>
          </cell>
          <cell r="M453" t="str">
            <v>Citromicrobium sp. JL477</v>
          </cell>
          <cell r="N453">
            <v>1634516</v>
          </cell>
          <cell r="O453">
            <v>0</v>
          </cell>
          <cell r="P453">
            <v>0</v>
          </cell>
          <cell r="Q453">
            <v>42563</v>
          </cell>
          <cell r="R453" t="str">
            <v>JL477</v>
          </cell>
          <cell r="T453" t="str">
            <v>Yes</v>
          </cell>
          <cell r="V453">
            <v>3258499</v>
          </cell>
          <cell r="W453">
            <v>3220</v>
          </cell>
          <cell r="X453">
            <v>1</v>
          </cell>
          <cell r="Y453">
            <v>0.65</v>
          </cell>
          <cell r="Z453">
            <v>2996807</v>
          </cell>
          <cell r="AA453">
            <v>3165</v>
          </cell>
          <cell r="AB453">
            <v>55</v>
          </cell>
          <cell r="AC453">
            <v>3</v>
          </cell>
          <cell r="AD453">
            <v>1</v>
          </cell>
          <cell r="AE453">
            <v>1</v>
          </cell>
          <cell r="AF453">
            <v>1</v>
          </cell>
          <cell r="AG453">
            <v>45</v>
          </cell>
        </row>
        <row r="454">
          <cell r="A454">
            <v>2595698237</v>
          </cell>
          <cell r="B454" t="str">
            <v>Bacteria</v>
          </cell>
          <cell r="C454" t="str">
            <v>Permanent Draft</v>
          </cell>
          <cell r="D454" t="str">
            <v>Plant associated metagenomes--Microbial community diversity and host control of community assembly across model and emerging plant ecological genomics systems.</v>
          </cell>
          <cell r="E454" t="str">
            <v>Methylobacterium sp. UNCCL125</v>
          </cell>
          <cell r="F454" t="str">
            <v>DOE Joint Genome Institute (JGI)</v>
          </cell>
          <cell r="G454">
            <v>2595698237</v>
          </cell>
          <cell r="H454" t="str">
            <v>Proteobacteria</v>
          </cell>
          <cell r="I454" t="str">
            <v>Alphaproteobacteria</v>
          </cell>
          <cell r="J454" t="str">
            <v>Rhizobiales</v>
          </cell>
          <cell r="K454" t="str">
            <v>Methylobacteriaceae</v>
          </cell>
          <cell r="L454" t="str">
            <v>Methylobacterium</v>
          </cell>
          <cell r="M454" t="str">
            <v>Methylobacterium sp.</v>
          </cell>
          <cell r="N454">
            <v>409</v>
          </cell>
          <cell r="O454">
            <v>0</v>
          </cell>
          <cell r="P454">
            <v>0</v>
          </cell>
          <cell r="Q454">
            <v>42011</v>
          </cell>
          <cell r="R454" t="str">
            <v>UNCCL125</v>
          </cell>
          <cell r="S454" t="str">
            <v>Jeff Dangl</v>
          </cell>
          <cell r="T454" t="str">
            <v>Yes</v>
          </cell>
          <cell r="U454" t="str">
            <v>Unknown</v>
          </cell>
          <cell r="V454">
            <v>6712432</v>
          </cell>
          <cell r="W454">
            <v>6472</v>
          </cell>
          <cell r="X454">
            <v>83</v>
          </cell>
          <cell r="Y454">
            <v>0.7</v>
          </cell>
          <cell r="Z454">
            <v>5717773</v>
          </cell>
          <cell r="AA454">
            <v>6393</v>
          </cell>
          <cell r="AB454">
            <v>79</v>
          </cell>
          <cell r="AC454">
            <v>8</v>
          </cell>
          <cell r="AD454">
            <v>4</v>
          </cell>
          <cell r="AE454">
            <v>2</v>
          </cell>
          <cell r="AF454">
            <v>2</v>
          </cell>
          <cell r="AG454">
            <v>48</v>
          </cell>
        </row>
        <row r="455">
          <cell r="A455">
            <v>2547132141</v>
          </cell>
          <cell r="B455" t="str">
            <v>Bacteria</v>
          </cell>
          <cell r="C455" t="str">
            <v>Permanent Draft</v>
          </cell>
          <cell r="D455" t="str">
            <v>Sphingomonas echinoides ATCC 14820</v>
          </cell>
          <cell r="E455" t="str">
            <v>Sphingomonas echinoides ATCC 14820</v>
          </cell>
          <cell r="F455" t="str">
            <v>Korea Polar Research Institute (KOPRI)</v>
          </cell>
          <cell r="G455">
            <v>2547132141</v>
          </cell>
          <cell r="H455" t="str">
            <v>Proteobacteria</v>
          </cell>
          <cell r="I455" t="str">
            <v>Alphaproteobacteria</v>
          </cell>
          <cell r="J455" t="str">
            <v>Sphingomonadales</v>
          </cell>
          <cell r="K455" t="str">
            <v>Sphingomonadaceae</v>
          </cell>
          <cell r="L455" t="str">
            <v>Sphingomonas</v>
          </cell>
          <cell r="M455" t="str">
            <v>Sphingomonas echinoides</v>
          </cell>
          <cell r="N455">
            <v>1112212</v>
          </cell>
          <cell r="O455">
            <v>0</v>
          </cell>
          <cell r="P455">
            <v>0</v>
          </cell>
          <cell r="Q455">
            <v>41605</v>
          </cell>
          <cell r="R455" t="str">
            <v>ATCC 14820</v>
          </cell>
          <cell r="S455" t="str">
            <v>Hyun Park</v>
          </cell>
          <cell r="T455" t="str">
            <v>Yes</v>
          </cell>
          <cell r="U455" t="str">
            <v>Yes</v>
          </cell>
          <cell r="V455">
            <v>4180007</v>
          </cell>
          <cell r="W455">
            <v>4027</v>
          </cell>
          <cell r="X455">
            <v>64</v>
          </cell>
          <cell r="Y455">
            <v>0.65</v>
          </cell>
          <cell r="Z455">
            <v>3818806</v>
          </cell>
          <cell r="AA455">
            <v>3970</v>
          </cell>
          <cell r="AB455">
            <v>57</v>
          </cell>
          <cell r="AC455">
            <v>3</v>
          </cell>
          <cell r="AD455">
            <v>1</v>
          </cell>
          <cell r="AE455">
            <v>1</v>
          </cell>
          <cell r="AF455">
            <v>1</v>
          </cell>
          <cell r="AG455">
            <v>45</v>
          </cell>
        </row>
        <row r="456">
          <cell r="A456">
            <v>2593339276</v>
          </cell>
          <cell r="B456" t="str">
            <v>Bacteria</v>
          </cell>
          <cell r="C456" t="str">
            <v>Permanent Draft</v>
          </cell>
          <cell r="D456" t="str">
            <v>Genomic Encyclopedia of Archaeal and Bacterial Type Strains, Phase II (KMG-II): from individual species to whole genera</v>
          </cell>
          <cell r="E456" t="str">
            <v>Hwanghaeicola aestuarii DSM 22009</v>
          </cell>
          <cell r="F456" t="str">
            <v>DOE Joint Genome Institute (JGI)</v>
          </cell>
          <cell r="G456">
            <v>2593339276</v>
          </cell>
          <cell r="H456" t="str">
            <v>Proteobacteria</v>
          </cell>
          <cell r="I456" t="str">
            <v>Alphaproteobacteria</v>
          </cell>
          <cell r="J456" t="str">
            <v>Rhodobacterales</v>
          </cell>
          <cell r="K456" t="str">
            <v>Rhodobacteraceae</v>
          </cell>
          <cell r="L456" t="str">
            <v>Hwanghaeicola</v>
          </cell>
          <cell r="M456" t="str">
            <v>Hwanghaeicola aestuarii</v>
          </cell>
          <cell r="N456">
            <v>568105</v>
          </cell>
          <cell r="O456">
            <v>0</v>
          </cell>
          <cell r="P456">
            <v>0</v>
          </cell>
          <cell r="Q456">
            <v>42580</v>
          </cell>
          <cell r="R456" t="str">
            <v>DSM 22009</v>
          </cell>
          <cell r="S456" t="str">
            <v>Markus G?ker</v>
          </cell>
          <cell r="T456" t="str">
            <v>Yes</v>
          </cell>
          <cell r="U456" t="str">
            <v>Unknown</v>
          </cell>
          <cell r="V456">
            <v>4545653</v>
          </cell>
          <cell r="W456">
            <v>4411</v>
          </cell>
          <cell r="X456">
            <v>77</v>
          </cell>
          <cell r="Y456">
            <v>0.66</v>
          </cell>
          <cell r="Z456">
            <v>4045992</v>
          </cell>
          <cell r="AA456">
            <v>4352</v>
          </cell>
          <cell r="AB456">
            <v>59</v>
          </cell>
          <cell r="AC456">
            <v>4</v>
          </cell>
          <cell r="AD456">
            <v>0</v>
          </cell>
          <cell r="AE456">
            <v>3</v>
          </cell>
          <cell r="AF456">
            <v>1</v>
          </cell>
          <cell r="AG456">
            <v>45</v>
          </cell>
        </row>
        <row r="457">
          <cell r="A457">
            <v>2516653004</v>
          </cell>
          <cell r="B457" t="str">
            <v>Bacteria</v>
          </cell>
          <cell r="C457" t="str">
            <v>Permanent Draft</v>
          </cell>
          <cell r="D457" t="str">
            <v>Rhodopseudomonas palustris sequencing - Univ of Washington</v>
          </cell>
          <cell r="E457" t="str">
            <v>Rhodopseudomonas palustris 420L (HiSeq draft)</v>
          </cell>
          <cell r="F457" t="str">
            <v>University of Washington</v>
          </cell>
          <cell r="G457">
            <v>2516653004</v>
          </cell>
          <cell r="H457" t="str">
            <v>Proteobacteria</v>
          </cell>
          <cell r="I457" t="str">
            <v>Alphaproteobacteria</v>
          </cell>
          <cell r="J457" t="str">
            <v>Rhizobiales</v>
          </cell>
          <cell r="K457" t="str">
            <v>Bradyrhizobiaceae</v>
          </cell>
          <cell r="L457" t="str">
            <v>Rhodopseudomonas</v>
          </cell>
          <cell r="M457" t="str">
            <v>Rhodopseudomonas palustris</v>
          </cell>
          <cell r="N457">
            <v>1076</v>
          </cell>
          <cell r="O457">
            <v>0</v>
          </cell>
          <cell r="P457">
            <v>0</v>
          </cell>
          <cell r="Q457">
            <v>41778</v>
          </cell>
          <cell r="R457" t="str">
            <v>420L</v>
          </cell>
          <cell r="S457" t="str">
            <v>Caroline Harwood</v>
          </cell>
          <cell r="T457" t="str">
            <v>Yes</v>
          </cell>
          <cell r="U457" t="str">
            <v>No</v>
          </cell>
          <cell r="V457">
            <v>5131818</v>
          </cell>
          <cell r="W457">
            <v>5483</v>
          </cell>
          <cell r="X457">
            <v>381</v>
          </cell>
          <cell r="Y457">
            <v>0.66</v>
          </cell>
          <cell r="Z457">
            <v>4401507</v>
          </cell>
          <cell r="AA457">
            <v>5413</v>
          </cell>
          <cell r="AB457">
            <v>70</v>
          </cell>
          <cell r="AC457">
            <v>5</v>
          </cell>
          <cell r="AD457">
            <v>1</v>
          </cell>
          <cell r="AE457">
            <v>3</v>
          </cell>
          <cell r="AF457">
            <v>1</v>
          </cell>
          <cell r="AG457">
            <v>47</v>
          </cell>
        </row>
        <row r="458">
          <cell r="A458">
            <v>2643221944</v>
          </cell>
          <cell r="B458" t="str">
            <v>Bacteria</v>
          </cell>
          <cell r="C458" t="str">
            <v>Permanent Draft</v>
          </cell>
          <cell r="D458" t="str">
            <v>Genome sequencing of Arabidopsis leaf and root microbiota representing the majority of bacterial species in their natural communities</v>
          </cell>
          <cell r="E458" t="str">
            <v>Methylobacterium sp. Leaf466</v>
          </cell>
          <cell r="F458" t="str">
            <v>Max Planck Institute for Plant Breeding Research</v>
          </cell>
          <cell r="G458">
            <v>2643221944</v>
          </cell>
          <cell r="H458" t="str">
            <v>Proteobacteria</v>
          </cell>
          <cell r="I458" t="str">
            <v>Alphaproteobacteria</v>
          </cell>
          <cell r="J458" t="str">
            <v>Rhizobiales</v>
          </cell>
          <cell r="K458" t="str">
            <v>Methylobacteriaceae</v>
          </cell>
          <cell r="L458" t="str">
            <v>Methylobacterium</v>
          </cell>
          <cell r="M458" t="str">
            <v>Methylobacterium sp. Leaf466</v>
          </cell>
          <cell r="N458">
            <v>1736386</v>
          </cell>
          <cell r="O458">
            <v>0</v>
          </cell>
          <cell r="P458">
            <v>0</v>
          </cell>
          <cell r="Q458">
            <v>42349</v>
          </cell>
          <cell r="R458" t="str">
            <v>Leaf466</v>
          </cell>
          <cell r="T458" t="str">
            <v>Yes</v>
          </cell>
          <cell r="V458">
            <v>4300541</v>
          </cell>
          <cell r="W458">
            <v>4058</v>
          </cell>
          <cell r="X458">
            <v>36</v>
          </cell>
          <cell r="Y458">
            <v>0.7</v>
          </cell>
          <cell r="Z458">
            <v>3740325</v>
          </cell>
          <cell r="AA458">
            <v>3995</v>
          </cell>
          <cell r="AB458">
            <v>63</v>
          </cell>
          <cell r="AC458">
            <v>3</v>
          </cell>
          <cell r="AD458">
            <v>1</v>
          </cell>
          <cell r="AE458">
            <v>1</v>
          </cell>
          <cell r="AF458">
            <v>1</v>
          </cell>
          <cell r="AG458">
            <v>45</v>
          </cell>
        </row>
        <row r="459">
          <cell r="A459">
            <v>2547132193</v>
          </cell>
          <cell r="B459" t="str">
            <v>Bacteria</v>
          </cell>
          <cell r="C459" t="str">
            <v>Permanent Draft</v>
          </cell>
          <cell r="D459" t="str">
            <v>Methylobacterium sp. L2-4</v>
          </cell>
          <cell r="E459" t="str">
            <v>Methylobacterium sp. L2-4</v>
          </cell>
          <cell r="F459" t="str">
            <v>Macrogen</v>
          </cell>
          <cell r="G459">
            <v>2547132193</v>
          </cell>
          <cell r="H459" t="str">
            <v>Proteobacteria</v>
          </cell>
          <cell r="I459" t="str">
            <v>Alphaproteobacteria</v>
          </cell>
          <cell r="J459" t="str">
            <v>Rhizobiales</v>
          </cell>
          <cell r="K459" t="str">
            <v>Methylobacteriaceae</v>
          </cell>
          <cell r="L459" t="str">
            <v>Methylobacterium</v>
          </cell>
          <cell r="M459" t="str">
            <v>Methylobacterium sp. L2-4</v>
          </cell>
          <cell r="N459">
            <v>1166158</v>
          </cell>
          <cell r="O459">
            <v>0</v>
          </cell>
          <cell r="P459">
            <v>0</v>
          </cell>
          <cell r="Q459">
            <v>41605</v>
          </cell>
          <cell r="R459" t="str">
            <v>L2-4</v>
          </cell>
          <cell r="S459" t="str">
            <v>Madhaiyan Munusamy</v>
          </cell>
          <cell r="T459" t="str">
            <v>Yes</v>
          </cell>
          <cell r="U459" t="str">
            <v>Unknown</v>
          </cell>
          <cell r="V459">
            <v>6796541</v>
          </cell>
          <cell r="W459">
            <v>6696</v>
          </cell>
          <cell r="X459">
            <v>382</v>
          </cell>
          <cell r="Y459">
            <v>0.71</v>
          </cell>
          <cell r="Z459">
            <v>5812772</v>
          </cell>
          <cell r="AA459">
            <v>6618</v>
          </cell>
          <cell r="AB459">
            <v>78</v>
          </cell>
          <cell r="AC459">
            <v>6</v>
          </cell>
          <cell r="AD459">
            <v>3</v>
          </cell>
          <cell r="AE459">
            <v>1</v>
          </cell>
          <cell r="AF459">
            <v>2</v>
          </cell>
          <cell r="AG459">
            <v>52</v>
          </cell>
        </row>
        <row r="460">
          <cell r="A460">
            <v>2590828861</v>
          </cell>
          <cell r="B460" t="str">
            <v>Bacteria</v>
          </cell>
          <cell r="C460" t="str">
            <v>Permanent Draft</v>
          </cell>
          <cell r="D460" t="str">
            <v>Plant associated metagenomes--Microbial community diversity and host control of community assembly across model and emerging plant ecological genomics systems.</v>
          </cell>
          <cell r="E460" t="str">
            <v>Methylobacterium sp. UNC378MF</v>
          </cell>
          <cell r="F460" t="str">
            <v>DOE Joint Genome Institute (JGI)</v>
          </cell>
          <cell r="G460">
            <v>2590828861</v>
          </cell>
          <cell r="H460" t="str">
            <v>Proteobacteria</v>
          </cell>
          <cell r="I460" t="str">
            <v>Alphaproteobacteria</v>
          </cell>
          <cell r="J460" t="str">
            <v>Rhizobiales</v>
          </cell>
          <cell r="K460" t="str">
            <v>Methylobacteriaceae</v>
          </cell>
          <cell r="L460" t="str">
            <v>Methylobacterium</v>
          </cell>
          <cell r="M460" t="str">
            <v>Methylobacterium sp.</v>
          </cell>
          <cell r="N460">
            <v>409</v>
          </cell>
          <cell r="O460">
            <v>0</v>
          </cell>
          <cell r="P460">
            <v>0</v>
          </cell>
          <cell r="Q460">
            <v>41929</v>
          </cell>
          <cell r="R460" t="str">
            <v>UNC378MF</v>
          </cell>
          <cell r="S460" t="str">
            <v>Jeff Dangl</v>
          </cell>
          <cell r="T460" t="str">
            <v>Yes</v>
          </cell>
          <cell r="U460" t="str">
            <v>Unknown</v>
          </cell>
          <cell r="V460">
            <v>6358020</v>
          </cell>
          <cell r="W460">
            <v>6118</v>
          </cell>
          <cell r="X460">
            <v>77</v>
          </cell>
          <cell r="Y460">
            <v>0.69</v>
          </cell>
          <cell r="Z460">
            <v>5436420</v>
          </cell>
          <cell r="AA460">
            <v>6041</v>
          </cell>
          <cell r="AB460">
            <v>77</v>
          </cell>
          <cell r="AC460">
            <v>8</v>
          </cell>
          <cell r="AD460">
            <v>4</v>
          </cell>
          <cell r="AE460">
            <v>2</v>
          </cell>
          <cell r="AF460">
            <v>2</v>
          </cell>
          <cell r="AG460">
            <v>50</v>
          </cell>
        </row>
        <row r="461">
          <cell r="A461">
            <v>2721755735</v>
          </cell>
          <cell r="B461" t="str">
            <v>Bacteria</v>
          </cell>
          <cell r="C461" t="str">
            <v>Finished</v>
          </cell>
          <cell r="D461" t="str">
            <v>Rhodobacter sphaeroides MBTLJ-13 Genome sequencing</v>
          </cell>
          <cell r="E461" t="str">
            <v>Rhodobacter sphaeroides MBTLJ-13</v>
          </cell>
          <cell r="F461" t="str">
            <v>Chonbuk National University</v>
          </cell>
          <cell r="G461">
            <v>2721755735</v>
          </cell>
          <cell r="H461" t="str">
            <v>Proteobacteria</v>
          </cell>
          <cell r="I461" t="str">
            <v>Alphaproteobacteria</v>
          </cell>
          <cell r="J461" t="str">
            <v>Rhodobacterales</v>
          </cell>
          <cell r="K461" t="str">
            <v>Rhodobacteraceae</v>
          </cell>
          <cell r="L461" t="str">
            <v>Rhodobacter</v>
          </cell>
          <cell r="M461" t="str">
            <v>Rhodobacter sphaeroides</v>
          </cell>
          <cell r="N461">
            <v>1063</v>
          </cell>
          <cell r="O461">
            <v>0</v>
          </cell>
          <cell r="P461">
            <v>0</v>
          </cell>
          <cell r="Q461">
            <v>42817</v>
          </cell>
          <cell r="R461" t="str">
            <v>MBTLJ-13</v>
          </cell>
          <cell r="T461" t="str">
            <v>Yes</v>
          </cell>
          <cell r="V461">
            <v>4649054</v>
          </cell>
          <cell r="W461">
            <v>4535</v>
          </cell>
          <cell r="X461">
            <v>7</v>
          </cell>
          <cell r="Y461">
            <v>0.69</v>
          </cell>
          <cell r="Z461">
            <v>4111471</v>
          </cell>
          <cell r="AA461">
            <v>4468</v>
          </cell>
          <cell r="AB461">
            <v>67</v>
          </cell>
          <cell r="AC461">
            <v>9</v>
          </cell>
          <cell r="AD461">
            <v>3</v>
          </cell>
          <cell r="AE461">
            <v>3</v>
          </cell>
          <cell r="AF461">
            <v>3</v>
          </cell>
          <cell r="AG461">
            <v>51</v>
          </cell>
        </row>
        <row r="462">
          <cell r="A462">
            <v>2590828856</v>
          </cell>
          <cell r="B462" t="str">
            <v>Bacteria</v>
          </cell>
          <cell r="C462" t="str">
            <v>Permanent Draft</v>
          </cell>
          <cell r="D462" t="str">
            <v>Plant associated metagenomes--Microbial community diversity and host control of community assembly across model and emerging plant ecological genomics systems.</v>
          </cell>
          <cell r="E462" t="str">
            <v>Methylobacterium sp. 174MFSha1.1</v>
          </cell>
          <cell r="F462" t="str">
            <v>DOE Joint Genome Institute (JGI)</v>
          </cell>
          <cell r="G462">
            <v>2590828856</v>
          </cell>
          <cell r="H462" t="str">
            <v>Proteobacteria</v>
          </cell>
          <cell r="I462" t="str">
            <v>Alphaproteobacteria</v>
          </cell>
          <cell r="J462" t="str">
            <v>Rhizobiales</v>
          </cell>
          <cell r="K462" t="str">
            <v>Methylobacteriaceae</v>
          </cell>
          <cell r="L462" t="str">
            <v>Methylobacterium</v>
          </cell>
          <cell r="M462" t="str">
            <v>Methylobacterium sp.</v>
          </cell>
          <cell r="N462">
            <v>409</v>
          </cell>
          <cell r="O462">
            <v>0</v>
          </cell>
          <cell r="P462">
            <v>0</v>
          </cell>
          <cell r="Q462">
            <v>41929</v>
          </cell>
          <cell r="R462" t="str">
            <v>174MFSha1.1</v>
          </cell>
          <cell r="S462" t="str">
            <v>Jeff Dangl</v>
          </cell>
          <cell r="T462" t="str">
            <v>Yes</v>
          </cell>
          <cell r="U462" t="str">
            <v>Unknown</v>
          </cell>
          <cell r="V462">
            <v>7437219</v>
          </cell>
          <cell r="W462">
            <v>6809</v>
          </cell>
          <cell r="X462">
            <v>87</v>
          </cell>
          <cell r="Y462">
            <v>0.71</v>
          </cell>
          <cell r="Z462">
            <v>6351212</v>
          </cell>
          <cell r="AA462">
            <v>6690</v>
          </cell>
          <cell r="AB462">
            <v>119</v>
          </cell>
          <cell r="AC462">
            <v>21</v>
          </cell>
          <cell r="AD462">
            <v>9</v>
          </cell>
          <cell r="AE462">
            <v>6</v>
          </cell>
          <cell r="AF462">
            <v>6</v>
          </cell>
          <cell r="AG462">
            <v>68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3" name="Table3" displayName="Table3" ref="A2:AG463" totalsRowShown="0">
  <autoFilter ref="A2:AG463"/>
  <sortState ref="A2:AI462">
    <sortCondition ref="J1:J469"/>
  </sortState>
  <tableColumns count="33">
    <tableColumn id="1" name="taxon_oid"/>
    <tableColumn id="2" name="Domain"/>
    <tableColumn id="3" name="Status"/>
    <tableColumn id="4" name="Study Name"/>
    <tableColumn id="5" name="Genome Name / Sample Name"/>
    <tableColumn id="6" name="Sequencing Center"/>
    <tableColumn id="7" name="IMG Genome ID "/>
    <tableColumn id="8" name="Phylum"/>
    <tableColumn id="9" name="Class"/>
    <tableColumn id="10" name="Order"/>
    <tableColumn id="11" name="Family"/>
    <tableColumn id="12" name="Genus"/>
    <tableColumn id="13" name="Species"/>
    <tableColumn id="14" name="strain" dataDxfId="125"/>
    <tableColumn id="15" name="NCBI Taxon ID" dataDxfId="124">
      <calculatedColumnFormula>VLOOKUP(Table3[[#This Row],[taxon_oid]],[1]Alphas_all_puf_new_20170727!$A:$AG,14,FALSE)</calculatedColumnFormula>
    </tableColumn>
    <tableColumn id="16" name="NCBI Project ID" dataDxfId="123">
      <calculatedColumnFormula>VLOOKUP(Table3[[#This Row],[taxon_oid]],[1]Alphas_all_puf_new_20170727!$A:$AG,15,FALSE)</calculatedColumnFormula>
    </tableColumn>
    <tableColumn id="17" name="RefSeq Project ID" dataDxfId="122">
      <calculatedColumnFormula>VLOOKUP(Table3[[#This Row],[taxon_oid]],[1]Alphas_all_puf_new_20170727!$A:$AG,16,FALSE)</calculatedColumnFormula>
    </tableColumn>
    <tableColumn id="18" name="Release Date" dataDxfId="121">
      <calculatedColumnFormula>VLOOKUP(Table3[[#This Row],[taxon_oid]],[1]Alphas_all_puf_new_20170727!$A:$AG,17,FALSE)</calculatedColumnFormula>
    </tableColumn>
    <tableColumn id="20" name="Contact Name" dataDxfId="120">
      <calculatedColumnFormula>VLOOKUP(Table3[[#This Row],[taxon_oid]],[1]Alphas_all_puf_new_20170727!$A:$AG,19,FALSE)</calculatedColumnFormula>
    </tableColumn>
    <tableColumn id="21" name="Cultured" dataDxfId="119">
      <calculatedColumnFormula>VLOOKUP(Table3[[#This Row],[taxon_oid]],[1]Alphas_all_puf_new_20170727!$A:$AG,20,FALSE)</calculatedColumnFormula>
    </tableColumn>
    <tableColumn id="22" name="Type Strain" dataDxfId="118">
      <calculatedColumnFormula>VLOOKUP(Table3[[#This Row],[taxon_oid]],[1]Alphas_all_puf_new_20170727!$A:$AG,21,FALSE)</calculatedColumnFormula>
    </tableColumn>
    <tableColumn id="23" name="Genome Size   * assembled" dataDxfId="117">
      <calculatedColumnFormula>VLOOKUP(Table3[[#This Row],[taxon_oid]],[1]Alphas_all_puf_new_20170727!$A:$AG,22,FALSE)</calculatedColumnFormula>
    </tableColumn>
    <tableColumn id="24" name="Gene Count   * assembled" dataDxfId="116">
      <calculatedColumnFormula>VLOOKUP(Table3[[#This Row],[taxon_oid]],[1]Alphas_all_puf_new_20170727!$A:$AG,23,FALSE)</calculatedColumnFormula>
    </tableColumn>
    <tableColumn id="25" name="Scaffold Count   * assembled" dataDxfId="115">
      <calculatedColumnFormula>VLOOKUP(Table3[[#This Row],[taxon_oid]],[1]Alphas_all_puf_new_20170727!$A:$AG,24,FALSE)</calculatedColumnFormula>
    </tableColumn>
    <tableColumn id="26" name="GC   * assembled" dataDxfId="114" dataCellStyle="Percent">
      <calculatedColumnFormula>VLOOKUP(Table3[[#This Row],[taxon_oid]],[1]Alphas_all_puf_new_20170727!$A:$AG,25,FALSE)</calculatedColumnFormula>
    </tableColumn>
    <tableColumn id="27" name="Coding Base Count   * assembled" dataDxfId="113">
      <calculatedColumnFormula>VLOOKUP(Table3[[#This Row],[taxon_oid]],[1]Alphas_all_puf_new_20170727!$A:$AG,26,FALSE)</calculatedColumnFormula>
    </tableColumn>
    <tableColumn id="28" name="CDS Count   * assembled" dataDxfId="112">
      <calculatedColumnFormula>VLOOKUP(Table3[[#This Row],[taxon_oid]],[1]Alphas_all_puf_new_20170727!$A:$AG,27,FALSE)</calculatedColumnFormula>
    </tableColumn>
    <tableColumn id="29" name="RNA Count   * assembled" dataDxfId="111">
      <calculatedColumnFormula>VLOOKUP(Table3[[#This Row],[taxon_oid]],[1]Alphas_all_puf_new_20170727!$A:$AG,28,FALSE)</calculatedColumnFormula>
    </tableColumn>
    <tableColumn id="30" name="rRNA Count   * assembled" dataDxfId="110">
      <calculatedColumnFormula>VLOOKUP(Table3[[#This Row],[taxon_oid]],[1]Alphas_all_puf_new_20170727!$A:$AG,29,FALSE)</calculatedColumnFormula>
    </tableColumn>
    <tableColumn id="31" name="5S rRNA Count   * assembled" dataDxfId="109">
      <calculatedColumnFormula>VLOOKUP(Table3[[#This Row],[taxon_oid]],[1]Alphas_all_puf_new_20170727!$A:$AG,30,FALSE)</calculatedColumnFormula>
    </tableColumn>
    <tableColumn id="32" name="16S rRNA Count   * assembled" dataDxfId="108">
      <calculatedColumnFormula>VLOOKUP(Table3[[#This Row],[taxon_oid]],[1]Alphas_all_puf_new_20170727!$A:$AG,31,FALSE)</calculatedColumnFormula>
    </tableColumn>
    <tableColumn id="33" name="23S rRNA Count   * assembled" dataDxfId="107">
      <calculatedColumnFormula>VLOOKUP(Table3[[#This Row],[taxon_oid]],[1]Alphas_all_puf_new_20170727!$A:$AG,32,FALSE)</calculatedColumnFormula>
    </tableColumn>
    <tableColumn id="35" name="tRNA Count   * assembled" dataDxfId="106">
      <calculatedColumnFormula>VLOOKUP(Table3[[#This Row],[taxon_oid]],[1]Alphas_all_puf_new_20170727!$A:$AG,33,FALSE)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3" displayName="Table13" ref="A2:AG11" totalsRowShown="0">
  <autoFilter ref="A2:AG11"/>
  <sortState ref="A2:AG10">
    <sortCondition ref="M1:M10"/>
  </sortState>
  <tableColumns count="33">
    <tableColumn id="1" name="taxon_oid"/>
    <tableColumn id="2" name="Domain"/>
    <tableColumn id="3" name="Status"/>
    <tableColumn id="4" name="Study Name"/>
    <tableColumn id="5" name="Genome Name / Sample Name"/>
    <tableColumn id="6" name="Sequencing Center"/>
    <tableColumn id="7" name="IMG Genome ID "/>
    <tableColumn id="8" name="Phylum"/>
    <tableColumn id="9" name="Class"/>
    <tableColumn id="10" name="Order"/>
    <tableColumn id="11" name="Family"/>
    <tableColumn id="12" name="Genus"/>
    <tableColumn id="13" name="Species"/>
    <tableColumn id="14" name="NCBI Taxon ID"/>
    <tableColumn id="15" name="NCBI Project ID"/>
    <tableColumn id="16" name="RefSeq Project ID"/>
    <tableColumn id="17" name="Release Date" dataDxfId="105"/>
    <tableColumn id="18" name="Strain"/>
    <tableColumn id="19" name="Contact Name"/>
    <tableColumn id="20" name="Cultured"/>
    <tableColumn id="21" name="Type Strain"/>
    <tableColumn id="22" name="Genome Size   * assembled"/>
    <tableColumn id="23" name="Gene Count   * assembled"/>
    <tableColumn id="24" name="Scaffold Count   * assembled"/>
    <tableColumn id="25" name="GC   * assembled"/>
    <tableColumn id="26" name="Coding Base Count   * assembled"/>
    <tableColumn id="27" name="CDS Count   * assembled"/>
    <tableColumn id="28" name="RNA Count   * assembled"/>
    <tableColumn id="29" name="rRNA Count   * assembled"/>
    <tableColumn id="30" name="5S rRNA Count   * assembled"/>
    <tableColumn id="31" name="16S rRNA Count   * assembled"/>
    <tableColumn id="32" name="23S rRNA Count   * assembled"/>
    <tableColumn id="33" name="tRNA Count   * assemble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2:AE30" totalsRowShown="0" headerRowDxfId="104" dataDxfId="103">
  <autoFilter ref="A2:AE30"/>
  <sortState ref="A2:AI23">
    <sortCondition ref="M1:M23"/>
  </sortState>
  <tableColumns count="31">
    <tableColumn id="1" name="taxon_oid" dataDxfId="102"/>
    <tableColumn id="2" name="Domain" dataDxfId="101"/>
    <tableColumn id="3" name="Status" dataDxfId="100"/>
    <tableColumn id="4" name="Study Name" dataDxfId="99"/>
    <tableColumn id="5" name="Genome Name / Sample Name" dataDxfId="98"/>
    <tableColumn id="6" name="Sequencing Center" dataDxfId="97"/>
    <tableColumn id="7" name="IMG Genome ID " dataDxfId="96"/>
    <tableColumn id="8" name="Phylum" dataDxfId="95"/>
    <tableColumn id="9" name="Class" dataDxfId="94"/>
    <tableColumn id="10" name="Order" dataDxfId="93"/>
    <tableColumn id="11" name="Family" dataDxfId="92"/>
    <tableColumn id="12" name="Genus" dataDxfId="91"/>
    <tableColumn id="13" name="Species" dataDxfId="90"/>
    <tableColumn id="15" name="NCBI Project ID" dataDxfId="89"/>
    <tableColumn id="16" name="RefSeq Project ID" dataDxfId="88"/>
    <tableColumn id="18" name="Resease Date" dataDxfId="87"/>
    <tableColumn id="20" name="Strain" dataDxfId="86"/>
    <tableColumn id="21" name="Contact Name" dataDxfId="85"/>
    <tableColumn id="23" name="Type Strain" dataDxfId="84"/>
    <tableColumn id="24" name="Genome Size   * assembled" dataDxfId="83"/>
    <tableColumn id="25" name="Gene Count   * assembled" dataDxfId="82"/>
    <tableColumn id="26" name="Scaffold Count   * assembled" dataDxfId="81"/>
    <tableColumn id="27" name="GC   * assembled" dataDxfId="80"/>
    <tableColumn id="28" name="Coding Base Count   * assembled" dataDxfId="79"/>
    <tableColumn id="29" name="CDS Count   * assembled" dataDxfId="78"/>
    <tableColumn id="30" name="RNA Count   * assembled" dataDxfId="77"/>
    <tableColumn id="31" name="rRNA Count   * assembled" dataDxfId="76"/>
    <tableColumn id="32" name="5S rRNA Count   * assembled" dataDxfId="75"/>
    <tableColumn id="33" name="16S rRNA Count   * assembled" dataDxfId="74"/>
    <tableColumn id="34" name="23S rRNA Count   * assembled" dataDxfId="73"/>
    <tableColumn id="35" name="tRNA Count   * assembled" dataDxfId="7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Table1" displayName="Table1" ref="A2:AK22" totalsRowShown="0" headerRowDxfId="71">
  <autoFilter ref="A2:AK22"/>
  <sortState ref="A2:AJ21">
    <sortCondition ref="E1:E21"/>
  </sortState>
  <tableColumns count="37">
    <tableColumn id="1" name="taxon_oid"/>
    <tableColumn id="2" name="Domain"/>
    <tableColumn id="3" name="Status"/>
    <tableColumn id="4" name="Study Name"/>
    <tableColumn id="5" name="Genome Name / Sample Name"/>
    <tableColumn id="6" name="Sequencing Center"/>
    <tableColumn id="7" name="IMG Genome ID "/>
    <tableColumn id="8" name="Phylum"/>
    <tableColumn id="9" name="Class"/>
    <tableColumn id="10" name="Order"/>
    <tableColumn id="11" name="Family"/>
    <tableColumn id="12" name="Genus"/>
    <tableColumn id="13" name="Species"/>
    <tableColumn id="14" name="NCBI Taxon ID"/>
    <tableColumn id="15" name="NCBI Project ID"/>
    <tableColumn id="16" name="RefSeq Project ID"/>
    <tableColumn id="17" name="Release Date" dataDxfId="70"/>
    <tableColumn id="18" name="Strain"/>
    <tableColumn id="38" name="in Genbank"/>
    <tableColumn id="19" name="Chlorophyll concentration"/>
    <tableColumn id="20" name="Clade"/>
    <tableColumn id="21" name="Contact Name"/>
    <tableColumn id="22" name="Cultured"/>
    <tableColumn id="23" name="Ecotype"/>
    <tableColumn id="24" name="Type Strain"/>
    <tableColumn id="25" name="Genome Size   * assembled"/>
    <tableColumn id="26" name="Gene Count   * assembled"/>
    <tableColumn id="27" name="Scaffold Count   * assembled"/>
    <tableColumn id="28" name="GC   * assembled"/>
    <tableColumn id="29" name="Coding Base Count   * assembled"/>
    <tableColumn id="30" name="CDS Count   * assembled"/>
    <tableColumn id="31" name="RNA Count   * assembled"/>
    <tableColumn id="32" name="rRNA Count   * assembled"/>
    <tableColumn id="33" name="5S rRNA Count   * assembled"/>
    <tableColumn id="34" name="16S rRNA Count   * assembled"/>
    <tableColumn id="35" name="23S rRNA Count   * assembled"/>
    <tableColumn id="36" name="tRNA Count   * assembled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18" displayName="Table18" ref="A2:AG6" totalsRowShown="0" headerRowDxfId="69" dataDxfId="68">
  <autoFilter ref="A2:AG6"/>
  <tableColumns count="33">
    <tableColumn id="1" name="taxon_oid" dataDxfId="67"/>
    <tableColumn id="2" name="Domain" dataDxfId="66"/>
    <tableColumn id="3" name="Status" dataDxfId="65"/>
    <tableColumn id="4" name="Study Name" dataDxfId="64"/>
    <tableColumn id="5" name="Genome Name / Sample Name" dataDxfId="63"/>
    <tableColumn id="6" name="Sequencing Center" dataDxfId="62"/>
    <tableColumn id="7" name="IMG Genome ID " dataDxfId="61"/>
    <tableColumn id="8" name="Phylum" dataDxfId="60"/>
    <tableColumn id="9" name="Class" dataDxfId="59"/>
    <tableColumn id="10" name="Order" dataDxfId="58"/>
    <tableColumn id="11" name="Family" dataDxfId="57"/>
    <tableColumn id="12" name="Genus" dataDxfId="56"/>
    <tableColumn id="13" name="Species" dataDxfId="55"/>
    <tableColumn id="14" name="NCBI Taxon ID" dataDxfId="54"/>
    <tableColumn id="15" name="NCBI Project ID" dataDxfId="53"/>
    <tableColumn id="16" name="RefSeq Project ID" dataDxfId="52"/>
    <tableColumn id="17" name="Release Date" dataDxfId="51"/>
    <tableColumn id="18" name="Strain" dataDxfId="50"/>
    <tableColumn id="21" name="Contact Name" dataDxfId="49"/>
    <tableColumn id="22" name="Cultured" dataDxfId="48"/>
    <tableColumn id="24" name="Type Strain" dataDxfId="47"/>
    <tableColumn id="25" name="Genome Size   * assembled" dataDxfId="46"/>
    <tableColumn id="26" name="Gene Count   * assembled" dataDxfId="45"/>
    <tableColumn id="27" name="Scaffold Count   * assembled" dataDxfId="44"/>
    <tableColumn id="28" name="GC   * assembled" dataDxfId="43"/>
    <tableColumn id="29" name="Coding Base Count   * assembled" dataDxfId="42"/>
    <tableColumn id="30" name="CDS Count   * assembled" dataDxfId="41"/>
    <tableColumn id="31" name="RNA Count   * assembled" dataDxfId="40"/>
    <tableColumn id="32" name="rRNA Count   * assembled" dataDxfId="39"/>
    <tableColumn id="33" name="5S rRNA Count   * assembled" dataDxfId="38"/>
    <tableColumn id="34" name="16S rRNA Count   * assembled" dataDxfId="37"/>
    <tableColumn id="35" name="23S rRNA Count   * assembled" dataDxfId="36"/>
    <tableColumn id="36" name="tRNA Count   * assembled" dataDxfId="3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1" name="Table2" displayName="Table2" ref="A2:AG447" totalsRowShown="0" headerRowDxfId="34" dataDxfId="33" tableBorderDxfId="32">
  <autoFilter ref="A2:AG447"/>
  <tableColumns count="33">
    <tableColumn id="1" name="taxon_oid" dataDxfId="31"/>
    <tableColumn id="2" name="Domain"/>
    <tableColumn id="3" name="Status"/>
    <tableColumn id="4" name="Study Name" dataDxfId="30"/>
    <tableColumn id="5" name="Genome Name / Sample Name" dataDxfId="29"/>
    <tableColumn id="6" name="Sequencing Center" dataDxfId="28"/>
    <tableColumn id="7" name="IMG Genome ID " dataDxfId="27"/>
    <tableColumn id="8" name="Phylum" dataDxfId="26"/>
    <tableColumn id="9" name="Class" dataDxfId="25"/>
    <tableColumn id="10" name="Order" dataDxfId="24"/>
    <tableColumn id="11" name="Family" dataDxfId="23"/>
    <tableColumn id="12" name="Genus" dataDxfId="22"/>
    <tableColumn id="13" name="Species" dataDxfId="21"/>
    <tableColumn id="14" name="NCBI Taxon ID" dataDxfId="20"/>
    <tableColumn id="15" name="NCBI Project ID" dataDxfId="19"/>
    <tableColumn id="16" name="RefSeq Project ID" dataDxfId="18"/>
    <tableColumn id="17" name="Release Date" dataDxfId="17"/>
    <tableColumn id="18" name="Strain" dataDxfId="16"/>
    <tableColumn id="19" name="Contact Name" dataDxfId="15"/>
    <tableColumn id="20" name="Cultured" dataDxfId="14"/>
    <tableColumn id="21" name="Type Strain" dataDxfId="13"/>
    <tableColumn id="22" name="Genome Size   * assembled" dataDxfId="12"/>
    <tableColumn id="23" name="Gene Count   * assembled" dataDxfId="11"/>
    <tableColumn id="24" name="Scaffold Count   * assembled" dataDxfId="10"/>
    <tableColumn id="25" name="GC   * assembled" dataDxfId="9"/>
    <tableColumn id="26" name="Coding Base Count   * assembled" dataDxfId="8"/>
    <tableColumn id="27" name="CDS Count   * assembled" dataDxfId="7"/>
    <tableColumn id="28" name="RNA Count   * assembled" dataDxfId="6"/>
    <tableColumn id="29" name="rRNA Count   * assembled" dataDxfId="5"/>
    <tableColumn id="30" name="5S rRNA Count   * assembled" dataDxfId="4"/>
    <tableColumn id="31" name="16S rRNA Count   * assembled" dataDxfId="3"/>
    <tableColumn id="32" name="23S rRNA Count   * assembled" dataDxfId="2"/>
    <tableColumn id="33" name="tRNA Count   * assembled" dataDxfId="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" name="Table14" displayName="Table14" ref="A1:AJ10" totalsRowShown="0">
  <autoFilter ref="A1:AJ10"/>
  <tableColumns count="36">
    <tableColumn id="1" name="taxon_oid"/>
    <tableColumn id="2" name="Domain"/>
    <tableColumn id="3" name="Status"/>
    <tableColumn id="4" name="Study Name"/>
    <tableColumn id="5" name="Genome Name / Sample Name"/>
    <tableColumn id="6" name="Sequencing Center"/>
    <tableColumn id="7" name="IMG Genome ID "/>
    <tableColumn id="8" name="Phylum"/>
    <tableColumn id="9" name="Class"/>
    <tableColumn id="10" name="Order"/>
    <tableColumn id="11" name="Family"/>
    <tableColumn id="12" name="Genus"/>
    <tableColumn id="13" name="Species"/>
    <tableColumn id="14" name="NCBI Taxon ID"/>
    <tableColumn id="15" name="NCBI Project ID"/>
    <tableColumn id="16" name="RefSeq Project ID"/>
    <tableColumn id="17" name="Release Date" dataDxfId="0"/>
    <tableColumn id="18" name="Strain"/>
    <tableColumn id="19" name="Chlorophyll concentration"/>
    <tableColumn id="20" name="Clade"/>
    <tableColumn id="21" name="Contact Name"/>
    <tableColumn id="22" name="Cultured"/>
    <tableColumn id="23" name="Ecotype"/>
    <tableColumn id="24" name="Type Strain"/>
    <tableColumn id="25" name="Genome Size   * assembled"/>
    <tableColumn id="26" name="Gene Count   * assembled"/>
    <tableColumn id="27" name="Scaffold Count   * assembled"/>
    <tableColumn id="28" name="GC   * assembled"/>
    <tableColumn id="29" name="Coding Base Count   * assembled"/>
    <tableColumn id="30" name="CDS Count   * assembled"/>
    <tableColumn id="31" name="RNA Count   * assembled"/>
    <tableColumn id="32" name="rRNA Count   * assembled"/>
    <tableColumn id="33" name="5S rRNA Count   * assembled"/>
    <tableColumn id="34" name="16S rRNA Count   * assembled"/>
    <tableColumn id="35" name="23S rRNA Count   * assembled"/>
    <tableColumn id="36" name="tRNA Count   * assembl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0"/>
  <sheetViews>
    <sheetView workbookViewId="0"/>
  </sheetViews>
  <sheetFormatPr defaultColWidth="8.81640625" defaultRowHeight="14.5" x14ac:dyDescent="0.35"/>
  <cols>
    <col min="1" max="1" width="12" customWidth="1"/>
    <col min="2" max="2" width="10" customWidth="1"/>
    <col min="4" max="4" width="13.81640625" customWidth="1"/>
    <col min="5" max="5" width="30.453125" customWidth="1"/>
    <col min="6" max="6" width="19.81640625" customWidth="1"/>
    <col min="7" max="7" width="17.453125" customWidth="1"/>
    <col min="8" max="8" width="9.81640625" customWidth="1"/>
    <col min="10" max="10" width="15.453125" style="12" bestFit="1" customWidth="1"/>
    <col min="11" max="11" width="20" bestFit="1" customWidth="1"/>
    <col min="12" max="12" width="19.7265625" style="12" bestFit="1" customWidth="1"/>
    <col min="13" max="13" width="38.453125" bestFit="1" customWidth="1"/>
    <col min="14" max="14" width="15.453125" customWidth="1"/>
    <col min="15" max="15" width="18.453125" customWidth="1"/>
    <col min="16" max="16" width="14.7265625" customWidth="1"/>
    <col min="18" max="18" width="15.453125" style="11" customWidth="1"/>
    <col min="19" max="19" width="33.1796875" style="11" bestFit="1" customWidth="1"/>
    <col min="20" max="20" width="27" style="11" customWidth="1"/>
    <col min="21" max="21" width="25.81640625" style="11" customWidth="1"/>
    <col min="22" max="22" width="28.26953125" style="11" customWidth="1"/>
    <col min="23" max="23" width="28.81640625" style="11" bestFit="1" customWidth="1"/>
    <col min="24" max="24" width="31.81640625" style="11" customWidth="1"/>
    <col min="25" max="25" width="24.453125" style="11" customWidth="1"/>
    <col min="26" max="26" width="35" style="11" bestFit="1" customWidth="1"/>
    <col min="27" max="27" width="25.7265625" style="11" customWidth="1"/>
    <col min="28" max="28" width="28.1796875" style="11" customWidth="1"/>
    <col min="29" max="30" width="29.1796875" style="11" customWidth="1"/>
    <col min="31" max="32" width="32.1796875" style="11" bestFit="1" customWidth="1"/>
    <col min="33" max="33" width="28.54296875" style="11" bestFit="1" customWidth="1"/>
  </cols>
  <sheetData>
    <row r="1" spans="1:33" x14ac:dyDescent="0.35">
      <c r="A1" t="s">
        <v>3120</v>
      </c>
    </row>
    <row r="2" spans="1:3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1519</v>
      </c>
      <c r="O2" t="s">
        <v>13</v>
      </c>
      <c r="P2" t="s">
        <v>14</v>
      </c>
      <c r="Q2" t="s">
        <v>15</v>
      </c>
      <c r="R2" s="20" t="s">
        <v>16</v>
      </c>
      <c r="S2" s="11" t="s">
        <v>20</v>
      </c>
      <c r="T2" s="11" t="s">
        <v>1518</v>
      </c>
      <c r="U2" s="11" t="s">
        <v>22</v>
      </c>
      <c r="V2" s="13" t="s">
        <v>23</v>
      </c>
      <c r="W2" s="13" t="s">
        <v>24</v>
      </c>
      <c r="X2" s="11" t="s">
        <v>25</v>
      </c>
      <c r="Y2" s="25" t="s">
        <v>26</v>
      </c>
      <c r="Z2" s="11" t="s">
        <v>27</v>
      </c>
      <c r="AA2" s="11" t="s">
        <v>28</v>
      </c>
      <c r="AB2" s="11" t="s">
        <v>29</v>
      </c>
      <c r="AC2" s="11" t="s">
        <v>30</v>
      </c>
      <c r="AD2" s="11" t="s">
        <v>31</v>
      </c>
      <c r="AE2" s="11" t="s">
        <v>32</v>
      </c>
      <c r="AF2" s="11" t="s">
        <v>33</v>
      </c>
      <c r="AG2" s="11" t="s">
        <v>34</v>
      </c>
    </row>
    <row r="3" spans="1:33" x14ac:dyDescent="0.35">
      <c r="A3">
        <v>2561511096</v>
      </c>
      <c r="B3" t="s">
        <v>35</v>
      </c>
      <c r="C3" t="s">
        <v>36</v>
      </c>
      <c r="D3" t="s">
        <v>172</v>
      </c>
      <c r="E3" t="s">
        <v>1517</v>
      </c>
      <c r="F3" t="s">
        <v>46</v>
      </c>
      <c r="G3">
        <v>2561511096</v>
      </c>
      <c r="H3" t="s">
        <v>38</v>
      </c>
      <c r="I3" t="s">
        <v>118</v>
      </c>
      <c r="J3" s="12" t="s">
        <v>1506</v>
      </c>
      <c r="K3" s="12" t="s">
        <v>1505</v>
      </c>
      <c r="L3" s="12" t="s">
        <v>1504</v>
      </c>
      <c r="M3" s="12" t="s">
        <v>1516</v>
      </c>
      <c r="N3" s="27" t="s">
        <v>1515</v>
      </c>
      <c r="O3" s="26">
        <f>VLOOKUP(Table3[[#This Row],[taxon_oid]],[1]Alphas_all_puf_new_20170727!$A:$AG,14,FALSE)</f>
        <v>1121124</v>
      </c>
      <c r="P3" s="26">
        <f>VLOOKUP(Table3[[#This Row],[taxon_oid]],[1]Alphas_all_puf_new_20170727!$A:$AG,15,FALSE)</f>
        <v>0</v>
      </c>
      <c r="Q3" s="26">
        <f>VLOOKUP(Table3[[#This Row],[taxon_oid]],[1]Alphas_all_puf_new_20170727!$A:$AG,16,FALSE)</f>
        <v>0</v>
      </c>
      <c r="R3" s="20">
        <f>VLOOKUP(Table3[[#This Row],[taxon_oid]],[1]Alphas_all_puf_new_20170727!$A:$AG,17,FALSE)</f>
        <v>41725</v>
      </c>
      <c r="S3" s="19" t="str">
        <f>VLOOKUP(Table3[[#This Row],[taxon_oid]],[1]Alphas_all_puf_new_20170727!$A:$AG,19,FALSE)</f>
        <v>Nikos Kyrpides</v>
      </c>
      <c r="T3" s="19" t="str">
        <f>VLOOKUP(Table3[[#This Row],[taxon_oid]],[1]Alphas_all_puf_new_20170727!$A:$AG,20,FALSE)</f>
        <v>Yes</v>
      </c>
      <c r="U3" s="19" t="str">
        <f>VLOOKUP(Table3[[#This Row],[taxon_oid]],[1]Alphas_all_puf_new_20170727!$A:$AG,21,FALSE)</f>
        <v>Yes</v>
      </c>
      <c r="V3" s="13">
        <f>VLOOKUP(Table3[[#This Row],[taxon_oid]],[1]Alphas_all_puf_new_20170727!$A:$AG,22,FALSE)</f>
        <v>3220540</v>
      </c>
      <c r="W3" s="13">
        <f>VLOOKUP(Table3[[#This Row],[taxon_oid]],[1]Alphas_all_puf_new_20170727!$A:$AG,23,FALSE)</f>
        <v>3249</v>
      </c>
      <c r="X3" s="13">
        <f>VLOOKUP(Table3[[#This Row],[taxon_oid]],[1]Alphas_all_puf_new_20170727!$A:$AG,24,FALSE)</f>
        <v>15</v>
      </c>
      <c r="Y3" s="25">
        <f>VLOOKUP(Table3[[#This Row],[taxon_oid]],[1]Alphas_all_puf_new_20170727!$A:$AG,25,FALSE)</f>
        <v>0.68</v>
      </c>
      <c r="Z3" s="13">
        <f>VLOOKUP(Table3[[#This Row],[taxon_oid]],[1]Alphas_all_puf_new_20170727!$A:$AG,26,FALSE)</f>
        <v>2969484</v>
      </c>
      <c r="AA3" s="13">
        <f>VLOOKUP(Table3[[#This Row],[taxon_oid]],[1]Alphas_all_puf_new_20170727!$A:$AG,27,FALSE)</f>
        <v>3192</v>
      </c>
      <c r="AB3" s="13">
        <f>VLOOKUP(Table3[[#This Row],[taxon_oid]],[1]Alphas_all_puf_new_20170727!$A:$AG,28,FALSE)</f>
        <v>57</v>
      </c>
      <c r="AC3" s="13">
        <f>VLOOKUP(Table3[[#This Row],[taxon_oid]],[1]Alphas_all_puf_new_20170727!$A:$AG,29,FALSE)</f>
        <v>3</v>
      </c>
      <c r="AD3" s="13">
        <f>VLOOKUP(Table3[[#This Row],[taxon_oid]],[1]Alphas_all_puf_new_20170727!$A:$AG,30,FALSE)</f>
        <v>1</v>
      </c>
      <c r="AE3" s="13">
        <f>VLOOKUP(Table3[[#This Row],[taxon_oid]],[1]Alphas_all_puf_new_20170727!$A:$AG,31,FALSE)</f>
        <v>1</v>
      </c>
      <c r="AF3" s="13">
        <f>VLOOKUP(Table3[[#This Row],[taxon_oid]],[1]Alphas_all_puf_new_20170727!$A:$AG,32,FALSE)</f>
        <v>1</v>
      </c>
      <c r="AG3" s="13">
        <f>VLOOKUP(Table3[[#This Row],[taxon_oid]],[1]Alphas_all_puf_new_20170727!$A:$AG,33,FALSE)</f>
        <v>44</v>
      </c>
    </row>
    <row r="4" spans="1:33" x14ac:dyDescent="0.35">
      <c r="A4">
        <v>648028010</v>
      </c>
      <c r="B4" t="s">
        <v>35</v>
      </c>
      <c r="C4" t="s">
        <v>60</v>
      </c>
      <c r="D4" t="s">
        <v>1356</v>
      </c>
      <c r="E4" t="s">
        <v>1514</v>
      </c>
      <c r="F4" t="s">
        <v>46</v>
      </c>
      <c r="G4">
        <v>648028010</v>
      </c>
      <c r="H4" t="s">
        <v>38</v>
      </c>
      <c r="I4" t="s">
        <v>118</v>
      </c>
      <c r="J4" s="12" t="s">
        <v>1506</v>
      </c>
      <c r="K4" s="12" t="s">
        <v>1505</v>
      </c>
      <c r="L4" s="12" t="s">
        <v>1504</v>
      </c>
      <c r="M4" s="12" t="s">
        <v>1513</v>
      </c>
      <c r="N4" s="27" t="s">
        <v>1512</v>
      </c>
      <c r="O4" s="26">
        <f>VLOOKUP(Table3[[#This Row],[taxon_oid]],[1]Alphas_all_puf_new_20170727!$A:$AG,14,FALSE)</f>
        <v>633149</v>
      </c>
      <c r="P4" s="26">
        <f>VLOOKUP(Table3[[#This Row],[taxon_oid]],[1]Alphas_all_puf_new_20170727!$A:$AG,15,FALSE)</f>
        <v>36643</v>
      </c>
      <c r="Q4" s="26">
        <f>VLOOKUP(Table3[[#This Row],[taxon_oid]],[1]Alphas_all_puf_new_20170727!$A:$AG,16,FALSE)</f>
        <v>42117</v>
      </c>
      <c r="R4" s="20">
        <f>VLOOKUP(Table3[[#This Row],[taxon_oid]],[1]Alphas_all_puf_new_20170727!$A:$AG,17,FALSE)</f>
        <v>40544</v>
      </c>
      <c r="S4" s="19" t="str">
        <f>VLOOKUP(Table3[[#This Row],[taxon_oid]],[1]Alphas_all_puf_new_20170727!$A:$AG,19,FALSE)</f>
        <v>Yves Brun</v>
      </c>
      <c r="T4" s="19" t="str">
        <f>VLOOKUP(Table3[[#This Row],[taxon_oid]],[1]Alphas_all_puf_new_20170727!$A:$AG,20,FALSE)</f>
        <v>Yes</v>
      </c>
      <c r="U4" s="19" t="str">
        <f>VLOOKUP(Table3[[#This Row],[taxon_oid]],[1]Alphas_all_puf_new_20170727!$A:$AG,21,FALSE)</f>
        <v>Yes</v>
      </c>
      <c r="V4" s="13">
        <f>VLOOKUP(Table3[[#This Row],[taxon_oid]],[1]Alphas_all_puf_new_20170727!$A:$AG,22,FALSE)</f>
        <v>3445263</v>
      </c>
      <c r="W4" s="13">
        <f>VLOOKUP(Table3[[#This Row],[taxon_oid]],[1]Alphas_all_puf_new_20170727!$A:$AG,23,FALSE)</f>
        <v>3393</v>
      </c>
      <c r="X4" s="13">
        <f>VLOOKUP(Table3[[#This Row],[taxon_oid]],[1]Alphas_all_puf_new_20170727!$A:$AG,24,FALSE)</f>
        <v>1</v>
      </c>
      <c r="Y4" s="25">
        <f>VLOOKUP(Table3[[#This Row],[taxon_oid]],[1]Alphas_all_puf_new_20170727!$A:$AG,25,FALSE)</f>
        <v>0.68</v>
      </c>
      <c r="Z4" s="13">
        <f>VLOOKUP(Table3[[#This Row],[taxon_oid]],[1]Alphas_all_puf_new_20170727!$A:$AG,26,FALSE)</f>
        <v>3157020</v>
      </c>
      <c r="AA4" s="13">
        <f>VLOOKUP(Table3[[#This Row],[taxon_oid]],[1]Alphas_all_puf_new_20170727!$A:$AG,27,FALSE)</f>
        <v>3337</v>
      </c>
      <c r="AB4" s="13">
        <f>VLOOKUP(Table3[[#This Row],[taxon_oid]],[1]Alphas_all_puf_new_20170727!$A:$AG,28,FALSE)</f>
        <v>56</v>
      </c>
      <c r="AC4" s="13">
        <f>VLOOKUP(Table3[[#This Row],[taxon_oid]],[1]Alphas_all_puf_new_20170727!$A:$AG,29,FALSE)</f>
        <v>6</v>
      </c>
      <c r="AD4" s="13">
        <f>VLOOKUP(Table3[[#This Row],[taxon_oid]],[1]Alphas_all_puf_new_20170727!$A:$AG,30,FALSE)</f>
        <v>2</v>
      </c>
      <c r="AE4" s="13">
        <f>VLOOKUP(Table3[[#This Row],[taxon_oid]],[1]Alphas_all_puf_new_20170727!$A:$AG,31,FALSE)</f>
        <v>2</v>
      </c>
      <c r="AF4" s="13">
        <f>VLOOKUP(Table3[[#This Row],[taxon_oid]],[1]Alphas_all_puf_new_20170727!$A:$AG,32,FALSE)</f>
        <v>2</v>
      </c>
      <c r="AG4" s="13">
        <f>VLOOKUP(Table3[[#This Row],[taxon_oid]],[1]Alphas_all_puf_new_20170727!$A:$AG,33,FALSE)</f>
        <v>47</v>
      </c>
    </row>
    <row r="5" spans="1:33" x14ac:dyDescent="0.35">
      <c r="A5">
        <v>2645727605</v>
      </c>
      <c r="B5" t="s">
        <v>35</v>
      </c>
      <c r="C5" t="s">
        <v>36</v>
      </c>
      <c r="D5" t="s">
        <v>135</v>
      </c>
      <c r="E5" t="s">
        <v>1511</v>
      </c>
      <c r="F5" t="s">
        <v>133</v>
      </c>
      <c r="G5">
        <v>2645727605</v>
      </c>
      <c r="H5" t="s">
        <v>38</v>
      </c>
      <c r="I5" t="s">
        <v>118</v>
      </c>
      <c r="J5" s="12" t="s">
        <v>1506</v>
      </c>
      <c r="K5" s="12" t="s">
        <v>1505</v>
      </c>
      <c r="L5" s="12" t="s">
        <v>1504</v>
      </c>
      <c r="M5" t="s">
        <v>1511</v>
      </c>
      <c r="N5" s="27" t="s">
        <v>1510</v>
      </c>
      <c r="O5" s="26">
        <f>VLOOKUP(Table3[[#This Row],[taxon_oid]],[1]Alphas_all_puf_new_20170727!$A:$AG,14,FALSE)</f>
        <v>1523422</v>
      </c>
      <c r="P5" s="26">
        <f>VLOOKUP(Table3[[#This Row],[taxon_oid]],[1]Alphas_all_puf_new_20170727!$A:$AG,15,FALSE)</f>
        <v>0</v>
      </c>
      <c r="Q5" s="26">
        <f>VLOOKUP(Table3[[#This Row],[taxon_oid]],[1]Alphas_all_puf_new_20170727!$A:$AG,16,FALSE)</f>
        <v>0</v>
      </c>
      <c r="R5" s="20">
        <f>VLOOKUP(Table3[[#This Row],[taxon_oid]],[1]Alphas_all_puf_new_20170727!$A:$AG,17,FALSE)</f>
        <v>42374</v>
      </c>
      <c r="S5" s="19">
        <f>VLOOKUP(Table3[[#This Row],[taxon_oid]],[1]Alphas_all_puf_new_20170727!$A:$AG,19,FALSE)</f>
        <v>0</v>
      </c>
      <c r="T5" s="19" t="str">
        <f>VLOOKUP(Table3[[#This Row],[taxon_oid]],[1]Alphas_all_puf_new_20170727!$A:$AG,20,FALSE)</f>
        <v>Yes</v>
      </c>
      <c r="U5" s="19" t="str">
        <f>VLOOKUP(Table3[[#This Row],[taxon_oid]],[1]Alphas_all_puf_new_20170727!$A:$AG,21,FALSE)</f>
        <v>Unknown</v>
      </c>
      <c r="V5" s="13">
        <f>VLOOKUP(Table3[[#This Row],[taxon_oid]],[1]Alphas_all_puf_new_20170727!$A:$AG,22,FALSE)</f>
        <v>2965826</v>
      </c>
      <c r="W5" s="13">
        <f>VLOOKUP(Table3[[#This Row],[taxon_oid]],[1]Alphas_all_puf_new_20170727!$A:$AG,23,FALSE)</f>
        <v>3039</v>
      </c>
      <c r="X5" s="13">
        <f>VLOOKUP(Table3[[#This Row],[taxon_oid]],[1]Alphas_all_puf_new_20170727!$A:$AG,24,FALSE)</f>
        <v>137</v>
      </c>
      <c r="Y5" s="25">
        <f>VLOOKUP(Table3[[#This Row],[taxon_oid]],[1]Alphas_all_puf_new_20170727!$A:$AG,25,FALSE)</f>
        <v>0.68</v>
      </c>
      <c r="Z5" s="13">
        <f>VLOOKUP(Table3[[#This Row],[taxon_oid]],[1]Alphas_all_puf_new_20170727!$A:$AG,26,FALSE)</f>
        <v>2704361</v>
      </c>
      <c r="AA5" s="13">
        <f>VLOOKUP(Table3[[#This Row],[taxon_oid]],[1]Alphas_all_puf_new_20170727!$A:$AG,27,FALSE)</f>
        <v>2983</v>
      </c>
      <c r="AB5" s="13">
        <f>VLOOKUP(Table3[[#This Row],[taxon_oid]],[1]Alphas_all_puf_new_20170727!$A:$AG,28,FALSE)</f>
        <v>56</v>
      </c>
      <c r="AC5" s="13">
        <f>VLOOKUP(Table3[[#This Row],[taxon_oid]],[1]Alphas_all_puf_new_20170727!$A:$AG,29,FALSE)</f>
        <v>3</v>
      </c>
      <c r="AD5" s="13">
        <f>VLOOKUP(Table3[[#This Row],[taxon_oid]],[1]Alphas_all_puf_new_20170727!$A:$AG,30,FALSE)</f>
        <v>1</v>
      </c>
      <c r="AE5" s="13">
        <f>VLOOKUP(Table3[[#This Row],[taxon_oid]],[1]Alphas_all_puf_new_20170727!$A:$AG,31,FALSE)</f>
        <v>1</v>
      </c>
      <c r="AF5" s="13">
        <f>VLOOKUP(Table3[[#This Row],[taxon_oid]],[1]Alphas_all_puf_new_20170727!$A:$AG,32,FALSE)</f>
        <v>1</v>
      </c>
      <c r="AG5" s="13">
        <f>VLOOKUP(Table3[[#This Row],[taxon_oid]],[1]Alphas_all_puf_new_20170727!$A:$AG,33,FALSE)</f>
        <v>44</v>
      </c>
    </row>
    <row r="6" spans="1:33" x14ac:dyDescent="0.35">
      <c r="A6" s="17">
        <v>2690315606</v>
      </c>
      <c r="B6" s="17" t="s">
        <v>35</v>
      </c>
      <c r="C6" s="17" t="s">
        <v>60</v>
      </c>
      <c r="D6" s="17" t="s">
        <v>1509</v>
      </c>
      <c r="E6" s="17" t="s">
        <v>1508</v>
      </c>
      <c r="F6" s="17" t="s">
        <v>1507</v>
      </c>
      <c r="G6" s="17">
        <v>2690315606</v>
      </c>
      <c r="H6" s="17" t="s">
        <v>38</v>
      </c>
      <c r="I6" s="17" t="s">
        <v>118</v>
      </c>
      <c r="J6" s="28" t="s">
        <v>1506</v>
      </c>
      <c r="K6" s="28" t="s">
        <v>1505</v>
      </c>
      <c r="L6" s="28" t="s">
        <v>1504</v>
      </c>
      <c r="M6" s="17" t="s">
        <v>117</v>
      </c>
      <c r="N6" s="24" t="s">
        <v>1503</v>
      </c>
      <c r="O6" s="23">
        <f>VLOOKUP(Table3[[#This Row],[taxon_oid]],[1]Alphas_all_puf_new_20170727!$A:$AG,14,FALSE)</f>
        <v>41275</v>
      </c>
      <c r="P6" s="23">
        <f>VLOOKUP(Table3[[#This Row],[taxon_oid]],[1]Alphas_all_puf_new_20170727!$A:$AG,15,FALSE)</f>
        <v>0</v>
      </c>
      <c r="Q6" s="23">
        <f>VLOOKUP(Table3[[#This Row],[taxon_oid]],[1]Alphas_all_puf_new_20170727!$A:$AG,16,FALSE)</f>
        <v>0</v>
      </c>
      <c r="R6" s="16">
        <f>VLOOKUP(Table3[[#This Row],[taxon_oid]],[1]Alphas_all_puf_new_20170727!$A:$AG,17,FALSE)</f>
        <v>42928</v>
      </c>
      <c r="S6" s="15" t="str">
        <f>VLOOKUP(Table3[[#This Row],[taxon_oid]],[1]Alphas_all_puf_new_20170727!$A:$AG,19,FALSE)</f>
        <v>Kristy Hentchel</v>
      </c>
      <c r="T6" s="15" t="str">
        <f>VLOOKUP(Table3[[#This Row],[taxon_oid]],[1]Alphas_all_puf_new_20170727!$A:$AG,20,FALSE)</f>
        <v>Yes</v>
      </c>
      <c r="U6" s="15">
        <f>VLOOKUP(Table3[[#This Row],[taxon_oid]],[1]Alphas_all_puf_new_20170727!$A:$AG,21,FALSE)</f>
        <v>0</v>
      </c>
      <c r="V6" s="21">
        <f>VLOOKUP(Table3[[#This Row],[taxon_oid]],[1]Alphas_all_puf_new_20170727!$A:$AG,22,FALSE)</f>
        <v>3564470</v>
      </c>
      <c r="W6" s="21">
        <f>VLOOKUP(Table3[[#This Row],[taxon_oid]],[1]Alphas_all_puf_new_20170727!$A:$AG,23,FALSE)</f>
        <v>3545</v>
      </c>
      <c r="X6" s="21">
        <f>VLOOKUP(Table3[[#This Row],[taxon_oid]],[1]Alphas_all_puf_new_20170727!$A:$AG,24,FALSE)</f>
        <v>1</v>
      </c>
      <c r="Y6" s="22">
        <f>VLOOKUP(Table3[[#This Row],[taxon_oid]],[1]Alphas_all_puf_new_20170727!$A:$AG,25,FALSE)</f>
        <v>0.68</v>
      </c>
      <c r="Z6" s="21">
        <f>VLOOKUP(Table3[[#This Row],[taxon_oid]],[1]Alphas_all_puf_new_20170727!$A:$AG,26,FALSE)</f>
        <v>3226943</v>
      </c>
      <c r="AA6" s="21">
        <f>VLOOKUP(Table3[[#This Row],[taxon_oid]],[1]Alphas_all_puf_new_20170727!$A:$AG,27,FALSE)</f>
        <v>3484</v>
      </c>
      <c r="AB6" s="21">
        <f>VLOOKUP(Table3[[#This Row],[taxon_oid]],[1]Alphas_all_puf_new_20170727!$A:$AG,28,FALSE)</f>
        <v>61</v>
      </c>
      <c r="AC6" s="21">
        <f>VLOOKUP(Table3[[#This Row],[taxon_oid]],[1]Alphas_all_puf_new_20170727!$A:$AG,29,FALSE)</f>
        <v>6</v>
      </c>
      <c r="AD6" s="21">
        <f>VLOOKUP(Table3[[#This Row],[taxon_oid]],[1]Alphas_all_puf_new_20170727!$A:$AG,30,FALSE)</f>
        <v>2</v>
      </c>
      <c r="AE6" s="21">
        <f>VLOOKUP(Table3[[#This Row],[taxon_oid]],[1]Alphas_all_puf_new_20170727!$A:$AG,31,FALSE)</f>
        <v>2</v>
      </c>
      <c r="AF6" s="21">
        <f>VLOOKUP(Table3[[#This Row],[taxon_oid]],[1]Alphas_all_puf_new_20170727!$A:$AG,32,FALSE)</f>
        <v>2</v>
      </c>
      <c r="AG6" s="13">
        <f>VLOOKUP(Table3[[#This Row],[taxon_oid]],[1]Alphas_all_puf_new_20170727!$A:$AG,33,FALSE)</f>
        <v>46</v>
      </c>
    </row>
    <row r="7" spans="1:33" x14ac:dyDescent="0.35">
      <c r="A7">
        <v>2675903028</v>
      </c>
      <c r="B7" t="s">
        <v>35</v>
      </c>
      <c r="C7" t="s">
        <v>36</v>
      </c>
      <c r="D7" t="s">
        <v>254</v>
      </c>
      <c r="E7" t="s">
        <v>1502</v>
      </c>
      <c r="F7" t="s">
        <v>46</v>
      </c>
      <c r="G7">
        <v>2675903028</v>
      </c>
      <c r="H7" t="s">
        <v>38</v>
      </c>
      <c r="I7" t="s">
        <v>118</v>
      </c>
      <c r="J7" s="12" t="s">
        <v>994</v>
      </c>
      <c r="K7" s="12" t="s">
        <v>1496</v>
      </c>
      <c r="L7" s="12" t="s">
        <v>1501</v>
      </c>
      <c r="M7" s="12" t="s">
        <v>1500</v>
      </c>
      <c r="N7" s="27" t="s">
        <v>1499</v>
      </c>
      <c r="O7" s="26">
        <f>VLOOKUP(Table3[[#This Row],[taxon_oid]],[1]Alphas_all_puf_new_20170727!$A:$AG,14,FALSE)</f>
        <v>1612308</v>
      </c>
      <c r="P7" s="26">
        <f>VLOOKUP(Table3[[#This Row],[taxon_oid]],[1]Alphas_all_puf_new_20170727!$A:$AG,15,FALSE)</f>
        <v>0</v>
      </c>
      <c r="Q7" s="26">
        <f>VLOOKUP(Table3[[#This Row],[taxon_oid]],[1]Alphas_all_puf_new_20170727!$A:$AG,16,FALSE)</f>
        <v>0</v>
      </c>
      <c r="R7" s="20">
        <f>VLOOKUP(Table3[[#This Row],[taxon_oid]],[1]Alphas_all_puf_new_20170727!$A:$AG,17,FALSE)</f>
        <v>42548</v>
      </c>
      <c r="S7" s="19" t="str">
        <f>VLOOKUP(Table3[[#This Row],[taxon_oid]],[1]Alphas_all_puf_new_20170727!$A:$AG,19,FALSE)</f>
        <v>William Whitman</v>
      </c>
      <c r="T7" s="19" t="str">
        <f>VLOOKUP(Table3[[#This Row],[taxon_oid]],[1]Alphas_all_puf_new_20170727!$A:$AG,20,FALSE)</f>
        <v>Yes</v>
      </c>
      <c r="U7" s="19" t="str">
        <f>VLOOKUP(Table3[[#This Row],[taxon_oid]],[1]Alphas_all_puf_new_20170727!$A:$AG,21,FALSE)</f>
        <v>Yes</v>
      </c>
      <c r="V7" s="13">
        <f>VLOOKUP(Table3[[#This Row],[taxon_oid]],[1]Alphas_all_puf_new_20170727!$A:$AG,22,FALSE)</f>
        <v>4105299</v>
      </c>
      <c r="W7" s="13">
        <f>VLOOKUP(Table3[[#This Row],[taxon_oid]],[1]Alphas_all_puf_new_20170727!$A:$AG,23,FALSE)</f>
        <v>3889</v>
      </c>
      <c r="X7" s="13">
        <f>VLOOKUP(Table3[[#This Row],[taxon_oid]],[1]Alphas_all_puf_new_20170727!$A:$AG,24,FALSE)</f>
        <v>78</v>
      </c>
      <c r="Y7" s="25">
        <f>VLOOKUP(Table3[[#This Row],[taxon_oid]],[1]Alphas_all_puf_new_20170727!$A:$AG,25,FALSE)</f>
        <v>0.62</v>
      </c>
      <c r="Z7" s="13">
        <f>VLOOKUP(Table3[[#This Row],[taxon_oid]],[1]Alphas_all_puf_new_20170727!$A:$AG,26,FALSE)</f>
        <v>3503895</v>
      </c>
      <c r="AA7" s="13">
        <f>VLOOKUP(Table3[[#This Row],[taxon_oid]],[1]Alphas_all_puf_new_20170727!$A:$AG,27,FALSE)</f>
        <v>3820</v>
      </c>
      <c r="AB7" s="13">
        <f>VLOOKUP(Table3[[#This Row],[taxon_oid]],[1]Alphas_all_puf_new_20170727!$A:$AG,28,FALSE)</f>
        <v>69</v>
      </c>
      <c r="AC7" s="13">
        <f>VLOOKUP(Table3[[#This Row],[taxon_oid]],[1]Alphas_all_puf_new_20170727!$A:$AG,29,FALSE)</f>
        <v>3</v>
      </c>
      <c r="AD7" s="13">
        <f>VLOOKUP(Table3[[#This Row],[taxon_oid]],[1]Alphas_all_puf_new_20170727!$A:$AG,30,FALSE)</f>
        <v>1</v>
      </c>
      <c r="AE7" s="13">
        <f>VLOOKUP(Table3[[#This Row],[taxon_oid]],[1]Alphas_all_puf_new_20170727!$A:$AG,31,FALSE)</f>
        <v>1</v>
      </c>
      <c r="AF7" s="13">
        <f>VLOOKUP(Table3[[#This Row],[taxon_oid]],[1]Alphas_all_puf_new_20170727!$A:$AG,32,FALSE)</f>
        <v>1</v>
      </c>
      <c r="AG7" s="13">
        <f>VLOOKUP(Table3[[#This Row],[taxon_oid]],[1]Alphas_all_puf_new_20170727!$A:$AG,33,FALSE)</f>
        <v>47</v>
      </c>
    </row>
    <row r="8" spans="1:33" x14ac:dyDescent="0.35">
      <c r="A8">
        <v>643348565</v>
      </c>
      <c r="B8" t="s">
        <v>35</v>
      </c>
      <c r="C8" t="s">
        <v>60</v>
      </c>
      <c r="D8" t="s">
        <v>1498</v>
      </c>
      <c r="E8" t="s">
        <v>1497</v>
      </c>
      <c r="F8" t="s">
        <v>46</v>
      </c>
      <c r="G8">
        <v>643348565</v>
      </c>
      <c r="H8" t="s">
        <v>38</v>
      </c>
      <c r="I8" t="s">
        <v>118</v>
      </c>
      <c r="J8" s="12" t="s">
        <v>994</v>
      </c>
      <c r="K8" s="12" t="s">
        <v>1496</v>
      </c>
      <c r="L8" s="12" t="s">
        <v>1495</v>
      </c>
      <c r="M8" s="12" t="s">
        <v>1494</v>
      </c>
      <c r="N8" s="27" t="s">
        <v>1493</v>
      </c>
      <c r="O8" s="26">
        <f>VLOOKUP(Table3[[#This Row],[taxon_oid]],[1]Alphas_all_puf_new_20170727!$A:$AG,14,FALSE)</f>
        <v>395965</v>
      </c>
      <c r="P8" s="26">
        <f>VLOOKUP(Table3[[#This Row],[taxon_oid]],[1]Alphas_all_puf_new_20170727!$A:$AG,15,FALSE)</f>
        <v>20635</v>
      </c>
      <c r="Q8" s="26">
        <f>VLOOKUP(Table3[[#This Row],[taxon_oid]],[1]Alphas_all_puf_new_20170727!$A:$AG,16,FALSE)</f>
        <v>59433</v>
      </c>
      <c r="R8" s="20">
        <f>VLOOKUP(Table3[[#This Row],[taxon_oid]],[1]Alphas_all_puf_new_20170727!$A:$AG,17,FALSE)</f>
        <v>39904</v>
      </c>
      <c r="S8" s="19" t="str">
        <f>VLOOKUP(Table3[[#This Row],[taxon_oid]],[1]Alphas_all_puf_new_20170727!$A:$AG,19,FALSE)</f>
        <v>Peter Dunfield</v>
      </c>
      <c r="T8" s="19" t="str">
        <f>VLOOKUP(Table3[[#This Row],[taxon_oid]],[1]Alphas_all_puf_new_20170727!$A:$AG,20,FALSE)</f>
        <v>Yes</v>
      </c>
      <c r="U8" s="19" t="str">
        <f>VLOOKUP(Table3[[#This Row],[taxon_oid]],[1]Alphas_all_puf_new_20170727!$A:$AG,21,FALSE)</f>
        <v>Yes</v>
      </c>
      <c r="V8" s="13">
        <f>VLOOKUP(Table3[[#This Row],[taxon_oid]],[1]Alphas_all_puf_new_20170727!$A:$AG,22,FALSE)</f>
        <v>4305430</v>
      </c>
      <c r="W8" s="13">
        <f>VLOOKUP(Table3[[#This Row],[taxon_oid]],[1]Alphas_all_puf_new_20170727!$A:$AG,23,FALSE)</f>
        <v>3971</v>
      </c>
      <c r="X8" s="13">
        <f>VLOOKUP(Table3[[#This Row],[taxon_oid]],[1]Alphas_all_puf_new_20170727!$A:$AG,24,FALSE)</f>
        <v>1</v>
      </c>
      <c r="Y8" s="25">
        <f>VLOOKUP(Table3[[#This Row],[taxon_oid]],[1]Alphas_all_puf_new_20170727!$A:$AG,25,FALSE)</f>
        <v>0.63</v>
      </c>
      <c r="Z8" s="13">
        <f>VLOOKUP(Table3[[#This Row],[taxon_oid]],[1]Alphas_all_puf_new_20170727!$A:$AG,26,FALSE)</f>
        <v>3752786</v>
      </c>
      <c r="AA8" s="13">
        <f>VLOOKUP(Table3[[#This Row],[taxon_oid]],[1]Alphas_all_puf_new_20170727!$A:$AG,27,FALSE)</f>
        <v>3917</v>
      </c>
      <c r="AB8" s="13">
        <f>VLOOKUP(Table3[[#This Row],[taxon_oid]],[1]Alphas_all_puf_new_20170727!$A:$AG,28,FALSE)</f>
        <v>54</v>
      </c>
      <c r="AC8" s="13">
        <f>VLOOKUP(Table3[[#This Row],[taxon_oid]],[1]Alphas_all_puf_new_20170727!$A:$AG,29,FALSE)</f>
        <v>6</v>
      </c>
      <c r="AD8" s="13">
        <f>VLOOKUP(Table3[[#This Row],[taxon_oid]],[1]Alphas_all_puf_new_20170727!$A:$AG,30,FALSE)</f>
        <v>2</v>
      </c>
      <c r="AE8" s="13">
        <f>VLOOKUP(Table3[[#This Row],[taxon_oid]],[1]Alphas_all_puf_new_20170727!$A:$AG,31,FALSE)</f>
        <v>2</v>
      </c>
      <c r="AF8" s="13">
        <f>VLOOKUP(Table3[[#This Row],[taxon_oid]],[1]Alphas_all_puf_new_20170727!$A:$AG,32,FALSE)</f>
        <v>2</v>
      </c>
      <c r="AG8" s="13">
        <f>VLOOKUP(Table3[[#This Row],[taxon_oid]],[1]Alphas_all_puf_new_20170727!$A:$AG,33,FALSE)</f>
        <v>48</v>
      </c>
    </row>
    <row r="9" spans="1:33" x14ac:dyDescent="0.35">
      <c r="A9">
        <v>2734481923</v>
      </c>
      <c r="B9" t="s">
        <v>35</v>
      </c>
      <c r="C9" t="s">
        <v>36</v>
      </c>
      <c r="D9" t="s">
        <v>1492</v>
      </c>
      <c r="E9" t="s">
        <v>1491</v>
      </c>
      <c r="F9" t="s">
        <v>1161</v>
      </c>
      <c r="G9">
        <v>2734481923</v>
      </c>
      <c r="H9" t="s">
        <v>38</v>
      </c>
      <c r="I9" t="s">
        <v>118</v>
      </c>
      <c r="J9" s="12" t="s">
        <v>994</v>
      </c>
      <c r="K9" s="12" t="s">
        <v>1366</v>
      </c>
      <c r="L9" s="12" t="s">
        <v>1465</v>
      </c>
      <c r="M9" t="s">
        <v>1490</v>
      </c>
      <c r="N9" s="27" t="s">
        <v>1489</v>
      </c>
      <c r="O9" s="26">
        <f>VLOOKUP(Table3[[#This Row],[taxon_oid]],[1]Alphas_all_puf_new_20170727!$A:$AG,14,FALSE)</f>
        <v>1215384</v>
      </c>
      <c r="P9" s="26">
        <f>VLOOKUP(Table3[[#This Row],[taxon_oid]],[1]Alphas_all_puf_new_20170727!$A:$AG,15,FALSE)</f>
        <v>0</v>
      </c>
      <c r="Q9" s="26">
        <f>VLOOKUP(Table3[[#This Row],[taxon_oid]],[1]Alphas_all_puf_new_20170727!$A:$AG,16,FALSE)</f>
        <v>0</v>
      </c>
      <c r="R9" s="20">
        <f>VLOOKUP(Table3[[#This Row],[taxon_oid]],[1]Alphas_all_puf_new_20170727!$A:$AG,17,FALSE)</f>
        <v>42885</v>
      </c>
      <c r="S9" s="19">
        <f>VLOOKUP(Table3[[#This Row],[taxon_oid]],[1]Alphas_all_puf_new_20170727!$A:$AG,19,FALSE)</f>
        <v>0</v>
      </c>
      <c r="T9" s="19" t="str">
        <f>VLOOKUP(Table3[[#This Row],[taxon_oid]],[1]Alphas_all_puf_new_20170727!$A:$AG,20,FALSE)</f>
        <v>Yes</v>
      </c>
      <c r="U9" s="19" t="str">
        <f>VLOOKUP(Table3[[#This Row],[taxon_oid]],[1]Alphas_all_puf_new_20170727!$A:$AG,21,FALSE)</f>
        <v>Unknown</v>
      </c>
      <c r="V9" s="13">
        <f>VLOOKUP(Table3[[#This Row],[taxon_oid]],[1]Alphas_all_puf_new_20170727!$A:$AG,22,FALSE)</f>
        <v>6654254</v>
      </c>
      <c r="W9" s="13">
        <f>VLOOKUP(Table3[[#This Row],[taxon_oid]],[1]Alphas_all_puf_new_20170727!$A:$AG,23,FALSE)</f>
        <v>9666</v>
      </c>
      <c r="X9" s="13">
        <f>VLOOKUP(Table3[[#This Row],[taxon_oid]],[1]Alphas_all_puf_new_20170727!$A:$AG,24,FALSE)</f>
        <v>1840</v>
      </c>
      <c r="Y9" s="25">
        <f>VLOOKUP(Table3[[#This Row],[taxon_oid]],[1]Alphas_all_puf_new_20170727!$A:$AG,25,FALSE)</f>
        <v>0.64</v>
      </c>
      <c r="Z9" s="13">
        <f>VLOOKUP(Table3[[#This Row],[taxon_oid]],[1]Alphas_all_puf_new_20170727!$A:$AG,26,FALSE)</f>
        <v>5544347</v>
      </c>
      <c r="AA9" s="13">
        <f>VLOOKUP(Table3[[#This Row],[taxon_oid]],[1]Alphas_all_puf_new_20170727!$A:$AG,27,FALSE)</f>
        <v>9593</v>
      </c>
      <c r="AB9" s="13">
        <f>VLOOKUP(Table3[[#This Row],[taxon_oid]],[1]Alphas_all_puf_new_20170727!$A:$AG,28,FALSE)</f>
        <v>73</v>
      </c>
      <c r="AC9" s="13">
        <f>VLOOKUP(Table3[[#This Row],[taxon_oid]],[1]Alphas_all_puf_new_20170727!$A:$AG,29,FALSE)</f>
        <v>3</v>
      </c>
      <c r="AD9" s="13">
        <f>VLOOKUP(Table3[[#This Row],[taxon_oid]],[1]Alphas_all_puf_new_20170727!$A:$AG,30,FALSE)</f>
        <v>1</v>
      </c>
      <c r="AE9" s="13">
        <f>VLOOKUP(Table3[[#This Row],[taxon_oid]],[1]Alphas_all_puf_new_20170727!$A:$AG,31,FALSE)</f>
        <v>1</v>
      </c>
      <c r="AF9" s="13">
        <f>VLOOKUP(Table3[[#This Row],[taxon_oid]],[1]Alphas_all_puf_new_20170727!$A:$AG,32,FALSE)</f>
        <v>1</v>
      </c>
      <c r="AG9" s="13">
        <f>VLOOKUP(Table3[[#This Row],[taxon_oid]],[1]Alphas_all_puf_new_20170727!$A:$AG,33,FALSE)</f>
        <v>47</v>
      </c>
    </row>
    <row r="10" spans="1:33" x14ac:dyDescent="0.35">
      <c r="A10">
        <v>2513237178</v>
      </c>
      <c r="B10" t="s">
        <v>35</v>
      </c>
      <c r="C10" t="s">
        <v>60</v>
      </c>
      <c r="D10" t="s">
        <v>1488</v>
      </c>
      <c r="E10" t="s">
        <v>1487</v>
      </c>
      <c r="F10" t="s">
        <v>1469</v>
      </c>
      <c r="G10">
        <v>2513237178</v>
      </c>
      <c r="H10" t="s">
        <v>38</v>
      </c>
      <c r="I10" t="s">
        <v>118</v>
      </c>
      <c r="J10" s="12" t="s">
        <v>994</v>
      </c>
      <c r="K10" s="12" t="s">
        <v>1366</v>
      </c>
      <c r="L10" s="12" t="s">
        <v>1465</v>
      </c>
      <c r="M10" t="s">
        <v>1487</v>
      </c>
      <c r="N10" s="27" t="s">
        <v>1486</v>
      </c>
      <c r="O10" s="26">
        <f>VLOOKUP(Table3[[#This Row],[taxon_oid]],[1]Alphas_all_puf_new_20170727!$A:$AG,14,FALSE)</f>
        <v>335659</v>
      </c>
      <c r="P10" s="26">
        <f>VLOOKUP(Table3[[#This Row],[taxon_oid]],[1]Alphas_all_puf_new_20170727!$A:$AG,15,FALSE)</f>
        <v>72425</v>
      </c>
      <c r="Q10" s="26">
        <f>VLOOKUP(Table3[[#This Row],[taxon_oid]],[1]Alphas_all_puf_new_20170727!$A:$AG,16,FALSE)</f>
        <v>158167</v>
      </c>
      <c r="R10" s="20">
        <f>VLOOKUP(Table3[[#This Row],[taxon_oid]],[1]Alphas_all_puf_new_20170727!$A:$AG,17,FALSE)</f>
        <v>41051</v>
      </c>
      <c r="S10" s="19" t="str">
        <f>VLOOKUP(Table3[[#This Row],[taxon_oid]],[1]Alphas_all_puf_new_20170727!$A:$AG,19,FALSE)</f>
        <v>Minamisawa,K.</v>
      </c>
      <c r="T10" s="19" t="str">
        <f>VLOOKUP(Table3[[#This Row],[taxon_oid]],[1]Alphas_all_puf_new_20170727!$A:$AG,20,FALSE)</f>
        <v>Yes</v>
      </c>
      <c r="U10" s="19" t="str">
        <f>VLOOKUP(Table3[[#This Row],[taxon_oid]],[1]Alphas_all_puf_new_20170727!$A:$AG,21,FALSE)</f>
        <v>No</v>
      </c>
      <c r="V10" s="13">
        <f>VLOOKUP(Table3[[#This Row],[taxon_oid]],[1]Alphas_all_puf_new_20170727!$A:$AG,22,FALSE)</f>
        <v>7231841</v>
      </c>
      <c r="W10" s="13">
        <f>VLOOKUP(Table3[[#This Row],[taxon_oid]],[1]Alphas_all_puf_new_20170727!$A:$AG,23,FALSE)</f>
        <v>6943</v>
      </c>
      <c r="X10" s="13">
        <f>VLOOKUP(Table3[[#This Row],[taxon_oid]],[1]Alphas_all_puf_new_20170727!$A:$AG,24,FALSE)</f>
        <v>1</v>
      </c>
      <c r="Y10" s="25">
        <f>VLOOKUP(Table3[[#This Row],[taxon_oid]],[1]Alphas_all_puf_new_20170727!$A:$AG,25,FALSE)</f>
        <v>0.64</v>
      </c>
      <c r="Z10" s="13">
        <f>VLOOKUP(Table3[[#This Row],[taxon_oid]],[1]Alphas_all_puf_new_20170727!$A:$AG,26,FALSE)</f>
        <v>6347241</v>
      </c>
      <c r="AA10" s="13">
        <f>VLOOKUP(Table3[[#This Row],[taxon_oid]],[1]Alphas_all_puf_new_20170727!$A:$AG,27,FALSE)</f>
        <v>6892</v>
      </c>
      <c r="AB10" s="13">
        <f>VLOOKUP(Table3[[#This Row],[taxon_oid]],[1]Alphas_all_puf_new_20170727!$A:$AG,28,FALSE)</f>
        <v>51</v>
      </c>
      <c r="AC10" s="13">
        <f>VLOOKUP(Table3[[#This Row],[taxon_oid]],[1]Alphas_all_puf_new_20170727!$A:$AG,29,FALSE)</f>
        <v>3</v>
      </c>
      <c r="AD10" s="13">
        <f>VLOOKUP(Table3[[#This Row],[taxon_oid]],[1]Alphas_all_puf_new_20170727!$A:$AG,30,FALSE)</f>
        <v>1</v>
      </c>
      <c r="AE10" s="13">
        <f>VLOOKUP(Table3[[#This Row],[taxon_oid]],[1]Alphas_all_puf_new_20170727!$A:$AG,31,FALSE)</f>
        <v>1</v>
      </c>
      <c r="AF10" s="13">
        <f>VLOOKUP(Table3[[#This Row],[taxon_oid]],[1]Alphas_all_puf_new_20170727!$A:$AG,32,FALSE)</f>
        <v>1</v>
      </c>
      <c r="AG10" s="13">
        <f>VLOOKUP(Table3[[#This Row],[taxon_oid]],[1]Alphas_all_puf_new_20170727!$A:$AG,33,FALSE)</f>
        <v>45</v>
      </c>
    </row>
    <row r="11" spans="1:33" x14ac:dyDescent="0.35">
      <c r="A11">
        <v>2513237312</v>
      </c>
      <c r="B11" t="s">
        <v>35</v>
      </c>
      <c r="C11" t="s">
        <v>36</v>
      </c>
      <c r="D11" t="s">
        <v>1485</v>
      </c>
      <c r="E11" t="s">
        <v>1484</v>
      </c>
      <c r="F11" t="s">
        <v>1262</v>
      </c>
      <c r="G11">
        <v>2513237312</v>
      </c>
      <c r="H11" t="s">
        <v>38</v>
      </c>
      <c r="I11" t="s">
        <v>118</v>
      </c>
      <c r="J11" s="12" t="s">
        <v>994</v>
      </c>
      <c r="K11" s="12" t="s">
        <v>1366</v>
      </c>
      <c r="L11" s="12" t="s">
        <v>1465</v>
      </c>
      <c r="M11" t="s">
        <v>1484</v>
      </c>
      <c r="N11" s="27" t="s">
        <v>1483</v>
      </c>
      <c r="O11" s="26">
        <f>VLOOKUP(Table3[[#This Row],[taxon_oid]],[1]Alphas_all_puf_new_20170727!$A:$AG,14,FALSE)</f>
        <v>551936</v>
      </c>
      <c r="P11" s="26">
        <f>VLOOKUP(Table3[[#This Row],[taxon_oid]],[1]Alphas_all_puf_new_20170727!$A:$AG,15,FALSE)</f>
        <v>72433</v>
      </c>
      <c r="Q11" s="26">
        <f>VLOOKUP(Table3[[#This Row],[taxon_oid]],[1]Alphas_all_puf_new_20170727!$A:$AG,16,FALSE)</f>
        <v>80709</v>
      </c>
      <c r="R11" s="20">
        <f>VLOOKUP(Table3[[#This Row],[taxon_oid]],[1]Alphas_all_puf_new_20170727!$A:$AG,17,FALSE)</f>
        <v>41051</v>
      </c>
      <c r="S11" s="19" t="str">
        <f>VLOOKUP(Table3[[#This Row],[taxon_oid]],[1]Alphas_all_puf_new_20170727!$A:$AG,19,FALSE)</f>
        <v>Lionel Moulin</v>
      </c>
      <c r="T11" s="19" t="str">
        <f>VLOOKUP(Table3[[#This Row],[taxon_oid]],[1]Alphas_all_puf_new_20170727!$A:$AG,20,FALSE)</f>
        <v>Yes</v>
      </c>
      <c r="U11" s="19" t="str">
        <f>VLOOKUP(Table3[[#This Row],[taxon_oid]],[1]Alphas_all_puf_new_20170727!$A:$AG,21,FALSE)</f>
        <v>Unknown</v>
      </c>
      <c r="V11" s="13">
        <f>VLOOKUP(Table3[[#This Row],[taxon_oid]],[1]Alphas_all_puf_new_20170727!$A:$AG,22,FALSE)</f>
        <v>7311748</v>
      </c>
      <c r="W11" s="13">
        <f>VLOOKUP(Table3[[#This Row],[taxon_oid]],[1]Alphas_all_puf_new_20170727!$A:$AG,23,FALSE)</f>
        <v>6699</v>
      </c>
      <c r="X11" s="13">
        <f>VLOOKUP(Table3[[#This Row],[taxon_oid]],[1]Alphas_all_puf_new_20170727!$A:$AG,24,FALSE)</f>
        <v>803</v>
      </c>
      <c r="Y11" s="25">
        <f>VLOOKUP(Table3[[#This Row],[taxon_oid]],[1]Alphas_all_puf_new_20170727!$A:$AG,25,FALSE)</f>
        <v>0.66</v>
      </c>
      <c r="Z11" s="13">
        <f>VLOOKUP(Table3[[#This Row],[taxon_oid]],[1]Alphas_all_puf_new_20170727!$A:$AG,26,FALSE)</f>
        <v>5876453</v>
      </c>
      <c r="AA11" s="13">
        <f>VLOOKUP(Table3[[#This Row],[taxon_oid]],[1]Alphas_all_puf_new_20170727!$A:$AG,27,FALSE)</f>
        <v>6637</v>
      </c>
      <c r="AB11" s="13">
        <f>VLOOKUP(Table3[[#This Row],[taxon_oid]],[1]Alphas_all_puf_new_20170727!$A:$AG,28,FALSE)</f>
        <v>62</v>
      </c>
      <c r="AC11" s="13">
        <f>VLOOKUP(Table3[[#This Row],[taxon_oid]],[1]Alphas_all_puf_new_20170727!$A:$AG,29,FALSE)</f>
        <v>3</v>
      </c>
      <c r="AD11" s="13">
        <f>VLOOKUP(Table3[[#This Row],[taxon_oid]],[1]Alphas_all_puf_new_20170727!$A:$AG,30,FALSE)</f>
        <v>1</v>
      </c>
      <c r="AE11" s="13">
        <f>VLOOKUP(Table3[[#This Row],[taxon_oid]],[1]Alphas_all_puf_new_20170727!$A:$AG,31,FALSE)</f>
        <v>1</v>
      </c>
      <c r="AF11" s="13">
        <f>VLOOKUP(Table3[[#This Row],[taxon_oid]],[1]Alphas_all_puf_new_20170727!$A:$AG,32,FALSE)</f>
        <v>1</v>
      </c>
      <c r="AG11" s="13">
        <f>VLOOKUP(Table3[[#This Row],[taxon_oid]],[1]Alphas_all_puf_new_20170727!$A:$AG,33,FALSE)</f>
        <v>46</v>
      </c>
    </row>
    <row r="12" spans="1:33" x14ac:dyDescent="0.35">
      <c r="A12">
        <v>2513237268</v>
      </c>
      <c r="B12" t="s">
        <v>35</v>
      </c>
      <c r="C12" t="s">
        <v>36</v>
      </c>
      <c r="D12" t="s">
        <v>1482</v>
      </c>
      <c r="E12" t="s">
        <v>1481</v>
      </c>
      <c r="F12" t="s">
        <v>1262</v>
      </c>
      <c r="G12">
        <v>2513237268</v>
      </c>
      <c r="H12" t="s">
        <v>38</v>
      </c>
      <c r="I12" t="s">
        <v>118</v>
      </c>
      <c r="J12" s="12" t="s">
        <v>994</v>
      </c>
      <c r="K12" s="12" t="s">
        <v>1366</v>
      </c>
      <c r="L12" s="12" t="s">
        <v>1465</v>
      </c>
      <c r="M12" t="s">
        <v>1480</v>
      </c>
      <c r="N12" s="27" t="s">
        <v>1479</v>
      </c>
      <c r="O12" s="26">
        <f>VLOOKUP(Table3[[#This Row],[taxon_oid]],[1]Alphas_all_puf_new_20170727!$A:$AG,14,FALSE)</f>
        <v>115808</v>
      </c>
      <c r="P12" s="26">
        <f>VLOOKUP(Table3[[#This Row],[taxon_oid]],[1]Alphas_all_puf_new_20170727!$A:$AG,15,FALSE)</f>
        <v>65549</v>
      </c>
      <c r="Q12" s="26">
        <f>VLOOKUP(Table3[[#This Row],[taxon_oid]],[1]Alphas_all_puf_new_20170727!$A:$AG,16,FALSE)</f>
        <v>80837</v>
      </c>
      <c r="R12" s="20">
        <f>VLOOKUP(Table3[[#This Row],[taxon_oid]],[1]Alphas_all_puf_new_20170727!$A:$AG,17,FALSE)</f>
        <v>41051</v>
      </c>
      <c r="S12" s="19" t="str">
        <f>VLOOKUP(Table3[[#This Row],[taxon_oid]],[1]Alphas_all_puf_new_20170727!$A:$AG,19,FALSE)</f>
        <v>Lionel Moulin</v>
      </c>
      <c r="T12" s="19" t="str">
        <f>VLOOKUP(Table3[[#This Row],[taxon_oid]],[1]Alphas_all_puf_new_20170727!$A:$AG,20,FALSE)</f>
        <v>Yes</v>
      </c>
      <c r="U12" s="19" t="str">
        <f>VLOOKUP(Table3[[#This Row],[taxon_oid]],[1]Alphas_all_puf_new_20170727!$A:$AG,21,FALSE)</f>
        <v>Unknown</v>
      </c>
      <c r="V12" s="13">
        <f>VLOOKUP(Table3[[#This Row],[taxon_oid]],[1]Alphas_all_puf_new_20170727!$A:$AG,22,FALSE)</f>
        <v>7602254</v>
      </c>
      <c r="W12" s="13">
        <f>VLOOKUP(Table3[[#This Row],[taxon_oid]],[1]Alphas_all_puf_new_20170727!$A:$AG,23,FALSE)</f>
        <v>6842</v>
      </c>
      <c r="X12" s="13">
        <f>VLOOKUP(Table3[[#This Row],[taxon_oid]],[1]Alphas_all_puf_new_20170727!$A:$AG,24,FALSE)</f>
        <v>301</v>
      </c>
      <c r="Y12" s="25">
        <f>VLOOKUP(Table3[[#This Row],[taxon_oid]],[1]Alphas_all_puf_new_20170727!$A:$AG,25,FALSE)</f>
        <v>0.65</v>
      </c>
      <c r="Z12" s="13">
        <f>VLOOKUP(Table3[[#This Row],[taxon_oid]],[1]Alphas_all_puf_new_20170727!$A:$AG,26,FALSE)</f>
        <v>6476308</v>
      </c>
      <c r="AA12" s="13">
        <f>VLOOKUP(Table3[[#This Row],[taxon_oid]],[1]Alphas_all_puf_new_20170727!$A:$AG,27,FALSE)</f>
        <v>6778</v>
      </c>
      <c r="AB12" s="13">
        <f>VLOOKUP(Table3[[#This Row],[taxon_oid]],[1]Alphas_all_puf_new_20170727!$A:$AG,28,FALSE)</f>
        <v>64</v>
      </c>
      <c r="AC12" s="13">
        <f>VLOOKUP(Table3[[#This Row],[taxon_oid]],[1]Alphas_all_puf_new_20170727!$A:$AG,29,FALSE)</f>
        <v>4</v>
      </c>
      <c r="AD12" s="13">
        <f>VLOOKUP(Table3[[#This Row],[taxon_oid]],[1]Alphas_all_puf_new_20170727!$A:$AG,30,FALSE)</f>
        <v>2</v>
      </c>
      <c r="AE12" s="13">
        <f>VLOOKUP(Table3[[#This Row],[taxon_oid]],[1]Alphas_all_puf_new_20170727!$A:$AG,31,FALSE)</f>
        <v>1</v>
      </c>
      <c r="AF12" s="13">
        <f>VLOOKUP(Table3[[#This Row],[taxon_oid]],[1]Alphas_all_puf_new_20170727!$A:$AG,32,FALSE)</f>
        <v>1</v>
      </c>
      <c r="AG12" s="13">
        <f>VLOOKUP(Table3[[#This Row],[taxon_oid]],[1]Alphas_all_puf_new_20170727!$A:$AG,33,FALSE)</f>
        <v>49</v>
      </c>
    </row>
    <row r="13" spans="1:33" x14ac:dyDescent="0.35">
      <c r="A13">
        <v>640427103</v>
      </c>
      <c r="B13" t="s">
        <v>35</v>
      </c>
      <c r="C13" t="s">
        <v>60</v>
      </c>
      <c r="D13" t="s">
        <v>1478</v>
      </c>
      <c r="E13" t="s">
        <v>1477</v>
      </c>
      <c r="F13" t="s">
        <v>46</v>
      </c>
      <c r="G13">
        <v>640427103</v>
      </c>
      <c r="H13" t="s">
        <v>38</v>
      </c>
      <c r="I13" t="s">
        <v>118</v>
      </c>
      <c r="J13" s="12" t="s">
        <v>994</v>
      </c>
      <c r="K13" s="12" t="s">
        <v>1366</v>
      </c>
      <c r="L13" s="12" t="s">
        <v>1465</v>
      </c>
      <c r="M13" t="s">
        <v>1477</v>
      </c>
      <c r="N13" s="27" t="s">
        <v>1476</v>
      </c>
      <c r="O13" s="26">
        <f>VLOOKUP(Table3[[#This Row],[taxon_oid]],[1]Alphas_all_puf_new_20170727!$A:$AG,14,FALSE)</f>
        <v>288000</v>
      </c>
      <c r="P13" s="26">
        <f>VLOOKUP(Table3[[#This Row],[taxon_oid]],[1]Alphas_all_puf_new_20170727!$A:$AG,15,FALSE)</f>
        <v>16137</v>
      </c>
      <c r="Q13" s="26">
        <f>VLOOKUP(Table3[[#This Row],[taxon_oid]],[1]Alphas_all_puf_new_20170727!$A:$AG,16,FALSE)</f>
        <v>58505</v>
      </c>
      <c r="R13" s="20">
        <f>VLOOKUP(Table3[[#This Row],[taxon_oid]],[1]Alphas_all_puf_new_20170727!$A:$AG,17,FALSE)</f>
        <v>39326</v>
      </c>
      <c r="S13" s="19" t="str">
        <f>VLOOKUP(Table3[[#This Row],[taxon_oid]],[1]Alphas_all_puf_new_20170727!$A:$AG,19,FALSE)</f>
        <v>Sadowsky, Michael</v>
      </c>
      <c r="T13" s="19" t="str">
        <f>VLOOKUP(Table3[[#This Row],[taxon_oid]],[1]Alphas_all_puf_new_20170727!$A:$AG,20,FALSE)</f>
        <v>Yes</v>
      </c>
      <c r="U13" s="19" t="str">
        <f>VLOOKUP(Table3[[#This Row],[taxon_oid]],[1]Alphas_all_puf_new_20170727!$A:$AG,21,FALSE)</f>
        <v>No</v>
      </c>
      <c r="V13" s="13">
        <f>VLOOKUP(Table3[[#This Row],[taxon_oid]],[1]Alphas_all_puf_new_20170727!$A:$AG,22,FALSE)</f>
        <v>8493513</v>
      </c>
      <c r="W13" s="13">
        <f>VLOOKUP(Table3[[#This Row],[taxon_oid]],[1]Alphas_all_puf_new_20170727!$A:$AG,23,FALSE)</f>
        <v>7819</v>
      </c>
      <c r="X13" s="13">
        <f>VLOOKUP(Table3[[#This Row],[taxon_oid]],[1]Alphas_all_puf_new_20170727!$A:$AG,24,FALSE)</f>
        <v>2</v>
      </c>
      <c r="Y13" s="25">
        <f>VLOOKUP(Table3[[#This Row],[taxon_oid]],[1]Alphas_all_puf_new_20170727!$A:$AG,25,FALSE)</f>
        <v>0.65</v>
      </c>
      <c r="Z13" s="13">
        <f>VLOOKUP(Table3[[#This Row],[taxon_oid]],[1]Alphas_all_puf_new_20170727!$A:$AG,26,FALSE)</f>
        <v>7320710</v>
      </c>
      <c r="AA13" s="13">
        <f>VLOOKUP(Table3[[#This Row],[taxon_oid]],[1]Alphas_all_puf_new_20170727!$A:$AG,27,FALSE)</f>
        <v>7741</v>
      </c>
      <c r="AB13" s="13">
        <f>VLOOKUP(Table3[[#This Row],[taxon_oid]],[1]Alphas_all_puf_new_20170727!$A:$AG,28,FALSE)</f>
        <v>78</v>
      </c>
      <c r="AC13" s="13">
        <f>VLOOKUP(Table3[[#This Row],[taxon_oid]],[1]Alphas_all_puf_new_20170727!$A:$AG,29,FALSE)</f>
        <v>7</v>
      </c>
      <c r="AD13" s="13">
        <f>VLOOKUP(Table3[[#This Row],[taxon_oid]],[1]Alphas_all_puf_new_20170727!$A:$AG,30,FALSE)</f>
        <v>2</v>
      </c>
      <c r="AE13" s="13">
        <f>VLOOKUP(Table3[[#This Row],[taxon_oid]],[1]Alphas_all_puf_new_20170727!$A:$AG,31,FALSE)</f>
        <v>2</v>
      </c>
      <c r="AF13" s="13">
        <f>VLOOKUP(Table3[[#This Row],[taxon_oid]],[1]Alphas_all_puf_new_20170727!$A:$AG,32,FALSE)</f>
        <v>2</v>
      </c>
      <c r="AG13" s="13">
        <f>VLOOKUP(Table3[[#This Row],[taxon_oid]],[1]Alphas_all_puf_new_20170727!$A:$AG,33,FALSE)</f>
        <v>52</v>
      </c>
    </row>
    <row r="14" spans="1:33" x14ac:dyDescent="0.35">
      <c r="A14">
        <v>640427104</v>
      </c>
      <c r="B14" t="s">
        <v>35</v>
      </c>
      <c r="C14" t="s">
        <v>60</v>
      </c>
      <c r="D14" t="s">
        <v>1475</v>
      </c>
      <c r="E14" t="s">
        <v>1474</v>
      </c>
      <c r="F14" t="s">
        <v>1262</v>
      </c>
      <c r="G14">
        <v>640427104</v>
      </c>
      <c r="H14" t="s">
        <v>38</v>
      </c>
      <c r="I14" t="s">
        <v>118</v>
      </c>
      <c r="J14" s="12" t="s">
        <v>994</v>
      </c>
      <c r="K14" s="12" t="s">
        <v>1366</v>
      </c>
      <c r="L14" s="12" t="s">
        <v>1465</v>
      </c>
      <c r="M14" t="s">
        <v>1473</v>
      </c>
      <c r="N14" s="27" t="s">
        <v>1472</v>
      </c>
      <c r="O14" s="26">
        <f>VLOOKUP(Table3[[#This Row],[taxon_oid]],[1]Alphas_all_puf_new_20170727!$A:$AG,14,FALSE)</f>
        <v>114615</v>
      </c>
      <c r="P14" s="26">
        <f>VLOOKUP(Table3[[#This Row],[taxon_oid]],[1]Alphas_all_puf_new_20170727!$A:$AG,15,FALSE)</f>
        <v>19575</v>
      </c>
      <c r="Q14" s="26">
        <f>VLOOKUP(Table3[[#This Row],[taxon_oid]],[1]Alphas_all_puf_new_20170727!$A:$AG,16,FALSE)</f>
        <v>58941</v>
      </c>
      <c r="R14" s="20">
        <f>VLOOKUP(Table3[[#This Row],[taxon_oid]],[1]Alphas_all_puf_new_20170727!$A:$AG,17,FALSE)</f>
        <v>39326</v>
      </c>
      <c r="S14" s="19" t="str">
        <f>VLOOKUP(Table3[[#This Row],[taxon_oid]],[1]Alphas_all_puf_new_20170727!$A:$AG,19,FALSE)</f>
        <v>Eric Giraud</v>
      </c>
      <c r="T14" s="19" t="str">
        <f>VLOOKUP(Table3[[#This Row],[taxon_oid]],[1]Alphas_all_puf_new_20170727!$A:$AG,20,FALSE)</f>
        <v>Yes</v>
      </c>
      <c r="U14" s="19" t="str">
        <f>VLOOKUP(Table3[[#This Row],[taxon_oid]],[1]Alphas_all_puf_new_20170727!$A:$AG,21,FALSE)</f>
        <v>Unknown</v>
      </c>
      <c r="V14" s="13">
        <f>VLOOKUP(Table3[[#This Row],[taxon_oid]],[1]Alphas_all_puf_new_20170727!$A:$AG,22,FALSE)</f>
        <v>7456587</v>
      </c>
      <c r="W14" s="13">
        <f>VLOOKUP(Table3[[#This Row],[taxon_oid]],[1]Alphas_all_puf_new_20170727!$A:$AG,23,FALSE)</f>
        <v>6825</v>
      </c>
      <c r="X14" s="13">
        <f>VLOOKUP(Table3[[#This Row],[taxon_oid]],[1]Alphas_all_puf_new_20170727!$A:$AG,24,FALSE)</f>
        <v>1</v>
      </c>
      <c r="Y14" s="25">
        <f>VLOOKUP(Table3[[#This Row],[taxon_oid]],[1]Alphas_all_puf_new_20170727!$A:$AG,25,FALSE)</f>
        <v>0.66</v>
      </c>
      <c r="Z14" s="13">
        <f>VLOOKUP(Table3[[#This Row],[taxon_oid]],[1]Alphas_all_puf_new_20170727!$A:$AG,26,FALSE)</f>
        <v>6406009</v>
      </c>
      <c r="AA14" s="13">
        <f>VLOOKUP(Table3[[#This Row],[taxon_oid]],[1]Alphas_all_puf_new_20170727!$A:$AG,27,FALSE)</f>
        <v>6752</v>
      </c>
      <c r="AB14" s="13">
        <f>VLOOKUP(Table3[[#This Row],[taxon_oid]],[1]Alphas_all_puf_new_20170727!$A:$AG,28,FALSE)</f>
        <v>73</v>
      </c>
      <c r="AC14" s="13">
        <f>VLOOKUP(Table3[[#This Row],[taxon_oid]],[1]Alphas_all_puf_new_20170727!$A:$AG,29,FALSE)</f>
        <v>6</v>
      </c>
      <c r="AD14" s="13">
        <f>VLOOKUP(Table3[[#This Row],[taxon_oid]],[1]Alphas_all_puf_new_20170727!$A:$AG,30,FALSE)</f>
        <v>2</v>
      </c>
      <c r="AE14" s="13">
        <f>VLOOKUP(Table3[[#This Row],[taxon_oid]],[1]Alphas_all_puf_new_20170727!$A:$AG,31,FALSE)</f>
        <v>2</v>
      </c>
      <c r="AF14" s="13">
        <f>VLOOKUP(Table3[[#This Row],[taxon_oid]],[1]Alphas_all_puf_new_20170727!$A:$AG,32,FALSE)</f>
        <v>2</v>
      </c>
      <c r="AG14" s="13">
        <f>VLOOKUP(Table3[[#This Row],[taxon_oid]],[1]Alphas_all_puf_new_20170727!$A:$AG,33,FALSE)</f>
        <v>50</v>
      </c>
    </row>
    <row r="15" spans="1:33" x14ac:dyDescent="0.35">
      <c r="A15">
        <v>2597489926</v>
      </c>
      <c r="B15" t="s">
        <v>35</v>
      </c>
      <c r="C15" t="s">
        <v>60</v>
      </c>
      <c r="D15" t="s">
        <v>1471</v>
      </c>
      <c r="E15" t="s">
        <v>1470</v>
      </c>
      <c r="F15" t="s">
        <v>1469</v>
      </c>
      <c r="G15">
        <v>2597489926</v>
      </c>
      <c r="H15" t="s">
        <v>38</v>
      </c>
      <c r="I15" t="s">
        <v>118</v>
      </c>
      <c r="J15" s="12" t="s">
        <v>994</v>
      </c>
      <c r="K15" s="12" t="s">
        <v>1366</v>
      </c>
      <c r="L15" s="12" t="s">
        <v>1465</v>
      </c>
      <c r="M15" s="12" t="s">
        <v>1468</v>
      </c>
      <c r="N15" s="27" t="s">
        <v>1467</v>
      </c>
      <c r="O15" s="26">
        <f>VLOOKUP(Table3[[#This Row],[taxon_oid]],[1]Alphas_all_puf_new_20170727!$A:$AG,14,FALSE)</f>
        <v>1245469</v>
      </c>
      <c r="P15" s="26">
        <f>VLOOKUP(Table3[[#This Row],[taxon_oid]],[1]Alphas_all_puf_new_20170727!$A:$AG,15,FALSE)</f>
        <v>0</v>
      </c>
      <c r="Q15" s="26">
        <f>VLOOKUP(Table3[[#This Row],[taxon_oid]],[1]Alphas_all_puf_new_20170727!$A:$AG,16,FALSE)</f>
        <v>0</v>
      </c>
      <c r="R15" s="20">
        <f>VLOOKUP(Table3[[#This Row],[taxon_oid]],[1]Alphas_all_puf_new_20170727!$A:$AG,17,FALSE)</f>
        <v>41981</v>
      </c>
      <c r="S15" s="19">
        <f>VLOOKUP(Table3[[#This Row],[taxon_oid]],[1]Alphas_all_puf_new_20170727!$A:$AG,19,FALSE)</f>
        <v>0</v>
      </c>
      <c r="T15" s="19" t="str">
        <f>VLOOKUP(Table3[[#This Row],[taxon_oid]],[1]Alphas_all_puf_new_20170727!$A:$AG,20,FALSE)</f>
        <v>Yes</v>
      </c>
      <c r="U15" s="19" t="str">
        <f>VLOOKUP(Table3[[#This Row],[taxon_oid]],[1]Alphas_all_puf_new_20170727!$A:$AG,21,FALSE)</f>
        <v>Unknown</v>
      </c>
      <c r="V15" s="13">
        <f>VLOOKUP(Table3[[#This Row],[taxon_oid]],[1]Alphas_all_puf_new_20170727!$A:$AG,22,FALSE)</f>
        <v>8264165</v>
      </c>
      <c r="W15" s="13">
        <f>VLOOKUP(Table3[[#This Row],[taxon_oid]],[1]Alphas_all_puf_new_20170727!$A:$AG,23,FALSE)</f>
        <v>7210</v>
      </c>
      <c r="X15" s="13">
        <f>VLOOKUP(Table3[[#This Row],[taxon_oid]],[1]Alphas_all_puf_new_20170727!$A:$AG,24,FALSE)</f>
        <v>1</v>
      </c>
      <c r="Y15" s="25">
        <f>VLOOKUP(Table3[[#This Row],[taxon_oid]],[1]Alphas_all_puf_new_20170727!$A:$AG,25,FALSE)</f>
        <v>0.65</v>
      </c>
      <c r="Z15" s="13">
        <f>VLOOKUP(Table3[[#This Row],[taxon_oid]],[1]Alphas_all_puf_new_20170727!$A:$AG,26,FALSE)</f>
        <v>7120331</v>
      </c>
      <c r="AA15" s="13">
        <f>VLOOKUP(Table3[[#This Row],[taxon_oid]],[1]Alphas_all_puf_new_20170727!$A:$AG,27,FALSE)</f>
        <v>7131</v>
      </c>
      <c r="AB15" s="13">
        <f>VLOOKUP(Table3[[#This Row],[taxon_oid]],[1]Alphas_all_puf_new_20170727!$A:$AG,28,FALSE)</f>
        <v>79</v>
      </c>
      <c r="AC15" s="13">
        <f>VLOOKUP(Table3[[#This Row],[taxon_oid]],[1]Alphas_all_puf_new_20170727!$A:$AG,29,FALSE)</f>
        <v>6</v>
      </c>
      <c r="AD15" s="13">
        <f>VLOOKUP(Table3[[#This Row],[taxon_oid]],[1]Alphas_all_puf_new_20170727!$A:$AG,30,FALSE)</f>
        <v>2</v>
      </c>
      <c r="AE15" s="13">
        <f>VLOOKUP(Table3[[#This Row],[taxon_oid]],[1]Alphas_all_puf_new_20170727!$A:$AG,31,FALSE)</f>
        <v>2</v>
      </c>
      <c r="AF15" s="13">
        <f>VLOOKUP(Table3[[#This Row],[taxon_oid]],[1]Alphas_all_puf_new_20170727!$A:$AG,32,FALSE)</f>
        <v>2</v>
      </c>
      <c r="AG15" s="13">
        <f>VLOOKUP(Table3[[#This Row],[taxon_oid]],[1]Alphas_all_puf_new_20170727!$A:$AG,33,FALSE)</f>
        <v>53</v>
      </c>
    </row>
    <row r="16" spans="1:33" x14ac:dyDescent="0.35">
      <c r="A16">
        <v>2519103088</v>
      </c>
      <c r="B16" t="s">
        <v>35</v>
      </c>
      <c r="C16" t="s">
        <v>36</v>
      </c>
      <c r="D16" t="s">
        <v>1466</v>
      </c>
      <c r="E16" t="s">
        <v>1464</v>
      </c>
      <c r="F16" t="s">
        <v>1262</v>
      </c>
      <c r="G16">
        <v>2519103088</v>
      </c>
      <c r="H16" t="s">
        <v>38</v>
      </c>
      <c r="I16" t="s">
        <v>118</v>
      </c>
      <c r="J16" s="12" t="s">
        <v>994</v>
      </c>
      <c r="K16" s="12" t="s">
        <v>1366</v>
      </c>
      <c r="L16" s="12" t="s">
        <v>1465</v>
      </c>
      <c r="M16" t="s">
        <v>1464</v>
      </c>
      <c r="N16" s="27" t="s">
        <v>1463</v>
      </c>
      <c r="O16" s="26">
        <f>VLOOKUP(Table3[[#This Row],[taxon_oid]],[1]Alphas_all_puf_new_20170727!$A:$AG,14,FALSE)</f>
        <v>566679</v>
      </c>
      <c r="P16" s="26">
        <f>VLOOKUP(Table3[[#This Row],[taxon_oid]],[1]Alphas_all_puf_new_20170727!$A:$AG,15,FALSE)</f>
        <v>0</v>
      </c>
      <c r="Q16" s="26">
        <f>VLOOKUP(Table3[[#This Row],[taxon_oid]],[1]Alphas_all_puf_new_20170727!$A:$AG,16,FALSE)</f>
        <v>0</v>
      </c>
      <c r="R16" s="20">
        <f>VLOOKUP(Table3[[#This Row],[taxon_oid]],[1]Alphas_all_puf_new_20170727!$A:$AG,17,FALSE)</f>
        <v>0</v>
      </c>
      <c r="S16" s="19" t="str">
        <f>VLOOKUP(Table3[[#This Row],[taxon_oid]],[1]Alphas_all_puf_new_20170727!$A:$AG,19,FALSE)</f>
        <v>Lionel Moulin</v>
      </c>
      <c r="T16" s="19" t="str">
        <f>VLOOKUP(Table3[[#This Row],[taxon_oid]],[1]Alphas_all_puf_new_20170727!$A:$AG,20,FALSE)</f>
        <v>Yes</v>
      </c>
      <c r="U16" s="19" t="str">
        <f>VLOOKUP(Table3[[#This Row],[taxon_oid]],[1]Alphas_all_puf_new_20170727!$A:$AG,21,FALSE)</f>
        <v>No</v>
      </c>
      <c r="V16" s="13">
        <f>VLOOKUP(Table3[[#This Row],[taxon_oid]],[1]Alphas_all_puf_new_20170727!$A:$AG,22,FALSE)</f>
        <v>7859468</v>
      </c>
      <c r="W16" s="13">
        <f>VLOOKUP(Table3[[#This Row],[taxon_oid]],[1]Alphas_all_puf_new_20170727!$A:$AG,23,FALSE)</f>
        <v>7143</v>
      </c>
      <c r="X16" s="13">
        <f>VLOOKUP(Table3[[#This Row],[taxon_oid]],[1]Alphas_all_puf_new_20170727!$A:$AG,24,FALSE)</f>
        <v>497</v>
      </c>
      <c r="Y16" s="25">
        <f>VLOOKUP(Table3[[#This Row],[taxon_oid]],[1]Alphas_all_puf_new_20170727!$A:$AG,25,FALSE)</f>
        <v>0.65</v>
      </c>
      <c r="Z16" s="13">
        <f>VLOOKUP(Table3[[#This Row],[taxon_oid]],[1]Alphas_all_puf_new_20170727!$A:$AG,26,FALSE)</f>
        <v>6528554</v>
      </c>
      <c r="AA16" s="13">
        <f>VLOOKUP(Table3[[#This Row],[taxon_oid]],[1]Alphas_all_puf_new_20170727!$A:$AG,27,FALSE)</f>
        <v>7078</v>
      </c>
      <c r="AB16" s="13">
        <f>VLOOKUP(Table3[[#This Row],[taxon_oid]],[1]Alphas_all_puf_new_20170727!$A:$AG,28,FALSE)</f>
        <v>65</v>
      </c>
      <c r="AC16" s="13">
        <f>VLOOKUP(Table3[[#This Row],[taxon_oid]],[1]Alphas_all_puf_new_20170727!$A:$AG,29,FALSE)</f>
        <v>3</v>
      </c>
      <c r="AD16" s="13">
        <f>VLOOKUP(Table3[[#This Row],[taxon_oid]],[1]Alphas_all_puf_new_20170727!$A:$AG,30,FALSE)</f>
        <v>1</v>
      </c>
      <c r="AE16" s="13">
        <f>VLOOKUP(Table3[[#This Row],[taxon_oid]],[1]Alphas_all_puf_new_20170727!$A:$AG,31,FALSE)</f>
        <v>1</v>
      </c>
      <c r="AF16" s="13">
        <f>VLOOKUP(Table3[[#This Row],[taxon_oid]],[1]Alphas_all_puf_new_20170727!$A:$AG,32,FALSE)</f>
        <v>1</v>
      </c>
      <c r="AG16" s="13">
        <f>VLOOKUP(Table3[[#This Row],[taxon_oid]],[1]Alphas_all_puf_new_20170727!$A:$AG,33,FALSE)</f>
        <v>51</v>
      </c>
    </row>
    <row r="17" spans="1:33" x14ac:dyDescent="0.35">
      <c r="A17">
        <v>2516653005</v>
      </c>
      <c r="B17" t="s">
        <v>35</v>
      </c>
      <c r="C17" t="s">
        <v>36</v>
      </c>
      <c r="D17" t="s">
        <v>1371</v>
      </c>
      <c r="E17" t="s">
        <v>1462</v>
      </c>
      <c r="F17" t="s">
        <v>437</v>
      </c>
      <c r="G17">
        <v>2516653005</v>
      </c>
      <c r="H17" t="s">
        <v>38</v>
      </c>
      <c r="I17" t="s">
        <v>118</v>
      </c>
      <c r="J17" s="12" t="s">
        <v>994</v>
      </c>
      <c r="K17" s="12" t="s">
        <v>1366</v>
      </c>
      <c r="L17" s="12" t="s">
        <v>1369</v>
      </c>
      <c r="M17" s="12" t="s">
        <v>1368</v>
      </c>
      <c r="N17" s="27" t="s">
        <v>1461</v>
      </c>
      <c r="O17" s="26">
        <f>VLOOKUP(Table3[[#This Row],[taxon_oid]],[1]Alphas_all_puf_new_20170727!$A:$AG,14,FALSE)</f>
        <v>1076</v>
      </c>
      <c r="P17" s="26">
        <f>VLOOKUP(Table3[[#This Row],[taxon_oid]],[1]Alphas_all_puf_new_20170727!$A:$AG,15,FALSE)</f>
        <v>0</v>
      </c>
      <c r="Q17" s="26">
        <f>VLOOKUP(Table3[[#This Row],[taxon_oid]],[1]Alphas_all_puf_new_20170727!$A:$AG,16,FALSE)</f>
        <v>0</v>
      </c>
      <c r="R17" s="20">
        <f>VLOOKUP(Table3[[#This Row],[taxon_oid]],[1]Alphas_all_puf_new_20170727!$A:$AG,17,FALSE)</f>
        <v>41778</v>
      </c>
      <c r="S17" s="19" t="str">
        <f>VLOOKUP(Table3[[#This Row],[taxon_oid]],[1]Alphas_all_puf_new_20170727!$A:$AG,19,FALSE)</f>
        <v>Caroline Harwood</v>
      </c>
      <c r="T17" s="19" t="str">
        <f>VLOOKUP(Table3[[#This Row],[taxon_oid]],[1]Alphas_all_puf_new_20170727!$A:$AG,20,FALSE)</f>
        <v>Yes</v>
      </c>
      <c r="U17" s="19" t="str">
        <f>VLOOKUP(Table3[[#This Row],[taxon_oid]],[1]Alphas_all_puf_new_20170727!$A:$AG,21,FALSE)</f>
        <v>No</v>
      </c>
      <c r="V17" s="13">
        <f>VLOOKUP(Table3[[#This Row],[taxon_oid]],[1]Alphas_all_puf_new_20170727!$A:$AG,22,FALSE)</f>
        <v>5482873</v>
      </c>
      <c r="W17" s="13">
        <f>VLOOKUP(Table3[[#This Row],[taxon_oid]],[1]Alphas_all_puf_new_20170727!$A:$AG,23,FALSE)</f>
        <v>5633</v>
      </c>
      <c r="X17" s="13">
        <f>VLOOKUP(Table3[[#This Row],[taxon_oid]],[1]Alphas_all_puf_new_20170727!$A:$AG,24,FALSE)</f>
        <v>253</v>
      </c>
      <c r="Y17" s="25">
        <f>VLOOKUP(Table3[[#This Row],[taxon_oid]],[1]Alphas_all_puf_new_20170727!$A:$AG,25,FALSE)</f>
        <v>0.65</v>
      </c>
      <c r="Z17" s="13">
        <f>VLOOKUP(Table3[[#This Row],[taxon_oid]],[1]Alphas_all_puf_new_20170727!$A:$AG,26,FALSE)</f>
        <v>4726847</v>
      </c>
      <c r="AA17" s="13">
        <f>VLOOKUP(Table3[[#This Row],[taxon_oid]],[1]Alphas_all_puf_new_20170727!$A:$AG,27,FALSE)</f>
        <v>5558</v>
      </c>
      <c r="AB17" s="13">
        <f>VLOOKUP(Table3[[#This Row],[taxon_oid]],[1]Alphas_all_puf_new_20170727!$A:$AG,28,FALSE)</f>
        <v>75</v>
      </c>
      <c r="AC17" s="13">
        <f>VLOOKUP(Table3[[#This Row],[taxon_oid]],[1]Alphas_all_puf_new_20170727!$A:$AG,29,FALSE)</f>
        <v>5</v>
      </c>
      <c r="AD17" s="13">
        <f>VLOOKUP(Table3[[#This Row],[taxon_oid]],[1]Alphas_all_puf_new_20170727!$A:$AG,30,FALSE)</f>
        <v>1</v>
      </c>
      <c r="AE17" s="13">
        <f>VLOOKUP(Table3[[#This Row],[taxon_oid]],[1]Alphas_all_puf_new_20170727!$A:$AG,31,FALSE)</f>
        <v>2</v>
      </c>
      <c r="AF17" s="13">
        <f>VLOOKUP(Table3[[#This Row],[taxon_oid]],[1]Alphas_all_puf_new_20170727!$A:$AG,32,FALSE)</f>
        <v>2</v>
      </c>
      <c r="AG17" s="13">
        <f>VLOOKUP(Table3[[#This Row],[taxon_oid]],[1]Alphas_all_puf_new_20170727!$A:$AG,33,FALSE)</f>
        <v>55</v>
      </c>
    </row>
    <row r="18" spans="1:33" x14ac:dyDescent="0.35">
      <c r="A18">
        <v>2516653008</v>
      </c>
      <c r="B18" t="s">
        <v>35</v>
      </c>
      <c r="C18" t="s">
        <v>36</v>
      </c>
      <c r="D18" t="s">
        <v>1371</v>
      </c>
      <c r="E18" t="s">
        <v>1460</v>
      </c>
      <c r="F18" t="s">
        <v>437</v>
      </c>
      <c r="G18">
        <v>2516653008</v>
      </c>
      <c r="H18" t="s">
        <v>38</v>
      </c>
      <c r="I18" t="s">
        <v>118</v>
      </c>
      <c r="J18" s="12" t="s">
        <v>994</v>
      </c>
      <c r="K18" s="12" t="s">
        <v>1366</v>
      </c>
      <c r="L18" s="12" t="s">
        <v>1369</v>
      </c>
      <c r="M18" s="12" t="s">
        <v>1368</v>
      </c>
      <c r="N18" s="27" t="s">
        <v>1459</v>
      </c>
      <c r="O18" s="26">
        <f>VLOOKUP(Table3[[#This Row],[taxon_oid]],[1]Alphas_all_puf_new_20170727!$A:$AG,14,FALSE)</f>
        <v>1076</v>
      </c>
      <c r="P18" s="26">
        <f>VLOOKUP(Table3[[#This Row],[taxon_oid]],[1]Alphas_all_puf_new_20170727!$A:$AG,15,FALSE)</f>
        <v>0</v>
      </c>
      <c r="Q18" s="26">
        <f>VLOOKUP(Table3[[#This Row],[taxon_oid]],[1]Alphas_all_puf_new_20170727!$A:$AG,16,FALSE)</f>
        <v>0</v>
      </c>
      <c r="R18" s="20">
        <f>VLOOKUP(Table3[[#This Row],[taxon_oid]],[1]Alphas_all_puf_new_20170727!$A:$AG,17,FALSE)</f>
        <v>41778</v>
      </c>
      <c r="S18" s="19" t="str">
        <f>VLOOKUP(Table3[[#This Row],[taxon_oid]],[1]Alphas_all_puf_new_20170727!$A:$AG,19,FALSE)</f>
        <v>Caroline Harwood</v>
      </c>
      <c r="T18" s="19" t="str">
        <f>VLOOKUP(Table3[[#This Row],[taxon_oid]],[1]Alphas_all_puf_new_20170727!$A:$AG,20,FALSE)</f>
        <v>Yes</v>
      </c>
      <c r="U18" s="19" t="str">
        <f>VLOOKUP(Table3[[#This Row],[taxon_oid]],[1]Alphas_all_puf_new_20170727!$A:$AG,21,FALSE)</f>
        <v>No</v>
      </c>
      <c r="V18" s="13">
        <f>VLOOKUP(Table3[[#This Row],[taxon_oid]],[1]Alphas_all_puf_new_20170727!$A:$AG,22,FALSE)</f>
        <v>5300311</v>
      </c>
      <c r="W18" s="13">
        <f>VLOOKUP(Table3[[#This Row],[taxon_oid]],[1]Alphas_all_puf_new_20170727!$A:$AG,23,FALSE)</f>
        <v>5294</v>
      </c>
      <c r="X18" s="13">
        <f>VLOOKUP(Table3[[#This Row],[taxon_oid]],[1]Alphas_all_puf_new_20170727!$A:$AG,24,FALSE)</f>
        <v>243</v>
      </c>
      <c r="Y18" s="25">
        <f>VLOOKUP(Table3[[#This Row],[taxon_oid]],[1]Alphas_all_puf_new_20170727!$A:$AG,25,FALSE)</f>
        <v>0.65</v>
      </c>
      <c r="Z18" s="13">
        <f>VLOOKUP(Table3[[#This Row],[taxon_oid]],[1]Alphas_all_puf_new_20170727!$A:$AG,26,FALSE)</f>
        <v>4602850</v>
      </c>
      <c r="AA18" s="13">
        <f>VLOOKUP(Table3[[#This Row],[taxon_oid]],[1]Alphas_all_puf_new_20170727!$A:$AG,27,FALSE)</f>
        <v>5226</v>
      </c>
      <c r="AB18" s="13">
        <f>VLOOKUP(Table3[[#This Row],[taxon_oid]],[1]Alphas_all_puf_new_20170727!$A:$AG,28,FALSE)</f>
        <v>68</v>
      </c>
      <c r="AC18" s="13">
        <f>VLOOKUP(Table3[[#This Row],[taxon_oid]],[1]Alphas_all_puf_new_20170727!$A:$AG,29,FALSE)</f>
        <v>3</v>
      </c>
      <c r="AD18" s="13">
        <f>VLOOKUP(Table3[[#This Row],[taxon_oid]],[1]Alphas_all_puf_new_20170727!$A:$AG,30,FALSE)</f>
        <v>1</v>
      </c>
      <c r="AE18" s="13">
        <f>VLOOKUP(Table3[[#This Row],[taxon_oid]],[1]Alphas_all_puf_new_20170727!$A:$AG,31,FALSE)</f>
        <v>1</v>
      </c>
      <c r="AF18" s="13">
        <f>VLOOKUP(Table3[[#This Row],[taxon_oid]],[1]Alphas_all_puf_new_20170727!$A:$AG,32,FALSE)</f>
        <v>1</v>
      </c>
      <c r="AG18" s="13">
        <f>VLOOKUP(Table3[[#This Row],[taxon_oid]],[1]Alphas_all_puf_new_20170727!$A:$AG,33,FALSE)</f>
        <v>49</v>
      </c>
    </row>
    <row r="19" spans="1:33" x14ac:dyDescent="0.35">
      <c r="A19">
        <v>2516653013</v>
      </c>
      <c r="B19" t="s">
        <v>35</v>
      </c>
      <c r="C19" t="s">
        <v>36</v>
      </c>
      <c r="D19" t="s">
        <v>1371</v>
      </c>
      <c r="E19" t="s">
        <v>1458</v>
      </c>
      <c r="F19" t="s">
        <v>437</v>
      </c>
      <c r="G19">
        <v>2516653013</v>
      </c>
      <c r="H19" t="s">
        <v>38</v>
      </c>
      <c r="I19" t="s">
        <v>118</v>
      </c>
      <c r="J19" s="12" t="s">
        <v>994</v>
      </c>
      <c r="K19" s="12" t="s">
        <v>1366</v>
      </c>
      <c r="L19" s="12" t="s">
        <v>1369</v>
      </c>
      <c r="M19" s="12" t="s">
        <v>1368</v>
      </c>
      <c r="N19" s="27" t="s">
        <v>1457</v>
      </c>
      <c r="O19" s="26">
        <f>VLOOKUP(Table3[[#This Row],[taxon_oid]],[1]Alphas_all_puf_new_20170727!$A:$AG,14,FALSE)</f>
        <v>1076</v>
      </c>
      <c r="P19" s="26">
        <f>VLOOKUP(Table3[[#This Row],[taxon_oid]],[1]Alphas_all_puf_new_20170727!$A:$AG,15,FALSE)</f>
        <v>0</v>
      </c>
      <c r="Q19" s="26">
        <f>VLOOKUP(Table3[[#This Row],[taxon_oid]],[1]Alphas_all_puf_new_20170727!$A:$AG,16,FALSE)</f>
        <v>0</v>
      </c>
      <c r="R19" s="20">
        <f>VLOOKUP(Table3[[#This Row],[taxon_oid]],[1]Alphas_all_puf_new_20170727!$A:$AG,17,FALSE)</f>
        <v>41778</v>
      </c>
      <c r="S19" s="19" t="str">
        <f>VLOOKUP(Table3[[#This Row],[taxon_oid]],[1]Alphas_all_puf_new_20170727!$A:$AG,19,FALSE)</f>
        <v>Caroline Harwood</v>
      </c>
      <c r="T19" s="19" t="str">
        <f>VLOOKUP(Table3[[#This Row],[taxon_oid]],[1]Alphas_all_puf_new_20170727!$A:$AG,20,FALSE)</f>
        <v>Yes</v>
      </c>
      <c r="U19" s="19" t="str">
        <f>VLOOKUP(Table3[[#This Row],[taxon_oid]],[1]Alphas_all_puf_new_20170727!$A:$AG,21,FALSE)</f>
        <v>No</v>
      </c>
      <c r="V19" s="13">
        <f>VLOOKUP(Table3[[#This Row],[taxon_oid]],[1]Alphas_all_puf_new_20170727!$A:$AG,22,FALSE)</f>
        <v>5356467</v>
      </c>
      <c r="W19" s="13">
        <f>VLOOKUP(Table3[[#This Row],[taxon_oid]],[1]Alphas_all_puf_new_20170727!$A:$AG,23,FALSE)</f>
        <v>5572</v>
      </c>
      <c r="X19" s="13">
        <f>VLOOKUP(Table3[[#This Row],[taxon_oid]],[1]Alphas_all_puf_new_20170727!$A:$AG,24,FALSE)</f>
        <v>379</v>
      </c>
      <c r="Y19" s="25">
        <f>VLOOKUP(Table3[[#This Row],[taxon_oid]],[1]Alphas_all_puf_new_20170727!$A:$AG,25,FALSE)</f>
        <v>0.65</v>
      </c>
      <c r="Z19" s="13">
        <f>VLOOKUP(Table3[[#This Row],[taxon_oid]],[1]Alphas_all_puf_new_20170727!$A:$AG,26,FALSE)</f>
        <v>4623890</v>
      </c>
      <c r="AA19" s="13">
        <f>VLOOKUP(Table3[[#This Row],[taxon_oid]],[1]Alphas_all_puf_new_20170727!$A:$AG,27,FALSE)</f>
        <v>5507</v>
      </c>
      <c r="AB19" s="13">
        <f>VLOOKUP(Table3[[#This Row],[taxon_oid]],[1]Alphas_all_puf_new_20170727!$A:$AG,28,FALSE)</f>
        <v>65</v>
      </c>
      <c r="AC19" s="13">
        <f>VLOOKUP(Table3[[#This Row],[taxon_oid]],[1]Alphas_all_puf_new_20170727!$A:$AG,29,FALSE)</f>
        <v>3</v>
      </c>
      <c r="AD19" s="13">
        <f>VLOOKUP(Table3[[#This Row],[taxon_oid]],[1]Alphas_all_puf_new_20170727!$A:$AG,30,FALSE)</f>
        <v>1</v>
      </c>
      <c r="AE19" s="13">
        <f>VLOOKUP(Table3[[#This Row],[taxon_oid]],[1]Alphas_all_puf_new_20170727!$A:$AG,31,FALSE)</f>
        <v>1</v>
      </c>
      <c r="AF19" s="13">
        <f>VLOOKUP(Table3[[#This Row],[taxon_oid]],[1]Alphas_all_puf_new_20170727!$A:$AG,32,FALSE)</f>
        <v>1</v>
      </c>
      <c r="AG19" s="13">
        <f>VLOOKUP(Table3[[#This Row],[taxon_oid]],[1]Alphas_all_puf_new_20170727!$A:$AG,33,FALSE)</f>
        <v>48</v>
      </c>
    </row>
    <row r="20" spans="1:33" x14ac:dyDescent="0.35">
      <c r="A20">
        <v>2724679731</v>
      </c>
      <c r="B20" t="s">
        <v>35</v>
      </c>
      <c r="C20" t="s">
        <v>36</v>
      </c>
      <c r="D20" t="s">
        <v>45</v>
      </c>
      <c r="E20" t="s">
        <v>1456</v>
      </c>
      <c r="F20" t="s">
        <v>46</v>
      </c>
      <c r="G20">
        <v>2724679731</v>
      </c>
      <c r="H20" t="s">
        <v>38</v>
      </c>
      <c r="I20" t="s">
        <v>118</v>
      </c>
      <c r="J20" s="12" t="s">
        <v>994</v>
      </c>
      <c r="K20" s="12" t="s">
        <v>1366</v>
      </c>
      <c r="L20" s="12" t="s">
        <v>1455</v>
      </c>
      <c r="M20" s="12" t="s">
        <v>1454</v>
      </c>
      <c r="N20" s="27" t="s">
        <v>1453</v>
      </c>
      <c r="O20" s="26">
        <f>VLOOKUP(Table3[[#This Row],[taxon_oid]],[1]Alphas_all_puf_new_20170727!$A:$AG,14,FALSE)</f>
        <v>1074</v>
      </c>
      <c r="P20" s="26">
        <f>VLOOKUP(Table3[[#This Row],[taxon_oid]],[1]Alphas_all_puf_new_20170727!$A:$AG,15,FALSE)</f>
        <v>0</v>
      </c>
      <c r="Q20" s="26">
        <f>VLOOKUP(Table3[[#This Row],[taxon_oid]],[1]Alphas_all_puf_new_20170727!$A:$AG,16,FALSE)</f>
        <v>0</v>
      </c>
      <c r="R20" s="20">
        <f>VLOOKUP(Table3[[#This Row],[taxon_oid]],[1]Alphas_all_puf_new_20170727!$A:$AG,17,FALSE)</f>
        <v>42846</v>
      </c>
      <c r="S20" s="19" t="str">
        <f>VLOOKUP(Table3[[#This Row],[taxon_oid]],[1]Alphas_all_puf_new_20170727!$A:$AG,19,FALSE)</f>
        <v>Markus G?ker</v>
      </c>
      <c r="T20" s="19" t="str">
        <f>VLOOKUP(Table3[[#This Row],[taxon_oid]],[1]Alphas_all_puf_new_20170727!$A:$AG,20,FALSE)</f>
        <v>Yes</v>
      </c>
      <c r="U20" s="19" t="str">
        <f>VLOOKUP(Table3[[#This Row],[taxon_oid]],[1]Alphas_all_puf_new_20170727!$A:$AG,21,FALSE)</f>
        <v>Yes</v>
      </c>
      <c r="V20" s="13">
        <f>VLOOKUP(Table3[[#This Row],[taxon_oid]],[1]Alphas_all_puf_new_20170727!$A:$AG,22,FALSE)</f>
        <v>4711496</v>
      </c>
      <c r="W20" s="13">
        <f>VLOOKUP(Table3[[#This Row],[taxon_oid]],[1]Alphas_all_puf_new_20170727!$A:$AG,23,FALSE)</f>
        <v>4496</v>
      </c>
      <c r="X20" s="13">
        <f>VLOOKUP(Table3[[#This Row],[taxon_oid]],[1]Alphas_all_puf_new_20170727!$A:$AG,24,FALSE)</f>
        <v>74</v>
      </c>
      <c r="Y20" s="25">
        <f>VLOOKUP(Table3[[#This Row],[taxon_oid]],[1]Alphas_all_puf_new_20170727!$A:$AG,25,FALSE)</f>
        <v>0.65</v>
      </c>
      <c r="Z20" s="13">
        <f>VLOOKUP(Table3[[#This Row],[taxon_oid]],[1]Alphas_all_puf_new_20170727!$A:$AG,26,FALSE)</f>
        <v>4191846</v>
      </c>
      <c r="AA20" s="13">
        <f>VLOOKUP(Table3[[#This Row],[taxon_oid]],[1]Alphas_all_puf_new_20170727!$A:$AG,27,FALSE)</f>
        <v>4422</v>
      </c>
      <c r="AB20" s="13">
        <f>VLOOKUP(Table3[[#This Row],[taxon_oid]],[1]Alphas_all_puf_new_20170727!$A:$AG,28,FALSE)</f>
        <v>74</v>
      </c>
      <c r="AC20" s="13">
        <f>VLOOKUP(Table3[[#This Row],[taxon_oid]],[1]Alphas_all_puf_new_20170727!$A:$AG,29,FALSE)</f>
        <v>3</v>
      </c>
      <c r="AD20" s="13">
        <f>VLOOKUP(Table3[[#This Row],[taxon_oid]],[1]Alphas_all_puf_new_20170727!$A:$AG,30,FALSE)</f>
        <v>1</v>
      </c>
      <c r="AE20" s="13">
        <f>VLOOKUP(Table3[[#This Row],[taxon_oid]],[1]Alphas_all_puf_new_20170727!$A:$AG,31,FALSE)</f>
        <v>1</v>
      </c>
      <c r="AF20" s="13">
        <f>VLOOKUP(Table3[[#This Row],[taxon_oid]],[1]Alphas_all_puf_new_20170727!$A:$AG,32,FALSE)</f>
        <v>1</v>
      </c>
      <c r="AG20" s="13">
        <f>VLOOKUP(Table3[[#This Row],[taxon_oid]],[1]Alphas_all_puf_new_20170727!$A:$AG,33,FALSE)</f>
        <v>55</v>
      </c>
    </row>
    <row r="21" spans="1:33" x14ac:dyDescent="0.35">
      <c r="A21">
        <v>2516653007</v>
      </c>
      <c r="B21" t="s">
        <v>35</v>
      </c>
      <c r="C21" t="s">
        <v>36</v>
      </c>
      <c r="D21" t="s">
        <v>1371</v>
      </c>
      <c r="E21" t="s">
        <v>1452</v>
      </c>
      <c r="F21" t="s">
        <v>437</v>
      </c>
      <c r="G21">
        <v>2516653007</v>
      </c>
      <c r="H21" t="s">
        <v>38</v>
      </c>
      <c r="I21" t="s">
        <v>118</v>
      </c>
      <c r="J21" s="12" t="s">
        <v>994</v>
      </c>
      <c r="K21" s="12" t="s">
        <v>1366</v>
      </c>
      <c r="L21" s="12" t="s">
        <v>1369</v>
      </c>
      <c r="M21" s="12" t="s">
        <v>1368</v>
      </c>
      <c r="N21" s="27" t="s">
        <v>1451</v>
      </c>
      <c r="O21" s="26">
        <f>VLOOKUP(Table3[[#This Row],[taxon_oid]],[1]Alphas_all_puf_new_20170727!$A:$AG,14,FALSE)</f>
        <v>1076</v>
      </c>
      <c r="P21" s="26">
        <f>VLOOKUP(Table3[[#This Row],[taxon_oid]],[1]Alphas_all_puf_new_20170727!$A:$AG,15,FALSE)</f>
        <v>0</v>
      </c>
      <c r="Q21" s="26">
        <f>VLOOKUP(Table3[[#This Row],[taxon_oid]],[1]Alphas_all_puf_new_20170727!$A:$AG,16,FALSE)</f>
        <v>0</v>
      </c>
      <c r="R21" s="20">
        <f>VLOOKUP(Table3[[#This Row],[taxon_oid]],[1]Alphas_all_puf_new_20170727!$A:$AG,17,FALSE)</f>
        <v>41778</v>
      </c>
      <c r="S21" s="19" t="str">
        <f>VLOOKUP(Table3[[#This Row],[taxon_oid]],[1]Alphas_all_puf_new_20170727!$A:$AG,19,FALSE)</f>
        <v>Caroline Harwood</v>
      </c>
      <c r="T21" s="19" t="str">
        <f>VLOOKUP(Table3[[#This Row],[taxon_oid]],[1]Alphas_all_puf_new_20170727!$A:$AG,20,FALSE)</f>
        <v>Yes</v>
      </c>
      <c r="U21" s="19" t="str">
        <f>VLOOKUP(Table3[[#This Row],[taxon_oid]],[1]Alphas_all_puf_new_20170727!$A:$AG,21,FALSE)</f>
        <v>No</v>
      </c>
      <c r="V21" s="13">
        <f>VLOOKUP(Table3[[#This Row],[taxon_oid]],[1]Alphas_all_puf_new_20170727!$A:$AG,22,FALSE)</f>
        <v>5493281</v>
      </c>
      <c r="W21" s="13">
        <f>VLOOKUP(Table3[[#This Row],[taxon_oid]],[1]Alphas_all_puf_new_20170727!$A:$AG,23,FALSE)</f>
        <v>5676</v>
      </c>
      <c r="X21" s="13">
        <f>VLOOKUP(Table3[[#This Row],[taxon_oid]],[1]Alphas_all_puf_new_20170727!$A:$AG,24,FALSE)</f>
        <v>344</v>
      </c>
      <c r="Y21" s="25">
        <f>VLOOKUP(Table3[[#This Row],[taxon_oid]],[1]Alphas_all_puf_new_20170727!$A:$AG,25,FALSE)</f>
        <v>0.65</v>
      </c>
      <c r="Z21" s="13">
        <f>VLOOKUP(Table3[[#This Row],[taxon_oid]],[1]Alphas_all_puf_new_20170727!$A:$AG,26,FALSE)</f>
        <v>4734751</v>
      </c>
      <c r="AA21" s="13">
        <f>VLOOKUP(Table3[[#This Row],[taxon_oid]],[1]Alphas_all_puf_new_20170727!$A:$AG,27,FALSE)</f>
        <v>5606</v>
      </c>
      <c r="AB21" s="13">
        <f>VLOOKUP(Table3[[#This Row],[taxon_oid]],[1]Alphas_all_puf_new_20170727!$A:$AG,28,FALSE)</f>
        <v>70</v>
      </c>
      <c r="AC21" s="13">
        <f>VLOOKUP(Table3[[#This Row],[taxon_oid]],[1]Alphas_all_puf_new_20170727!$A:$AG,29,FALSE)</f>
        <v>8</v>
      </c>
      <c r="AD21" s="13">
        <f>VLOOKUP(Table3[[#This Row],[taxon_oid]],[1]Alphas_all_puf_new_20170727!$A:$AG,30,FALSE)</f>
        <v>1</v>
      </c>
      <c r="AE21" s="13">
        <f>VLOOKUP(Table3[[#This Row],[taxon_oid]],[1]Alphas_all_puf_new_20170727!$A:$AG,31,FALSE)</f>
        <v>3</v>
      </c>
      <c r="AF21" s="13">
        <f>VLOOKUP(Table3[[#This Row],[taxon_oid]],[1]Alphas_all_puf_new_20170727!$A:$AG,32,FALSE)</f>
        <v>4</v>
      </c>
      <c r="AG21" s="13">
        <f>VLOOKUP(Table3[[#This Row],[taxon_oid]],[1]Alphas_all_puf_new_20170727!$A:$AG,33,FALSE)</f>
        <v>45</v>
      </c>
    </row>
    <row r="22" spans="1:33" x14ac:dyDescent="0.35">
      <c r="A22">
        <v>637000239</v>
      </c>
      <c r="B22" t="s">
        <v>35</v>
      </c>
      <c r="C22" t="s">
        <v>60</v>
      </c>
      <c r="D22" t="s">
        <v>1450</v>
      </c>
      <c r="E22" t="s">
        <v>1449</v>
      </c>
      <c r="F22" t="s">
        <v>1448</v>
      </c>
      <c r="G22">
        <v>637000239</v>
      </c>
      <c r="H22" t="s">
        <v>38</v>
      </c>
      <c r="I22" t="s">
        <v>118</v>
      </c>
      <c r="J22" s="12" t="s">
        <v>994</v>
      </c>
      <c r="K22" s="12" t="s">
        <v>1366</v>
      </c>
      <c r="L22" s="12" t="s">
        <v>1369</v>
      </c>
      <c r="M22" s="12" t="s">
        <v>1368</v>
      </c>
      <c r="N22" s="27" t="s">
        <v>1447</v>
      </c>
      <c r="O22" s="26">
        <f>VLOOKUP(Table3[[#This Row],[taxon_oid]],[1]Alphas_all_puf_new_20170727!$A:$AG,14,FALSE)</f>
        <v>258594</v>
      </c>
      <c r="P22" s="26">
        <f>VLOOKUP(Table3[[#This Row],[taxon_oid]],[1]Alphas_all_puf_new_20170727!$A:$AG,15,FALSE)</f>
        <v>57</v>
      </c>
      <c r="Q22" s="26">
        <f>VLOOKUP(Table3[[#This Row],[taxon_oid]],[1]Alphas_all_puf_new_20170727!$A:$AG,16,FALSE)</f>
        <v>62901</v>
      </c>
      <c r="R22" s="20">
        <f>VLOOKUP(Table3[[#This Row],[taxon_oid]],[1]Alphas_all_puf_new_20170727!$A:$AG,17,FALSE)</f>
        <v>39052</v>
      </c>
      <c r="S22" s="19" t="str">
        <f>VLOOKUP(Table3[[#This Row],[taxon_oid]],[1]Alphas_all_puf_new_20170727!$A:$AG,19,FALSE)</f>
        <v>Robert Blankenship</v>
      </c>
      <c r="T22" s="19" t="str">
        <f>VLOOKUP(Table3[[#This Row],[taxon_oid]],[1]Alphas_all_puf_new_20170727!$A:$AG,20,FALSE)</f>
        <v>Yes</v>
      </c>
      <c r="U22" s="19" t="str">
        <f>VLOOKUP(Table3[[#This Row],[taxon_oid]],[1]Alphas_all_puf_new_20170727!$A:$AG,21,FALSE)</f>
        <v>No</v>
      </c>
      <c r="V22" s="13">
        <f>VLOOKUP(Table3[[#This Row],[taxon_oid]],[1]Alphas_all_puf_new_20170727!$A:$AG,22,FALSE)</f>
        <v>5467640</v>
      </c>
      <c r="W22" s="13">
        <f>VLOOKUP(Table3[[#This Row],[taxon_oid]],[1]Alphas_all_puf_new_20170727!$A:$AG,23,FALSE)</f>
        <v>4918</v>
      </c>
      <c r="X22" s="13">
        <f>VLOOKUP(Table3[[#This Row],[taxon_oid]],[1]Alphas_all_puf_new_20170727!$A:$AG,24,FALSE)</f>
        <v>2</v>
      </c>
      <c r="Y22" s="25">
        <f>VLOOKUP(Table3[[#This Row],[taxon_oid]],[1]Alphas_all_puf_new_20170727!$A:$AG,25,FALSE)</f>
        <v>0.65</v>
      </c>
      <c r="Z22" s="13">
        <f>VLOOKUP(Table3[[#This Row],[taxon_oid]],[1]Alphas_all_puf_new_20170727!$A:$AG,26,FALSE)</f>
        <v>4791880</v>
      </c>
      <c r="AA22" s="13">
        <f>VLOOKUP(Table3[[#This Row],[taxon_oid]],[1]Alphas_all_puf_new_20170727!$A:$AG,27,FALSE)</f>
        <v>4838</v>
      </c>
      <c r="AB22" s="13">
        <f>VLOOKUP(Table3[[#This Row],[taxon_oid]],[1]Alphas_all_puf_new_20170727!$A:$AG,28,FALSE)</f>
        <v>80</v>
      </c>
      <c r="AC22" s="13">
        <f>VLOOKUP(Table3[[#This Row],[taxon_oid]],[1]Alphas_all_puf_new_20170727!$A:$AG,29,FALSE)</f>
        <v>6</v>
      </c>
      <c r="AD22" s="13">
        <f>VLOOKUP(Table3[[#This Row],[taxon_oid]],[1]Alphas_all_puf_new_20170727!$A:$AG,30,FALSE)</f>
        <v>2</v>
      </c>
      <c r="AE22" s="13">
        <f>VLOOKUP(Table3[[#This Row],[taxon_oid]],[1]Alphas_all_puf_new_20170727!$A:$AG,31,FALSE)</f>
        <v>2</v>
      </c>
      <c r="AF22" s="13">
        <f>VLOOKUP(Table3[[#This Row],[taxon_oid]],[1]Alphas_all_puf_new_20170727!$A:$AG,32,FALSE)</f>
        <v>2</v>
      </c>
      <c r="AG22" s="13">
        <f>VLOOKUP(Table3[[#This Row],[taxon_oid]],[1]Alphas_all_puf_new_20170727!$A:$AG,33,FALSE)</f>
        <v>49</v>
      </c>
    </row>
    <row r="23" spans="1:33" x14ac:dyDescent="0.35">
      <c r="A23">
        <v>2516653023</v>
      </c>
      <c r="B23" t="s">
        <v>35</v>
      </c>
      <c r="C23" t="s">
        <v>36</v>
      </c>
      <c r="D23" t="s">
        <v>1371</v>
      </c>
      <c r="E23" t="s">
        <v>1446</v>
      </c>
      <c r="F23" t="s">
        <v>437</v>
      </c>
      <c r="G23">
        <v>2516653023</v>
      </c>
      <c r="H23" t="s">
        <v>38</v>
      </c>
      <c r="I23" t="s">
        <v>118</v>
      </c>
      <c r="J23" s="12" t="s">
        <v>994</v>
      </c>
      <c r="K23" s="12" t="s">
        <v>1366</v>
      </c>
      <c r="L23" s="12" t="s">
        <v>1369</v>
      </c>
      <c r="M23" s="12" t="s">
        <v>1368</v>
      </c>
      <c r="N23" s="27" t="s">
        <v>1445</v>
      </c>
      <c r="O23" s="26">
        <f>VLOOKUP(Table3[[#This Row],[taxon_oid]],[1]Alphas_all_puf_new_20170727!$A:$AG,14,FALSE)</f>
        <v>1076</v>
      </c>
      <c r="P23" s="26">
        <f>VLOOKUP(Table3[[#This Row],[taxon_oid]],[1]Alphas_all_puf_new_20170727!$A:$AG,15,FALSE)</f>
        <v>0</v>
      </c>
      <c r="Q23" s="26">
        <f>VLOOKUP(Table3[[#This Row],[taxon_oid]],[1]Alphas_all_puf_new_20170727!$A:$AG,16,FALSE)</f>
        <v>0</v>
      </c>
      <c r="R23" s="20">
        <f>VLOOKUP(Table3[[#This Row],[taxon_oid]],[1]Alphas_all_puf_new_20170727!$A:$AG,17,FALSE)</f>
        <v>41778</v>
      </c>
      <c r="S23" s="19" t="str">
        <f>VLOOKUP(Table3[[#This Row],[taxon_oid]],[1]Alphas_all_puf_new_20170727!$A:$AG,19,FALSE)</f>
        <v>Caroline Harwood</v>
      </c>
      <c r="T23" s="19" t="str">
        <f>VLOOKUP(Table3[[#This Row],[taxon_oid]],[1]Alphas_all_puf_new_20170727!$A:$AG,20,FALSE)</f>
        <v>Yes</v>
      </c>
      <c r="U23" s="19" t="str">
        <f>VLOOKUP(Table3[[#This Row],[taxon_oid]],[1]Alphas_all_puf_new_20170727!$A:$AG,21,FALSE)</f>
        <v>No</v>
      </c>
      <c r="V23" s="13">
        <f>VLOOKUP(Table3[[#This Row],[taxon_oid]],[1]Alphas_all_puf_new_20170727!$A:$AG,22,FALSE)</f>
        <v>5298513</v>
      </c>
      <c r="W23" s="13">
        <f>VLOOKUP(Table3[[#This Row],[taxon_oid]],[1]Alphas_all_puf_new_20170727!$A:$AG,23,FALSE)</f>
        <v>5157</v>
      </c>
      <c r="X23" s="13">
        <f>VLOOKUP(Table3[[#This Row],[taxon_oid]],[1]Alphas_all_puf_new_20170727!$A:$AG,24,FALSE)</f>
        <v>157</v>
      </c>
      <c r="Y23" s="25">
        <f>VLOOKUP(Table3[[#This Row],[taxon_oid]],[1]Alphas_all_puf_new_20170727!$A:$AG,25,FALSE)</f>
        <v>0.65</v>
      </c>
      <c r="Z23" s="13">
        <f>VLOOKUP(Table3[[#This Row],[taxon_oid]],[1]Alphas_all_puf_new_20170727!$A:$AG,26,FALSE)</f>
        <v>4572222</v>
      </c>
      <c r="AA23" s="13">
        <f>VLOOKUP(Table3[[#This Row],[taxon_oid]],[1]Alphas_all_puf_new_20170727!$A:$AG,27,FALSE)</f>
        <v>5089</v>
      </c>
      <c r="AB23" s="13">
        <f>VLOOKUP(Table3[[#This Row],[taxon_oid]],[1]Alphas_all_puf_new_20170727!$A:$AG,28,FALSE)</f>
        <v>68</v>
      </c>
      <c r="AC23" s="13">
        <f>VLOOKUP(Table3[[#This Row],[taxon_oid]],[1]Alphas_all_puf_new_20170727!$A:$AG,29,FALSE)</f>
        <v>5</v>
      </c>
      <c r="AD23" s="13">
        <f>VLOOKUP(Table3[[#This Row],[taxon_oid]],[1]Alphas_all_puf_new_20170727!$A:$AG,30,FALSE)</f>
        <v>1</v>
      </c>
      <c r="AE23" s="13">
        <f>VLOOKUP(Table3[[#This Row],[taxon_oid]],[1]Alphas_all_puf_new_20170727!$A:$AG,31,FALSE)</f>
        <v>2</v>
      </c>
      <c r="AF23" s="13">
        <f>VLOOKUP(Table3[[#This Row],[taxon_oid]],[1]Alphas_all_puf_new_20170727!$A:$AG,32,FALSE)</f>
        <v>2</v>
      </c>
      <c r="AG23" s="13">
        <f>VLOOKUP(Table3[[#This Row],[taxon_oid]],[1]Alphas_all_puf_new_20170727!$A:$AG,33,FALSE)</f>
        <v>48</v>
      </c>
    </row>
    <row r="24" spans="1:33" x14ac:dyDescent="0.35">
      <c r="A24">
        <v>637000240</v>
      </c>
      <c r="B24" t="s">
        <v>35</v>
      </c>
      <c r="C24" t="s">
        <v>60</v>
      </c>
      <c r="D24" t="s">
        <v>1376</v>
      </c>
      <c r="E24" t="s">
        <v>1444</v>
      </c>
      <c r="F24" t="s">
        <v>46</v>
      </c>
      <c r="G24">
        <v>637000240</v>
      </c>
      <c r="H24" t="s">
        <v>38</v>
      </c>
      <c r="I24" t="s">
        <v>118</v>
      </c>
      <c r="J24" s="12" t="s">
        <v>994</v>
      </c>
      <c r="K24" s="12" t="s">
        <v>1366</v>
      </c>
      <c r="L24" s="12" t="s">
        <v>1369</v>
      </c>
      <c r="M24" s="12" t="s">
        <v>1368</v>
      </c>
      <c r="N24" s="27" t="s">
        <v>1443</v>
      </c>
      <c r="O24" s="26">
        <f>VLOOKUP(Table3[[#This Row],[taxon_oid]],[1]Alphas_all_puf_new_20170727!$A:$AG,14,FALSE)</f>
        <v>316058</v>
      </c>
      <c r="P24" s="26">
        <f>VLOOKUP(Table3[[#This Row],[taxon_oid]],[1]Alphas_all_puf_new_20170727!$A:$AG,15,FALSE)</f>
        <v>15747</v>
      </c>
      <c r="Q24" s="26">
        <f>VLOOKUP(Table3[[#This Row],[taxon_oid]],[1]Alphas_all_puf_new_20170727!$A:$AG,16,FALSE)</f>
        <v>58439</v>
      </c>
      <c r="R24" s="20">
        <f>VLOOKUP(Table3[[#This Row],[taxon_oid]],[1]Alphas_all_puf_new_20170727!$A:$AG,17,FALSE)</f>
        <v>39052</v>
      </c>
      <c r="S24" s="19" t="str">
        <f>VLOOKUP(Table3[[#This Row],[taxon_oid]],[1]Alphas_all_puf_new_20170727!$A:$AG,19,FALSE)</f>
        <v>Harwood, Caroline</v>
      </c>
      <c r="T24" s="19" t="str">
        <f>VLOOKUP(Table3[[#This Row],[taxon_oid]],[1]Alphas_all_puf_new_20170727!$A:$AG,20,FALSE)</f>
        <v>Yes</v>
      </c>
      <c r="U24" s="19" t="str">
        <f>VLOOKUP(Table3[[#This Row],[taxon_oid]],[1]Alphas_all_puf_new_20170727!$A:$AG,21,FALSE)</f>
        <v>Unknown</v>
      </c>
      <c r="V24" s="13">
        <f>VLOOKUP(Table3[[#This Row],[taxon_oid]],[1]Alphas_all_puf_new_20170727!$A:$AG,22,FALSE)</f>
        <v>5331656</v>
      </c>
      <c r="W24" s="13">
        <f>VLOOKUP(Table3[[#This Row],[taxon_oid]],[1]Alphas_all_puf_new_20170727!$A:$AG,23,FALSE)</f>
        <v>4788</v>
      </c>
      <c r="X24" s="13">
        <f>VLOOKUP(Table3[[#This Row],[taxon_oid]],[1]Alphas_all_puf_new_20170727!$A:$AG,24,FALSE)</f>
        <v>1</v>
      </c>
      <c r="Y24" s="25">
        <f>VLOOKUP(Table3[[#This Row],[taxon_oid]],[1]Alphas_all_puf_new_20170727!$A:$AG,25,FALSE)</f>
        <v>0.66</v>
      </c>
      <c r="Z24" s="13">
        <f>VLOOKUP(Table3[[#This Row],[taxon_oid]],[1]Alphas_all_puf_new_20170727!$A:$AG,26,FALSE)</f>
        <v>4672997</v>
      </c>
      <c r="AA24" s="13">
        <f>VLOOKUP(Table3[[#This Row],[taxon_oid]],[1]Alphas_all_puf_new_20170727!$A:$AG,27,FALSE)</f>
        <v>4712</v>
      </c>
      <c r="AB24" s="13">
        <f>VLOOKUP(Table3[[#This Row],[taxon_oid]],[1]Alphas_all_puf_new_20170727!$A:$AG,28,FALSE)</f>
        <v>76</v>
      </c>
      <c r="AC24" s="13">
        <f>VLOOKUP(Table3[[#This Row],[taxon_oid]],[1]Alphas_all_puf_new_20170727!$A:$AG,29,FALSE)</f>
        <v>3</v>
      </c>
      <c r="AD24" s="13">
        <f>VLOOKUP(Table3[[#This Row],[taxon_oid]],[1]Alphas_all_puf_new_20170727!$A:$AG,30,FALSE)</f>
        <v>1</v>
      </c>
      <c r="AE24" s="13">
        <f>VLOOKUP(Table3[[#This Row],[taxon_oid]],[1]Alphas_all_puf_new_20170727!$A:$AG,31,FALSE)</f>
        <v>1</v>
      </c>
      <c r="AF24" s="13">
        <f>VLOOKUP(Table3[[#This Row],[taxon_oid]],[1]Alphas_all_puf_new_20170727!$A:$AG,32,FALSE)</f>
        <v>1</v>
      </c>
      <c r="AG24" s="13">
        <f>VLOOKUP(Table3[[#This Row],[taxon_oid]],[1]Alphas_all_puf_new_20170727!$A:$AG,33,FALSE)</f>
        <v>50</v>
      </c>
    </row>
    <row r="25" spans="1:33" x14ac:dyDescent="0.35">
      <c r="A25">
        <v>2636415903</v>
      </c>
      <c r="B25" t="s">
        <v>35</v>
      </c>
      <c r="C25" t="s">
        <v>36</v>
      </c>
      <c r="D25" t="s">
        <v>135</v>
      </c>
      <c r="E25" t="s">
        <v>1442</v>
      </c>
      <c r="F25" t="s">
        <v>133</v>
      </c>
      <c r="G25">
        <v>2636415903</v>
      </c>
      <c r="H25" t="s">
        <v>38</v>
      </c>
      <c r="I25" t="s">
        <v>118</v>
      </c>
      <c r="J25" s="12" t="s">
        <v>994</v>
      </c>
      <c r="K25" s="12" t="s">
        <v>1366</v>
      </c>
      <c r="L25" s="12" t="s">
        <v>1369</v>
      </c>
      <c r="M25" t="s">
        <v>1442</v>
      </c>
      <c r="N25" s="27" t="s">
        <v>1441</v>
      </c>
      <c r="O25" s="26">
        <f>VLOOKUP(Table3[[#This Row],[taxon_oid]],[1]Alphas_all_puf_new_20170727!$A:$AG,14,FALSE)</f>
        <v>1523430</v>
      </c>
      <c r="P25" s="26">
        <f>VLOOKUP(Table3[[#This Row],[taxon_oid]],[1]Alphas_all_puf_new_20170727!$A:$AG,15,FALSE)</f>
        <v>0</v>
      </c>
      <c r="Q25" s="26">
        <f>VLOOKUP(Table3[[#This Row],[taxon_oid]],[1]Alphas_all_puf_new_20170727!$A:$AG,16,FALSE)</f>
        <v>0</v>
      </c>
      <c r="R25" s="20">
        <f>VLOOKUP(Table3[[#This Row],[taxon_oid]],[1]Alphas_all_puf_new_20170727!$A:$AG,17,FALSE)</f>
        <v>42297</v>
      </c>
      <c r="S25" s="19">
        <f>VLOOKUP(Table3[[#This Row],[taxon_oid]],[1]Alphas_all_puf_new_20170727!$A:$AG,19,FALSE)</f>
        <v>0</v>
      </c>
      <c r="T25" s="19" t="str">
        <f>VLOOKUP(Table3[[#This Row],[taxon_oid]],[1]Alphas_all_puf_new_20170727!$A:$AG,20,FALSE)</f>
        <v>Yes</v>
      </c>
      <c r="U25" s="19" t="str">
        <f>VLOOKUP(Table3[[#This Row],[taxon_oid]],[1]Alphas_all_puf_new_20170727!$A:$AG,21,FALSE)</f>
        <v>Unknown</v>
      </c>
      <c r="V25" s="13">
        <f>VLOOKUP(Table3[[#This Row],[taxon_oid]],[1]Alphas_all_puf_new_20170727!$A:$AG,22,FALSE)</f>
        <v>6161026</v>
      </c>
      <c r="W25" s="13">
        <f>VLOOKUP(Table3[[#This Row],[taxon_oid]],[1]Alphas_all_puf_new_20170727!$A:$AG,23,FALSE)</f>
        <v>5703</v>
      </c>
      <c r="X25" s="13">
        <f>VLOOKUP(Table3[[#This Row],[taxon_oid]],[1]Alphas_all_puf_new_20170727!$A:$AG,24,FALSE)</f>
        <v>228</v>
      </c>
      <c r="Y25" s="25">
        <f>VLOOKUP(Table3[[#This Row],[taxon_oid]],[1]Alphas_all_puf_new_20170727!$A:$AG,25,FALSE)</f>
        <v>0.66</v>
      </c>
      <c r="Z25" s="13">
        <f>VLOOKUP(Table3[[#This Row],[taxon_oid]],[1]Alphas_all_puf_new_20170727!$A:$AG,26,FALSE)</f>
        <v>5343719</v>
      </c>
      <c r="AA25" s="13">
        <f>VLOOKUP(Table3[[#This Row],[taxon_oid]],[1]Alphas_all_puf_new_20170727!$A:$AG,27,FALSE)</f>
        <v>5633</v>
      </c>
      <c r="AB25" s="13">
        <f>VLOOKUP(Table3[[#This Row],[taxon_oid]],[1]Alphas_all_puf_new_20170727!$A:$AG,28,FALSE)</f>
        <v>70</v>
      </c>
      <c r="AC25" s="13">
        <f>VLOOKUP(Table3[[#This Row],[taxon_oid]],[1]Alphas_all_puf_new_20170727!$A:$AG,29,FALSE)</f>
        <v>3</v>
      </c>
      <c r="AD25" s="13">
        <f>VLOOKUP(Table3[[#This Row],[taxon_oid]],[1]Alphas_all_puf_new_20170727!$A:$AG,30,FALSE)</f>
        <v>1</v>
      </c>
      <c r="AE25" s="13">
        <f>VLOOKUP(Table3[[#This Row],[taxon_oid]],[1]Alphas_all_puf_new_20170727!$A:$AG,31,FALSE)</f>
        <v>1</v>
      </c>
      <c r="AF25" s="13">
        <f>VLOOKUP(Table3[[#This Row],[taxon_oid]],[1]Alphas_all_puf_new_20170727!$A:$AG,32,FALSE)</f>
        <v>1</v>
      </c>
      <c r="AG25" s="13">
        <f>VLOOKUP(Table3[[#This Row],[taxon_oid]],[1]Alphas_all_puf_new_20170727!$A:$AG,33,FALSE)</f>
        <v>49</v>
      </c>
    </row>
    <row r="26" spans="1:33" x14ac:dyDescent="0.35">
      <c r="A26">
        <v>2516653017</v>
      </c>
      <c r="B26" t="s">
        <v>35</v>
      </c>
      <c r="C26" t="s">
        <v>36</v>
      </c>
      <c r="D26" t="s">
        <v>1371</v>
      </c>
      <c r="E26" t="s">
        <v>1440</v>
      </c>
      <c r="F26" t="s">
        <v>437</v>
      </c>
      <c r="G26">
        <v>2516653017</v>
      </c>
      <c r="H26" t="s">
        <v>38</v>
      </c>
      <c r="I26" t="s">
        <v>118</v>
      </c>
      <c r="J26" s="12" t="s">
        <v>994</v>
      </c>
      <c r="K26" s="12" t="s">
        <v>1366</v>
      </c>
      <c r="L26" s="12" t="s">
        <v>1369</v>
      </c>
      <c r="M26" s="12" t="s">
        <v>1368</v>
      </c>
      <c r="N26" s="27" t="s">
        <v>1413</v>
      </c>
      <c r="O26" s="26">
        <f>VLOOKUP(Table3[[#This Row],[taxon_oid]],[1]Alphas_all_puf_new_20170727!$A:$AG,14,FALSE)</f>
        <v>74570</v>
      </c>
      <c r="P26" s="26">
        <f>VLOOKUP(Table3[[#This Row],[taxon_oid]],[1]Alphas_all_puf_new_20170727!$A:$AG,15,FALSE)</f>
        <v>0</v>
      </c>
      <c r="Q26" s="26">
        <f>VLOOKUP(Table3[[#This Row],[taxon_oid]],[1]Alphas_all_puf_new_20170727!$A:$AG,16,FALSE)</f>
        <v>0</v>
      </c>
      <c r="R26" s="20">
        <f>VLOOKUP(Table3[[#This Row],[taxon_oid]],[1]Alphas_all_puf_new_20170727!$A:$AG,17,FALSE)</f>
        <v>41778</v>
      </c>
      <c r="S26" s="19" t="str">
        <f>VLOOKUP(Table3[[#This Row],[taxon_oid]],[1]Alphas_all_puf_new_20170727!$A:$AG,19,FALSE)</f>
        <v>Caroline Harwood</v>
      </c>
      <c r="T26" s="19" t="str">
        <f>VLOOKUP(Table3[[#This Row],[taxon_oid]],[1]Alphas_all_puf_new_20170727!$A:$AG,20,FALSE)</f>
        <v>Yes</v>
      </c>
      <c r="U26" s="19" t="str">
        <f>VLOOKUP(Table3[[#This Row],[taxon_oid]],[1]Alphas_all_puf_new_20170727!$A:$AG,21,FALSE)</f>
        <v>Yes</v>
      </c>
      <c r="V26" s="13">
        <f>VLOOKUP(Table3[[#This Row],[taxon_oid]],[1]Alphas_all_puf_new_20170727!$A:$AG,22,FALSE)</f>
        <v>5349750</v>
      </c>
      <c r="W26" s="13">
        <f>VLOOKUP(Table3[[#This Row],[taxon_oid]],[1]Alphas_all_puf_new_20170727!$A:$AG,23,FALSE)</f>
        <v>5352</v>
      </c>
      <c r="X26" s="13">
        <f>VLOOKUP(Table3[[#This Row],[taxon_oid]],[1]Alphas_all_puf_new_20170727!$A:$AG,24,FALSE)</f>
        <v>208</v>
      </c>
      <c r="Y26" s="25">
        <f>VLOOKUP(Table3[[#This Row],[taxon_oid]],[1]Alphas_all_puf_new_20170727!$A:$AG,25,FALSE)</f>
        <v>0.65</v>
      </c>
      <c r="Z26" s="13">
        <f>VLOOKUP(Table3[[#This Row],[taxon_oid]],[1]Alphas_all_puf_new_20170727!$A:$AG,26,FALSE)</f>
        <v>4633956</v>
      </c>
      <c r="AA26" s="13">
        <f>VLOOKUP(Table3[[#This Row],[taxon_oid]],[1]Alphas_all_puf_new_20170727!$A:$AG,27,FALSE)</f>
        <v>5287</v>
      </c>
      <c r="AB26" s="13">
        <f>VLOOKUP(Table3[[#This Row],[taxon_oid]],[1]Alphas_all_puf_new_20170727!$A:$AG,28,FALSE)</f>
        <v>65</v>
      </c>
      <c r="AC26" s="13">
        <f>VLOOKUP(Table3[[#This Row],[taxon_oid]],[1]Alphas_all_puf_new_20170727!$A:$AG,29,FALSE)</f>
        <v>3</v>
      </c>
      <c r="AD26" s="13">
        <f>VLOOKUP(Table3[[#This Row],[taxon_oid]],[1]Alphas_all_puf_new_20170727!$A:$AG,30,FALSE)</f>
        <v>1</v>
      </c>
      <c r="AE26" s="13">
        <f>VLOOKUP(Table3[[#This Row],[taxon_oid]],[1]Alphas_all_puf_new_20170727!$A:$AG,31,FALSE)</f>
        <v>1</v>
      </c>
      <c r="AF26" s="13">
        <f>VLOOKUP(Table3[[#This Row],[taxon_oid]],[1]Alphas_all_puf_new_20170727!$A:$AG,32,FALSE)</f>
        <v>1</v>
      </c>
      <c r="AG26" s="13">
        <f>VLOOKUP(Table3[[#This Row],[taxon_oid]],[1]Alphas_all_puf_new_20170727!$A:$AG,33,FALSE)</f>
        <v>46</v>
      </c>
    </row>
    <row r="27" spans="1:33" x14ac:dyDescent="0.35">
      <c r="A27">
        <v>2516653011</v>
      </c>
      <c r="B27" t="s">
        <v>35</v>
      </c>
      <c r="C27" t="s">
        <v>36</v>
      </c>
      <c r="D27" t="s">
        <v>1371</v>
      </c>
      <c r="E27" t="s">
        <v>1439</v>
      </c>
      <c r="F27" t="s">
        <v>437</v>
      </c>
      <c r="G27">
        <v>2516653011</v>
      </c>
      <c r="H27" t="s">
        <v>38</v>
      </c>
      <c r="I27" t="s">
        <v>118</v>
      </c>
      <c r="J27" s="12" t="s">
        <v>994</v>
      </c>
      <c r="K27" s="12" t="s">
        <v>1366</v>
      </c>
      <c r="L27" s="12" t="s">
        <v>1369</v>
      </c>
      <c r="M27" s="12" t="s">
        <v>1368</v>
      </c>
      <c r="N27" s="27" t="s">
        <v>1438</v>
      </c>
      <c r="O27" s="26">
        <f>VLOOKUP(Table3[[#This Row],[taxon_oid]],[1]Alphas_all_puf_new_20170727!$A:$AG,14,FALSE)</f>
        <v>1076</v>
      </c>
      <c r="P27" s="26">
        <f>VLOOKUP(Table3[[#This Row],[taxon_oid]],[1]Alphas_all_puf_new_20170727!$A:$AG,15,FALSE)</f>
        <v>0</v>
      </c>
      <c r="Q27" s="26">
        <f>VLOOKUP(Table3[[#This Row],[taxon_oid]],[1]Alphas_all_puf_new_20170727!$A:$AG,16,FALSE)</f>
        <v>0</v>
      </c>
      <c r="R27" s="20">
        <f>VLOOKUP(Table3[[#This Row],[taxon_oid]],[1]Alphas_all_puf_new_20170727!$A:$AG,17,FALSE)</f>
        <v>41778</v>
      </c>
      <c r="S27" s="19" t="str">
        <f>VLOOKUP(Table3[[#This Row],[taxon_oid]],[1]Alphas_all_puf_new_20170727!$A:$AG,19,FALSE)</f>
        <v>Caroline Harwood</v>
      </c>
      <c r="T27" s="19" t="str">
        <f>VLOOKUP(Table3[[#This Row],[taxon_oid]],[1]Alphas_all_puf_new_20170727!$A:$AG,20,FALSE)</f>
        <v>Yes</v>
      </c>
      <c r="U27" s="19" t="str">
        <f>VLOOKUP(Table3[[#This Row],[taxon_oid]],[1]Alphas_all_puf_new_20170727!$A:$AG,21,FALSE)</f>
        <v>No</v>
      </c>
      <c r="V27" s="13">
        <f>VLOOKUP(Table3[[#This Row],[taxon_oid]],[1]Alphas_all_puf_new_20170727!$A:$AG,22,FALSE)</f>
        <v>5327492</v>
      </c>
      <c r="W27" s="13">
        <f>VLOOKUP(Table3[[#This Row],[taxon_oid]],[1]Alphas_all_puf_new_20170727!$A:$AG,23,FALSE)</f>
        <v>5918</v>
      </c>
      <c r="X27" s="13">
        <f>VLOOKUP(Table3[[#This Row],[taxon_oid]],[1]Alphas_all_puf_new_20170727!$A:$AG,24,FALSE)</f>
        <v>617</v>
      </c>
      <c r="Y27" s="25">
        <f>VLOOKUP(Table3[[#This Row],[taxon_oid]],[1]Alphas_all_puf_new_20170727!$A:$AG,25,FALSE)</f>
        <v>0.65</v>
      </c>
      <c r="Z27" s="13">
        <f>VLOOKUP(Table3[[#This Row],[taxon_oid]],[1]Alphas_all_puf_new_20170727!$A:$AG,26,FALSE)</f>
        <v>4566316</v>
      </c>
      <c r="AA27" s="13">
        <f>VLOOKUP(Table3[[#This Row],[taxon_oid]],[1]Alphas_all_puf_new_20170727!$A:$AG,27,FALSE)</f>
        <v>5852</v>
      </c>
      <c r="AB27" s="13">
        <f>VLOOKUP(Table3[[#This Row],[taxon_oid]],[1]Alphas_all_puf_new_20170727!$A:$AG,28,FALSE)</f>
        <v>66</v>
      </c>
      <c r="AC27" s="13">
        <f>VLOOKUP(Table3[[#This Row],[taxon_oid]],[1]Alphas_all_puf_new_20170727!$A:$AG,29,FALSE)</f>
        <v>4</v>
      </c>
      <c r="AD27" s="13">
        <f>VLOOKUP(Table3[[#This Row],[taxon_oid]],[1]Alphas_all_puf_new_20170727!$A:$AG,30,FALSE)</f>
        <v>1</v>
      </c>
      <c r="AE27" s="13">
        <f>VLOOKUP(Table3[[#This Row],[taxon_oid]],[1]Alphas_all_puf_new_20170727!$A:$AG,31,FALSE)</f>
        <v>1</v>
      </c>
      <c r="AF27" s="13">
        <f>VLOOKUP(Table3[[#This Row],[taxon_oid]],[1]Alphas_all_puf_new_20170727!$A:$AG,32,FALSE)</f>
        <v>2</v>
      </c>
      <c r="AG27" s="13">
        <f>VLOOKUP(Table3[[#This Row],[taxon_oid]],[1]Alphas_all_puf_new_20170727!$A:$AG,33,FALSE)</f>
        <v>46</v>
      </c>
    </row>
    <row r="28" spans="1:33" x14ac:dyDescent="0.35">
      <c r="A28">
        <v>2516653014</v>
      </c>
      <c r="B28" t="s">
        <v>35</v>
      </c>
      <c r="C28" t="s">
        <v>36</v>
      </c>
      <c r="D28" t="s">
        <v>1371</v>
      </c>
      <c r="E28" t="s">
        <v>1437</v>
      </c>
      <c r="F28" t="s">
        <v>437</v>
      </c>
      <c r="G28">
        <v>2516653014</v>
      </c>
      <c r="H28" t="s">
        <v>38</v>
      </c>
      <c r="I28" t="s">
        <v>118</v>
      </c>
      <c r="J28" s="12" t="s">
        <v>994</v>
      </c>
      <c r="K28" s="12" t="s">
        <v>1366</v>
      </c>
      <c r="L28" s="12" t="s">
        <v>1369</v>
      </c>
      <c r="M28" s="12" t="s">
        <v>1368</v>
      </c>
      <c r="N28" s="27" t="s">
        <v>1436</v>
      </c>
      <c r="O28" s="26">
        <f>VLOOKUP(Table3[[#This Row],[taxon_oid]],[1]Alphas_all_puf_new_20170727!$A:$AG,14,FALSE)</f>
        <v>1076</v>
      </c>
      <c r="P28" s="26">
        <f>VLOOKUP(Table3[[#This Row],[taxon_oid]],[1]Alphas_all_puf_new_20170727!$A:$AG,15,FALSE)</f>
        <v>0</v>
      </c>
      <c r="Q28" s="26">
        <f>VLOOKUP(Table3[[#This Row],[taxon_oid]],[1]Alphas_all_puf_new_20170727!$A:$AG,16,FALSE)</f>
        <v>0</v>
      </c>
      <c r="R28" s="20">
        <f>VLOOKUP(Table3[[#This Row],[taxon_oid]],[1]Alphas_all_puf_new_20170727!$A:$AG,17,FALSE)</f>
        <v>41778</v>
      </c>
      <c r="S28" s="19" t="str">
        <f>VLOOKUP(Table3[[#This Row],[taxon_oid]],[1]Alphas_all_puf_new_20170727!$A:$AG,19,FALSE)</f>
        <v>Caroline Harwood</v>
      </c>
      <c r="T28" s="19" t="str">
        <f>VLOOKUP(Table3[[#This Row],[taxon_oid]],[1]Alphas_all_puf_new_20170727!$A:$AG,20,FALSE)</f>
        <v>Yes</v>
      </c>
      <c r="U28" s="19" t="str">
        <f>VLOOKUP(Table3[[#This Row],[taxon_oid]],[1]Alphas_all_puf_new_20170727!$A:$AG,21,FALSE)</f>
        <v>No</v>
      </c>
      <c r="V28" s="13">
        <f>VLOOKUP(Table3[[#This Row],[taxon_oid]],[1]Alphas_all_puf_new_20170727!$A:$AG,22,FALSE)</f>
        <v>5677265</v>
      </c>
      <c r="W28" s="13">
        <f>VLOOKUP(Table3[[#This Row],[taxon_oid]],[1]Alphas_all_puf_new_20170727!$A:$AG,23,FALSE)</f>
        <v>5749</v>
      </c>
      <c r="X28" s="13">
        <f>VLOOKUP(Table3[[#This Row],[taxon_oid]],[1]Alphas_all_puf_new_20170727!$A:$AG,24,FALSE)</f>
        <v>251</v>
      </c>
      <c r="Y28" s="25">
        <f>VLOOKUP(Table3[[#This Row],[taxon_oid]],[1]Alphas_all_puf_new_20170727!$A:$AG,25,FALSE)</f>
        <v>0.65</v>
      </c>
      <c r="Z28" s="13">
        <f>VLOOKUP(Table3[[#This Row],[taxon_oid]],[1]Alphas_all_puf_new_20170727!$A:$AG,26,FALSE)</f>
        <v>4881755</v>
      </c>
      <c r="AA28" s="13">
        <f>VLOOKUP(Table3[[#This Row],[taxon_oid]],[1]Alphas_all_puf_new_20170727!$A:$AG,27,FALSE)</f>
        <v>5684</v>
      </c>
      <c r="AB28" s="13">
        <f>VLOOKUP(Table3[[#This Row],[taxon_oid]],[1]Alphas_all_puf_new_20170727!$A:$AG,28,FALSE)</f>
        <v>65</v>
      </c>
      <c r="AC28" s="13">
        <f>VLOOKUP(Table3[[#This Row],[taxon_oid]],[1]Alphas_all_puf_new_20170727!$A:$AG,29,FALSE)</f>
        <v>3</v>
      </c>
      <c r="AD28" s="13">
        <f>VLOOKUP(Table3[[#This Row],[taxon_oid]],[1]Alphas_all_puf_new_20170727!$A:$AG,30,FALSE)</f>
        <v>1</v>
      </c>
      <c r="AE28" s="13">
        <f>VLOOKUP(Table3[[#This Row],[taxon_oid]],[1]Alphas_all_puf_new_20170727!$A:$AG,31,FALSE)</f>
        <v>1</v>
      </c>
      <c r="AF28" s="13">
        <f>VLOOKUP(Table3[[#This Row],[taxon_oid]],[1]Alphas_all_puf_new_20170727!$A:$AG,32,FALSE)</f>
        <v>1</v>
      </c>
      <c r="AG28" s="13">
        <f>VLOOKUP(Table3[[#This Row],[taxon_oid]],[1]Alphas_all_puf_new_20170727!$A:$AG,33,FALSE)</f>
        <v>47</v>
      </c>
    </row>
    <row r="29" spans="1:33" x14ac:dyDescent="0.35">
      <c r="A29">
        <v>2636415883</v>
      </c>
      <c r="B29" t="s">
        <v>35</v>
      </c>
      <c r="C29" t="s">
        <v>36</v>
      </c>
      <c r="D29" t="s">
        <v>135</v>
      </c>
      <c r="E29" t="s">
        <v>1435</v>
      </c>
      <c r="F29" t="s">
        <v>133</v>
      </c>
      <c r="G29">
        <v>2636415883</v>
      </c>
      <c r="H29" t="s">
        <v>38</v>
      </c>
      <c r="I29" t="s">
        <v>118</v>
      </c>
      <c r="J29" s="12" t="s">
        <v>994</v>
      </c>
      <c r="K29" s="12" t="s">
        <v>1366</v>
      </c>
      <c r="L29" s="12" t="s">
        <v>1365</v>
      </c>
      <c r="M29" t="s">
        <v>1435</v>
      </c>
      <c r="N29" s="27" t="s">
        <v>1434</v>
      </c>
      <c r="O29" s="26">
        <f>VLOOKUP(Table3[[#This Row],[taxon_oid]],[1]Alphas_all_puf_new_20170727!$A:$AG,14,FALSE)</f>
        <v>1523417</v>
      </c>
      <c r="P29" s="26">
        <f>VLOOKUP(Table3[[#This Row],[taxon_oid]],[1]Alphas_all_puf_new_20170727!$A:$AG,15,FALSE)</f>
        <v>0</v>
      </c>
      <c r="Q29" s="26">
        <f>VLOOKUP(Table3[[#This Row],[taxon_oid]],[1]Alphas_all_puf_new_20170727!$A:$AG,16,FALSE)</f>
        <v>0</v>
      </c>
      <c r="R29" s="20">
        <f>VLOOKUP(Table3[[#This Row],[taxon_oid]],[1]Alphas_all_puf_new_20170727!$A:$AG,17,FALSE)</f>
        <v>42297</v>
      </c>
      <c r="S29" s="19">
        <f>VLOOKUP(Table3[[#This Row],[taxon_oid]],[1]Alphas_all_puf_new_20170727!$A:$AG,19,FALSE)</f>
        <v>0</v>
      </c>
      <c r="T29" s="19" t="str">
        <f>VLOOKUP(Table3[[#This Row],[taxon_oid]],[1]Alphas_all_puf_new_20170727!$A:$AG,20,FALSE)</f>
        <v>Yes</v>
      </c>
      <c r="U29" s="19" t="str">
        <f>VLOOKUP(Table3[[#This Row],[taxon_oid]],[1]Alphas_all_puf_new_20170727!$A:$AG,21,FALSE)</f>
        <v>Unknown</v>
      </c>
      <c r="V29" s="13">
        <f>VLOOKUP(Table3[[#This Row],[taxon_oid]],[1]Alphas_all_puf_new_20170727!$A:$AG,22,FALSE)</f>
        <v>4461984</v>
      </c>
      <c r="W29" s="13">
        <f>VLOOKUP(Table3[[#This Row],[taxon_oid]],[1]Alphas_all_puf_new_20170727!$A:$AG,23,FALSE)</f>
        <v>4298</v>
      </c>
      <c r="X29" s="13">
        <f>VLOOKUP(Table3[[#This Row],[taxon_oid]],[1]Alphas_all_puf_new_20170727!$A:$AG,24,FALSE)</f>
        <v>83</v>
      </c>
      <c r="Y29" s="25">
        <f>VLOOKUP(Table3[[#This Row],[taxon_oid]],[1]Alphas_all_puf_new_20170727!$A:$AG,25,FALSE)</f>
        <v>0.66</v>
      </c>
      <c r="Z29" s="13">
        <f>VLOOKUP(Table3[[#This Row],[taxon_oid]],[1]Alphas_all_puf_new_20170727!$A:$AG,26,FALSE)</f>
        <v>3959370</v>
      </c>
      <c r="AA29" s="13">
        <f>VLOOKUP(Table3[[#This Row],[taxon_oid]],[1]Alphas_all_puf_new_20170727!$A:$AG,27,FALSE)</f>
        <v>4239</v>
      </c>
      <c r="AB29" s="13">
        <f>VLOOKUP(Table3[[#This Row],[taxon_oid]],[1]Alphas_all_puf_new_20170727!$A:$AG,28,FALSE)</f>
        <v>59</v>
      </c>
      <c r="AC29" s="13">
        <f>VLOOKUP(Table3[[#This Row],[taxon_oid]],[1]Alphas_all_puf_new_20170727!$A:$AG,29,FALSE)</f>
        <v>3</v>
      </c>
      <c r="AD29" s="13">
        <f>VLOOKUP(Table3[[#This Row],[taxon_oid]],[1]Alphas_all_puf_new_20170727!$A:$AG,30,FALSE)</f>
        <v>1</v>
      </c>
      <c r="AE29" s="13">
        <f>VLOOKUP(Table3[[#This Row],[taxon_oid]],[1]Alphas_all_puf_new_20170727!$A:$AG,31,FALSE)</f>
        <v>1</v>
      </c>
      <c r="AF29" s="13">
        <f>VLOOKUP(Table3[[#This Row],[taxon_oid]],[1]Alphas_all_puf_new_20170727!$A:$AG,32,FALSE)</f>
        <v>1</v>
      </c>
      <c r="AG29" s="13">
        <f>VLOOKUP(Table3[[#This Row],[taxon_oid]],[1]Alphas_all_puf_new_20170727!$A:$AG,33,FALSE)</f>
        <v>45</v>
      </c>
    </row>
    <row r="30" spans="1:33" x14ac:dyDescent="0.35">
      <c r="A30">
        <v>2516653021</v>
      </c>
      <c r="B30" t="s">
        <v>35</v>
      </c>
      <c r="C30" t="s">
        <v>36</v>
      </c>
      <c r="D30" t="s">
        <v>1371</v>
      </c>
      <c r="E30" t="s">
        <v>1433</v>
      </c>
      <c r="F30" t="s">
        <v>437</v>
      </c>
      <c r="G30">
        <v>2516653021</v>
      </c>
      <c r="H30" t="s">
        <v>38</v>
      </c>
      <c r="I30" t="s">
        <v>118</v>
      </c>
      <c r="J30" s="12" t="s">
        <v>994</v>
      </c>
      <c r="K30" s="12" t="s">
        <v>1366</v>
      </c>
      <c r="L30" s="12" t="s">
        <v>1369</v>
      </c>
      <c r="M30" s="12" t="s">
        <v>1368</v>
      </c>
      <c r="N30" s="27" t="s">
        <v>1432</v>
      </c>
      <c r="O30" s="26">
        <f>VLOOKUP(Table3[[#This Row],[taxon_oid]],[1]Alphas_all_puf_new_20170727!$A:$AG,14,FALSE)</f>
        <v>1076</v>
      </c>
      <c r="P30" s="26">
        <f>VLOOKUP(Table3[[#This Row],[taxon_oid]],[1]Alphas_all_puf_new_20170727!$A:$AG,15,FALSE)</f>
        <v>0</v>
      </c>
      <c r="Q30" s="26">
        <f>VLOOKUP(Table3[[#This Row],[taxon_oid]],[1]Alphas_all_puf_new_20170727!$A:$AG,16,FALSE)</f>
        <v>0</v>
      </c>
      <c r="R30" s="20">
        <f>VLOOKUP(Table3[[#This Row],[taxon_oid]],[1]Alphas_all_puf_new_20170727!$A:$AG,17,FALSE)</f>
        <v>41778</v>
      </c>
      <c r="S30" s="19" t="str">
        <f>VLOOKUP(Table3[[#This Row],[taxon_oid]],[1]Alphas_all_puf_new_20170727!$A:$AG,19,FALSE)</f>
        <v>Caroline Harwood</v>
      </c>
      <c r="T30" s="19" t="str">
        <f>VLOOKUP(Table3[[#This Row],[taxon_oid]],[1]Alphas_all_puf_new_20170727!$A:$AG,20,FALSE)</f>
        <v>Yes</v>
      </c>
      <c r="U30" s="19" t="str">
        <f>VLOOKUP(Table3[[#This Row],[taxon_oid]],[1]Alphas_all_puf_new_20170727!$A:$AG,21,FALSE)</f>
        <v>No</v>
      </c>
      <c r="V30" s="13">
        <f>VLOOKUP(Table3[[#This Row],[taxon_oid]],[1]Alphas_all_puf_new_20170727!$A:$AG,22,FALSE)</f>
        <v>5468780</v>
      </c>
      <c r="W30" s="13">
        <f>VLOOKUP(Table3[[#This Row],[taxon_oid]],[1]Alphas_all_puf_new_20170727!$A:$AG,23,FALSE)</f>
        <v>5715</v>
      </c>
      <c r="X30" s="13">
        <f>VLOOKUP(Table3[[#This Row],[taxon_oid]],[1]Alphas_all_puf_new_20170727!$A:$AG,24,FALSE)</f>
        <v>308</v>
      </c>
      <c r="Y30" s="25">
        <f>VLOOKUP(Table3[[#This Row],[taxon_oid]],[1]Alphas_all_puf_new_20170727!$A:$AG,25,FALSE)</f>
        <v>0.65</v>
      </c>
      <c r="Z30" s="13">
        <f>VLOOKUP(Table3[[#This Row],[taxon_oid]],[1]Alphas_all_puf_new_20170727!$A:$AG,26,FALSE)</f>
        <v>4703216</v>
      </c>
      <c r="AA30" s="13">
        <f>VLOOKUP(Table3[[#This Row],[taxon_oid]],[1]Alphas_all_puf_new_20170727!$A:$AG,27,FALSE)</f>
        <v>5647</v>
      </c>
      <c r="AB30" s="13">
        <f>VLOOKUP(Table3[[#This Row],[taxon_oid]],[1]Alphas_all_puf_new_20170727!$A:$AG,28,FALSE)</f>
        <v>68</v>
      </c>
      <c r="AC30" s="13">
        <f>VLOOKUP(Table3[[#This Row],[taxon_oid]],[1]Alphas_all_puf_new_20170727!$A:$AG,29,FALSE)</f>
        <v>3</v>
      </c>
      <c r="AD30" s="13">
        <f>VLOOKUP(Table3[[#This Row],[taxon_oid]],[1]Alphas_all_puf_new_20170727!$A:$AG,30,FALSE)</f>
        <v>1</v>
      </c>
      <c r="AE30" s="13">
        <f>VLOOKUP(Table3[[#This Row],[taxon_oid]],[1]Alphas_all_puf_new_20170727!$A:$AG,31,FALSE)</f>
        <v>1</v>
      </c>
      <c r="AF30" s="13">
        <f>VLOOKUP(Table3[[#This Row],[taxon_oid]],[1]Alphas_all_puf_new_20170727!$A:$AG,32,FALSE)</f>
        <v>1</v>
      </c>
      <c r="AG30" s="13">
        <f>VLOOKUP(Table3[[#This Row],[taxon_oid]],[1]Alphas_all_puf_new_20170727!$A:$AG,33,FALSE)</f>
        <v>48</v>
      </c>
    </row>
    <row r="31" spans="1:33" x14ac:dyDescent="0.35">
      <c r="A31">
        <v>2516653012</v>
      </c>
      <c r="B31" t="s">
        <v>35</v>
      </c>
      <c r="C31" t="s">
        <v>36</v>
      </c>
      <c r="D31" t="s">
        <v>1371</v>
      </c>
      <c r="E31" t="s">
        <v>1431</v>
      </c>
      <c r="F31" t="s">
        <v>437</v>
      </c>
      <c r="G31">
        <v>2516653012</v>
      </c>
      <c r="H31" t="s">
        <v>38</v>
      </c>
      <c r="I31" t="s">
        <v>118</v>
      </c>
      <c r="J31" s="12" t="s">
        <v>994</v>
      </c>
      <c r="K31" s="12" t="s">
        <v>1366</v>
      </c>
      <c r="L31" s="12" t="s">
        <v>1369</v>
      </c>
      <c r="M31" s="12" t="s">
        <v>1368</v>
      </c>
      <c r="N31" s="27" t="s">
        <v>1430</v>
      </c>
      <c r="O31" s="26">
        <f>VLOOKUP(Table3[[#This Row],[taxon_oid]],[1]Alphas_all_puf_new_20170727!$A:$AG,14,FALSE)</f>
        <v>1076</v>
      </c>
      <c r="P31" s="26">
        <f>VLOOKUP(Table3[[#This Row],[taxon_oid]],[1]Alphas_all_puf_new_20170727!$A:$AG,15,FALSE)</f>
        <v>0</v>
      </c>
      <c r="Q31" s="26">
        <f>VLOOKUP(Table3[[#This Row],[taxon_oid]],[1]Alphas_all_puf_new_20170727!$A:$AG,16,FALSE)</f>
        <v>0</v>
      </c>
      <c r="R31" s="20">
        <f>VLOOKUP(Table3[[#This Row],[taxon_oid]],[1]Alphas_all_puf_new_20170727!$A:$AG,17,FALSE)</f>
        <v>41778</v>
      </c>
      <c r="S31" s="19" t="str">
        <f>VLOOKUP(Table3[[#This Row],[taxon_oid]],[1]Alphas_all_puf_new_20170727!$A:$AG,19,FALSE)</f>
        <v>Caroline Harwood</v>
      </c>
      <c r="T31" s="19" t="str">
        <f>VLOOKUP(Table3[[#This Row],[taxon_oid]],[1]Alphas_all_puf_new_20170727!$A:$AG,20,FALSE)</f>
        <v>Yes</v>
      </c>
      <c r="U31" s="19" t="str">
        <f>VLOOKUP(Table3[[#This Row],[taxon_oid]],[1]Alphas_all_puf_new_20170727!$A:$AG,21,FALSE)</f>
        <v>No</v>
      </c>
      <c r="V31" s="13">
        <f>VLOOKUP(Table3[[#This Row],[taxon_oid]],[1]Alphas_all_puf_new_20170727!$A:$AG,22,FALSE)</f>
        <v>3928273</v>
      </c>
      <c r="W31" s="13">
        <f>VLOOKUP(Table3[[#This Row],[taxon_oid]],[1]Alphas_all_puf_new_20170727!$A:$AG,23,FALSE)</f>
        <v>4006</v>
      </c>
      <c r="X31" s="13">
        <f>VLOOKUP(Table3[[#This Row],[taxon_oid]],[1]Alphas_all_puf_new_20170727!$A:$AG,24,FALSE)</f>
        <v>349</v>
      </c>
      <c r="Y31" s="25">
        <f>VLOOKUP(Table3[[#This Row],[taxon_oid]],[1]Alphas_all_puf_new_20170727!$A:$AG,25,FALSE)</f>
        <v>0.64</v>
      </c>
      <c r="Z31" s="13">
        <f>VLOOKUP(Table3[[#This Row],[taxon_oid]],[1]Alphas_all_puf_new_20170727!$A:$AG,26,FALSE)</f>
        <v>3337084</v>
      </c>
      <c r="AA31" s="13">
        <f>VLOOKUP(Table3[[#This Row],[taxon_oid]],[1]Alphas_all_puf_new_20170727!$A:$AG,27,FALSE)</f>
        <v>3943</v>
      </c>
      <c r="AB31" s="13">
        <f>VLOOKUP(Table3[[#This Row],[taxon_oid]],[1]Alphas_all_puf_new_20170727!$A:$AG,28,FALSE)</f>
        <v>63</v>
      </c>
      <c r="AC31" s="13">
        <f>VLOOKUP(Table3[[#This Row],[taxon_oid]],[1]Alphas_all_puf_new_20170727!$A:$AG,29,FALSE)</f>
        <v>3</v>
      </c>
      <c r="AD31" s="13">
        <f>VLOOKUP(Table3[[#This Row],[taxon_oid]],[1]Alphas_all_puf_new_20170727!$A:$AG,30,FALSE)</f>
        <v>1</v>
      </c>
      <c r="AE31" s="13">
        <f>VLOOKUP(Table3[[#This Row],[taxon_oid]],[1]Alphas_all_puf_new_20170727!$A:$AG,31,FALSE)</f>
        <v>1</v>
      </c>
      <c r="AF31" s="13">
        <f>VLOOKUP(Table3[[#This Row],[taxon_oid]],[1]Alphas_all_puf_new_20170727!$A:$AG,32,FALSE)</f>
        <v>1</v>
      </c>
      <c r="AG31" s="13">
        <f>VLOOKUP(Table3[[#This Row],[taxon_oid]],[1]Alphas_all_puf_new_20170727!$A:$AG,33,FALSE)</f>
        <v>46</v>
      </c>
    </row>
    <row r="32" spans="1:33" x14ac:dyDescent="0.35">
      <c r="A32">
        <v>639279312</v>
      </c>
      <c r="B32" t="s">
        <v>35</v>
      </c>
      <c r="C32" t="s">
        <v>60</v>
      </c>
      <c r="D32" t="s">
        <v>1376</v>
      </c>
      <c r="E32" t="s">
        <v>1429</v>
      </c>
      <c r="F32" t="s">
        <v>46</v>
      </c>
      <c r="G32">
        <v>639279312</v>
      </c>
      <c r="H32" t="s">
        <v>38</v>
      </c>
      <c r="I32" t="s">
        <v>118</v>
      </c>
      <c r="J32" s="12" t="s">
        <v>994</v>
      </c>
      <c r="K32" s="12" t="s">
        <v>1366</v>
      </c>
      <c r="L32" s="12" t="s">
        <v>1369</v>
      </c>
      <c r="M32" s="12" t="s">
        <v>1368</v>
      </c>
      <c r="N32" s="27" t="s">
        <v>1428</v>
      </c>
      <c r="O32" s="26">
        <f>VLOOKUP(Table3[[#This Row],[taxon_oid]],[1]Alphas_all_puf_new_20170727!$A:$AG,14,FALSE)</f>
        <v>316055</v>
      </c>
      <c r="P32" s="26">
        <f>VLOOKUP(Table3[[#This Row],[taxon_oid]],[1]Alphas_all_puf_new_20170727!$A:$AG,15,FALSE)</f>
        <v>15751</v>
      </c>
      <c r="Q32" s="26">
        <f>VLOOKUP(Table3[[#This Row],[taxon_oid]],[1]Alphas_all_puf_new_20170727!$A:$AG,16,FALSE)</f>
        <v>58445</v>
      </c>
      <c r="R32" s="20">
        <f>VLOOKUP(Table3[[#This Row],[taxon_oid]],[1]Alphas_all_puf_new_20170727!$A:$AG,17,FALSE)</f>
        <v>39052</v>
      </c>
      <c r="S32" s="19" t="str">
        <f>VLOOKUP(Table3[[#This Row],[taxon_oid]],[1]Alphas_all_puf_new_20170727!$A:$AG,19,FALSE)</f>
        <v>Harwood, Caroline</v>
      </c>
      <c r="T32" s="19" t="str">
        <f>VLOOKUP(Table3[[#This Row],[taxon_oid]],[1]Alphas_all_puf_new_20170727!$A:$AG,20,FALSE)</f>
        <v>Yes</v>
      </c>
      <c r="U32" s="19" t="str">
        <f>VLOOKUP(Table3[[#This Row],[taxon_oid]],[1]Alphas_all_puf_new_20170727!$A:$AG,21,FALSE)</f>
        <v>Unknown</v>
      </c>
      <c r="V32" s="13">
        <f>VLOOKUP(Table3[[#This Row],[taxon_oid]],[1]Alphas_all_puf_new_20170727!$A:$AG,22,FALSE)</f>
        <v>5505494</v>
      </c>
      <c r="W32" s="13">
        <f>VLOOKUP(Table3[[#This Row],[taxon_oid]],[1]Alphas_all_puf_new_20170727!$A:$AG,23,FALSE)</f>
        <v>4996</v>
      </c>
      <c r="X32" s="13">
        <f>VLOOKUP(Table3[[#This Row],[taxon_oid]],[1]Alphas_all_puf_new_20170727!$A:$AG,24,FALSE)</f>
        <v>1</v>
      </c>
      <c r="Y32" s="25">
        <f>VLOOKUP(Table3[[#This Row],[taxon_oid]],[1]Alphas_all_puf_new_20170727!$A:$AG,25,FALSE)</f>
        <v>0.64</v>
      </c>
      <c r="Z32" s="13">
        <f>VLOOKUP(Table3[[#This Row],[taxon_oid]],[1]Alphas_all_puf_new_20170727!$A:$AG,26,FALSE)</f>
        <v>4761139</v>
      </c>
      <c r="AA32" s="13">
        <f>VLOOKUP(Table3[[#This Row],[taxon_oid]],[1]Alphas_all_puf_new_20170727!$A:$AG,27,FALSE)</f>
        <v>4914</v>
      </c>
      <c r="AB32" s="13">
        <f>VLOOKUP(Table3[[#This Row],[taxon_oid]],[1]Alphas_all_puf_new_20170727!$A:$AG,28,FALSE)</f>
        <v>82</v>
      </c>
      <c r="AC32" s="13">
        <f>VLOOKUP(Table3[[#This Row],[taxon_oid]],[1]Alphas_all_puf_new_20170727!$A:$AG,29,FALSE)</f>
        <v>6</v>
      </c>
      <c r="AD32" s="13">
        <f>VLOOKUP(Table3[[#This Row],[taxon_oid]],[1]Alphas_all_puf_new_20170727!$A:$AG,30,FALSE)</f>
        <v>2</v>
      </c>
      <c r="AE32" s="13">
        <f>VLOOKUP(Table3[[#This Row],[taxon_oid]],[1]Alphas_all_puf_new_20170727!$A:$AG,31,FALSE)</f>
        <v>2</v>
      </c>
      <c r="AF32" s="13">
        <f>VLOOKUP(Table3[[#This Row],[taxon_oid]],[1]Alphas_all_puf_new_20170727!$A:$AG,32,FALSE)</f>
        <v>2</v>
      </c>
      <c r="AG32" s="13">
        <f>VLOOKUP(Table3[[#This Row],[taxon_oid]],[1]Alphas_all_puf_new_20170727!$A:$AG,33,FALSE)</f>
        <v>48</v>
      </c>
    </row>
    <row r="33" spans="1:33" x14ac:dyDescent="0.35">
      <c r="A33">
        <v>2516653001</v>
      </c>
      <c r="B33" t="s">
        <v>35</v>
      </c>
      <c r="C33" t="s">
        <v>36</v>
      </c>
      <c r="D33" t="s">
        <v>1371</v>
      </c>
      <c r="E33" t="s">
        <v>1427</v>
      </c>
      <c r="F33" t="s">
        <v>437</v>
      </c>
      <c r="G33">
        <v>2516653001</v>
      </c>
      <c r="H33" t="s">
        <v>38</v>
      </c>
      <c r="I33" t="s">
        <v>118</v>
      </c>
      <c r="J33" s="12" t="s">
        <v>994</v>
      </c>
      <c r="K33" s="12" t="s">
        <v>1366</v>
      </c>
      <c r="L33" s="12" t="s">
        <v>1369</v>
      </c>
      <c r="M33" s="12" t="s">
        <v>1368</v>
      </c>
      <c r="N33" s="27" t="s">
        <v>1426</v>
      </c>
      <c r="O33" s="26">
        <f>VLOOKUP(Table3[[#This Row],[taxon_oid]],[1]Alphas_all_puf_new_20170727!$A:$AG,14,FALSE)</f>
        <v>1076</v>
      </c>
      <c r="P33" s="26">
        <f>VLOOKUP(Table3[[#This Row],[taxon_oid]],[1]Alphas_all_puf_new_20170727!$A:$AG,15,FALSE)</f>
        <v>0</v>
      </c>
      <c r="Q33" s="26">
        <f>VLOOKUP(Table3[[#This Row],[taxon_oid]],[1]Alphas_all_puf_new_20170727!$A:$AG,16,FALSE)</f>
        <v>0</v>
      </c>
      <c r="R33" s="20">
        <f>VLOOKUP(Table3[[#This Row],[taxon_oid]],[1]Alphas_all_puf_new_20170727!$A:$AG,17,FALSE)</f>
        <v>41778</v>
      </c>
      <c r="S33" s="19" t="str">
        <f>VLOOKUP(Table3[[#This Row],[taxon_oid]],[1]Alphas_all_puf_new_20170727!$A:$AG,19,FALSE)</f>
        <v>Caroline Harwood</v>
      </c>
      <c r="T33" s="19" t="str">
        <f>VLOOKUP(Table3[[#This Row],[taxon_oid]],[1]Alphas_all_puf_new_20170727!$A:$AG,20,FALSE)</f>
        <v>Yes</v>
      </c>
      <c r="U33" s="19" t="str">
        <f>VLOOKUP(Table3[[#This Row],[taxon_oid]],[1]Alphas_all_puf_new_20170727!$A:$AG,21,FALSE)</f>
        <v>No</v>
      </c>
      <c r="V33" s="13">
        <f>VLOOKUP(Table3[[#This Row],[taxon_oid]],[1]Alphas_all_puf_new_20170727!$A:$AG,22,FALSE)</f>
        <v>5417108</v>
      </c>
      <c r="W33" s="13">
        <f>VLOOKUP(Table3[[#This Row],[taxon_oid]],[1]Alphas_all_puf_new_20170727!$A:$AG,23,FALSE)</f>
        <v>6082</v>
      </c>
      <c r="X33" s="13">
        <f>VLOOKUP(Table3[[#This Row],[taxon_oid]],[1]Alphas_all_puf_new_20170727!$A:$AG,24,FALSE)</f>
        <v>860</v>
      </c>
      <c r="Y33" s="25">
        <f>VLOOKUP(Table3[[#This Row],[taxon_oid]],[1]Alphas_all_puf_new_20170727!$A:$AG,25,FALSE)</f>
        <v>0.65</v>
      </c>
      <c r="Z33" s="13">
        <f>VLOOKUP(Table3[[#This Row],[taxon_oid]],[1]Alphas_all_puf_new_20170727!$A:$AG,26,FALSE)</f>
        <v>4663159</v>
      </c>
      <c r="AA33" s="13">
        <f>VLOOKUP(Table3[[#This Row],[taxon_oid]],[1]Alphas_all_puf_new_20170727!$A:$AG,27,FALSE)</f>
        <v>6015</v>
      </c>
      <c r="AB33" s="13">
        <f>VLOOKUP(Table3[[#This Row],[taxon_oid]],[1]Alphas_all_puf_new_20170727!$A:$AG,28,FALSE)</f>
        <v>67</v>
      </c>
      <c r="AC33" s="13">
        <f>VLOOKUP(Table3[[#This Row],[taxon_oid]],[1]Alphas_all_puf_new_20170727!$A:$AG,29,FALSE)</f>
        <v>4</v>
      </c>
      <c r="AD33" s="13">
        <f>VLOOKUP(Table3[[#This Row],[taxon_oid]],[1]Alphas_all_puf_new_20170727!$A:$AG,30,FALSE)</f>
        <v>1</v>
      </c>
      <c r="AE33" s="13">
        <f>VLOOKUP(Table3[[#This Row],[taxon_oid]],[1]Alphas_all_puf_new_20170727!$A:$AG,31,FALSE)</f>
        <v>2</v>
      </c>
      <c r="AF33" s="13">
        <f>VLOOKUP(Table3[[#This Row],[taxon_oid]],[1]Alphas_all_puf_new_20170727!$A:$AG,32,FALSE)</f>
        <v>1</v>
      </c>
      <c r="AG33" s="13">
        <f>VLOOKUP(Table3[[#This Row],[taxon_oid]],[1]Alphas_all_puf_new_20170727!$A:$AG,33,FALSE)</f>
        <v>46</v>
      </c>
    </row>
    <row r="34" spans="1:33" x14ac:dyDescent="0.35">
      <c r="A34">
        <v>2516653015</v>
      </c>
      <c r="B34" t="s">
        <v>35</v>
      </c>
      <c r="C34" t="s">
        <v>36</v>
      </c>
      <c r="D34" t="s">
        <v>1371</v>
      </c>
      <c r="E34" t="s">
        <v>1425</v>
      </c>
      <c r="F34" t="s">
        <v>437</v>
      </c>
      <c r="G34">
        <v>2516653015</v>
      </c>
      <c r="H34" t="s">
        <v>38</v>
      </c>
      <c r="I34" t="s">
        <v>118</v>
      </c>
      <c r="J34" s="12" t="s">
        <v>994</v>
      </c>
      <c r="K34" s="12" t="s">
        <v>1366</v>
      </c>
      <c r="L34" s="12" t="s">
        <v>1369</v>
      </c>
      <c r="M34" s="12" t="s">
        <v>1368</v>
      </c>
      <c r="N34" s="27" t="s">
        <v>1424</v>
      </c>
      <c r="O34" s="26">
        <f>VLOOKUP(Table3[[#This Row],[taxon_oid]],[1]Alphas_all_puf_new_20170727!$A:$AG,14,FALSE)</f>
        <v>1076</v>
      </c>
      <c r="P34" s="26">
        <f>VLOOKUP(Table3[[#This Row],[taxon_oid]],[1]Alphas_all_puf_new_20170727!$A:$AG,15,FALSE)</f>
        <v>0</v>
      </c>
      <c r="Q34" s="26">
        <f>VLOOKUP(Table3[[#This Row],[taxon_oid]],[1]Alphas_all_puf_new_20170727!$A:$AG,16,FALSE)</f>
        <v>0</v>
      </c>
      <c r="R34" s="20">
        <f>VLOOKUP(Table3[[#This Row],[taxon_oid]],[1]Alphas_all_puf_new_20170727!$A:$AG,17,FALSE)</f>
        <v>41778</v>
      </c>
      <c r="S34" s="19" t="str">
        <f>VLOOKUP(Table3[[#This Row],[taxon_oid]],[1]Alphas_all_puf_new_20170727!$A:$AG,19,FALSE)</f>
        <v>Caroline Harwood</v>
      </c>
      <c r="T34" s="19" t="str">
        <f>VLOOKUP(Table3[[#This Row],[taxon_oid]],[1]Alphas_all_puf_new_20170727!$A:$AG,20,FALSE)</f>
        <v>Yes</v>
      </c>
      <c r="U34" s="19" t="str">
        <f>VLOOKUP(Table3[[#This Row],[taxon_oid]],[1]Alphas_all_puf_new_20170727!$A:$AG,21,FALSE)</f>
        <v>Yes</v>
      </c>
      <c r="V34" s="13">
        <f>VLOOKUP(Table3[[#This Row],[taxon_oid]],[1]Alphas_all_puf_new_20170727!$A:$AG,22,FALSE)</f>
        <v>5343628</v>
      </c>
      <c r="W34" s="13">
        <f>VLOOKUP(Table3[[#This Row],[taxon_oid]],[1]Alphas_all_puf_new_20170727!$A:$AG,23,FALSE)</f>
        <v>5629</v>
      </c>
      <c r="X34" s="13">
        <f>VLOOKUP(Table3[[#This Row],[taxon_oid]],[1]Alphas_all_puf_new_20170727!$A:$AG,24,FALSE)</f>
        <v>213</v>
      </c>
      <c r="Y34" s="25">
        <f>VLOOKUP(Table3[[#This Row],[taxon_oid]],[1]Alphas_all_puf_new_20170727!$A:$AG,25,FALSE)</f>
        <v>0.65</v>
      </c>
      <c r="Z34" s="13">
        <f>VLOOKUP(Table3[[#This Row],[taxon_oid]],[1]Alphas_all_puf_new_20170727!$A:$AG,26,FALSE)</f>
        <v>4571129</v>
      </c>
      <c r="AA34" s="13">
        <f>VLOOKUP(Table3[[#This Row],[taxon_oid]],[1]Alphas_all_puf_new_20170727!$A:$AG,27,FALSE)</f>
        <v>5565</v>
      </c>
      <c r="AB34" s="13">
        <f>VLOOKUP(Table3[[#This Row],[taxon_oid]],[1]Alphas_all_puf_new_20170727!$A:$AG,28,FALSE)</f>
        <v>64</v>
      </c>
      <c r="AC34" s="13">
        <f>VLOOKUP(Table3[[#This Row],[taxon_oid]],[1]Alphas_all_puf_new_20170727!$A:$AG,29,FALSE)</f>
        <v>3</v>
      </c>
      <c r="AD34" s="13">
        <f>VLOOKUP(Table3[[#This Row],[taxon_oid]],[1]Alphas_all_puf_new_20170727!$A:$AG,30,FALSE)</f>
        <v>1</v>
      </c>
      <c r="AE34" s="13">
        <f>VLOOKUP(Table3[[#This Row],[taxon_oid]],[1]Alphas_all_puf_new_20170727!$A:$AG,31,FALSE)</f>
        <v>1</v>
      </c>
      <c r="AF34" s="13">
        <f>VLOOKUP(Table3[[#This Row],[taxon_oid]],[1]Alphas_all_puf_new_20170727!$A:$AG,32,FALSE)</f>
        <v>1</v>
      </c>
      <c r="AG34" s="13">
        <f>VLOOKUP(Table3[[#This Row],[taxon_oid]],[1]Alphas_all_puf_new_20170727!$A:$AG,33,FALSE)</f>
        <v>47</v>
      </c>
    </row>
    <row r="35" spans="1:33" x14ac:dyDescent="0.35">
      <c r="A35">
        <v>2516653024</v>
      </c>
      <c r="B35" t="s">
        <v>35</v>
      </c>
      <c r="C35" t="s">
        <v>36</v>
      </c>
      <c r="D35" t="s">
        <v>1371</v>
      </c>
      <c r="E35" t="s">
        <v>1423</v>
      </c>
      <c r="F35" t="s">
        <v>437</v>
      </c>
      <c r="G35">
        <v>2516653024</v>
      </c>
      <c r="H35" t="s">
        <v>38</v>
      </c>
      <c r="I35" t="s">
        <v>118</v>
      </c>
      <c r="J35" s="12" t="s">
        <v>994</v>
      </c>
      <c r="K35" s="12" t="s">
        <v>1366</v>
      </c>
      <c r="L35" s="12" t="s">
        <v>1369</v>
      </c>
      <c r="M35" s="12" t="s">
        <v>1368</v>
      </c>
      <c r="N35" s="27" t="s">
        <v>1422</v>
      </c>
      <c r="O35" s="26">
        <f>VLOOKUP(Table3[[#This Row],[taxon_oid]],[1]Alphas_all_puf_new_20170727!$A:$AG,14,FALSE)</f>
        <v>1076</v>
      </c>
      <c r="P35" s="26">
        <f>VLOOKUP(Table3[[#This Row],[taxon_oid]],[1]Alphas_all_puf_new_20170727!$A:$AG,15,FALSE)</f>
        <v>0</v>
      </c>
      <c r="Q35" s="26">
        <f>VLOOKUP(Table3[[#This Row],[taxon_oid]],[1]Alphas_all_puf_new_20170727!$A:$AG,16,FALSE)</f>
        <v>0</v>
      </c>
      <c r="R35" s="20">
        <f>VLOOKUP(Table3[[#This Row],[taxon_oid]],[1]Alphas_all_puf_new_20170727!$A:$AG,17,FALSE)</f>
        <v>41778</v>
      </c>
      <c r="S35" s="19" t="str">
        <f>VLOOKUP(Table3[[#This Row],[taxon_oid]],[1]Alphas_all_puf_new_20170727!$A:$AG,19,FALSE)</f>
        <v>Caroline Harwood</v>
      </c>
      <c r="T35" s="19" t="str">
        <f>VLOOKUP(Table3[[#This Row],[taxon_oid]],[1]Alphas_all_puf_new_20170727!$A:$AG,20,FALSE)</f>
        <v>Yes</v>
      </c>
      <c r="U35" s="19" t="str">
        <f>VLOOKUP(Table3[[#This Row],[taxon_oid]],[1]Alphas_all_puf_new_20170727!$A:$AG,21,FALSE)</f>
        <v>No</v>
      </c>
      <c r="V35" s="13">
        <f>VLOOKUP(Table3[[#This Row],[taxon_oid]],[1]Alphas_all_puf_new_20170727!$A:$AG,22,FALSE)</f>
        <v>5285209</v>
      </c>
      <c r="W35" s="13">
        <f>VLOOKUP(Table3[[#This Row],[taxon_oid]],[1]Alphas_all_puf_new_20170727!$A:$AG,23,FALSE)</f>
        <v>5227</v>
      </c>
      <c r="X35" s="13">
        <f>VLOOKUP(Table3[[#This Row],[taxon_oid]],[1]Alphas_all_puf_new_20170727!$A:$AG,24,FALSE)</f>
        <v>160</v>
      </c>
      <c r="Y35" s="25">
        <f>VLOOKUP(Table3[[#This Row],[taxon_oid]],[1]Alphas_all_puf_new_20170727!$A:$AG,25,FALSE)</f>
        <v>0.65</v>
      </c>
      <c r="Z35" s="13">
        <f>VLOOKUP(Table3[[#This Row],[taxon_oid]],[1]Alphas_all_puf_new_20170727!$A:$AG,26,FALSE)</f>
        <v>4564761</v>
      </c>
      <c r="AA35" s="13">
        <f>VLOOKUP(Table3[[#This Row],[taxon_oid]],[1]Alphas_all_puf_new_20170727!$A:$AG,27,FALSE)</f>
        <v>5156</v>
      </c>
      <c r="AB35" s="13">
        <f>VLOOKUP(Table3[[#This Row],[taxon_oid]],[1]Alphas_all_puf_new_20170727!$A:$AG,28,FALSE)</f>
        <v>71</v>
      </c>
      <c r="AC35" s="13">
        <f>VLOOKUP(Table3[[#This Row],[taxon_oid]],[1]Alphas_all_puf_new_20170727!$A:$AG,29,FALSE)</f>
        <v>5</v>
      </c>
      <c r="AD35" s="13">
        <f>VLOOKUP(Table3[[#This Row],[taxon_oid]],[1]Alphas_all_puf_new_20170727!$A:$AG,30,FALSE)</f>
        <v>3</v>
      </c>
      <c r="AE35" s="13">
        <f>VLOOKUP(Table3[[#This Row],[taxon_oid]],[1]Alphas_all_puf_new_20170727!$A:$AG,31,FALSE)</f>
        <v>1</v>
      </c>
      <c r="AF35" s="13">
        <f>VLOOKUP(Table3[[#This Row],[taxon_oid]],[1]Alphas_all_puf_new_20170727!$A:$AG,32,FALSE)</f>
        <v>1</v>
      </c>
      <c r="AG35" s="13">
        <f>VLOOKUP(Table3[[#This Row],[taxon_oid]],[1]Alphas_all_puf_new_20170727!$A:$AG,33,FALSE)</f>
        <v>51</v>
      </c>
    </row>
    <row r="36" spans="1:33" x14ac:dyDescent="0.35">
      <c r="A36">
        <v>2713897179</v>
      </c>
      <c r="B36" t="s">
        <v>35</v>
      </c>
      <c r="C36" t="s">
        <v>36</v>
      </c>
      <c r="D36" t="s">
        <v>1421</v>
      </c>
      <c r="E36" t="s">
        <v>1420</v>
      </c>
      <c r="F36" t="s">
        <v>1048</v>
      </c>
      <c r="G36">
        <v>2713897179</v>
      </c>
      <c r="H36" t="s">
        <v>38</v>
      </c>
      <c r="I36" t="s">
        <v>118</v>
      </c>
      <c r="J36" s="12" t="s">
        <v>994</v>
      </c>
      <c r="K36" s="12" t="s">
        <v>1366</v>
      </c>
      <c r="L36" s="12" t="s">
        <v>1369</v>
      </c>
      <c r="M36" s="12" t="s">
        <v>1368</v>
      </c>
      <c r="N36" s="27" t="s">
        <v>1419</v>
      </c>
      <c r="O36" s="26">
        <f>VLOOKUP(Table3[[#This Row],[taxon_oid]],[1]Alphas_all_puf_new_20170727!$A:$AG,14,FALSE)</f>
        <v>1076</v>
      </c>
      <c r="P36" s="26">
        <f>VLOOKUP(Table3[[#This Row],[taxon_oid]],[1]Alphas_all_puf_new_20170727!$A:$AG,15,FALSE)</f>
        <v>0</v>
      </c>
      <c r="Q36" s="26">
        <f>VLOOKUP(Table3[[#This Row],[taxon_oid]],[1]Alphas_all_puf_new_20170727!$A:$AG,16,FALSE)</f>
        <v>0</v>
      </c>
      <c r="R36" s="20">
        <f>VLOOKUP(Table3[[#This Row],[taxon_oid]],[1]Alphas_all_puf_new_20170727!$A:$AG,17,FALSE)</f>
        <v>42768</v>
      </c>
      <c r="S36" s="19">
        <f>VLOOKUP(Table3[[#This Row],[taxon_oid]],[1]Alphas_all_puf_new_20170727!$A:$AG,19,FALSE)</f>
        <v>0</v>
      </c>
      <c r="T36" s="19" t="str">
        <f>VLOOKUP(Table3[[#This Row],[taxon_oid]],[1]Alphas_all_puf_new_20170727!$A:$AG,20,FALSE)</f>
        <v>Yes</v>
      </c>
      <c r="U36" s="19">
        <f>VLOOKUP(Table3[[#This Row],[taxon_oid]],[1]Alphas_all_puf_new_20170727!$A:$AG,21,FALSE)</f>
        <v>0</v>
      </c>
      <c r="V36" s="13">
        <f>VLOOKUP(Table3[[#This Row],[taxon_oid]],[1]Alphas_all_puf_new_20170727!$A:$AG,22,FALSE)</f>
        <v>6057463</v>
      </c>
      <c r="W36" s="13">
        <f>VLOOKUP(Table3[[#This Row],[taxon_oid]],[1]Alphas_all_puf_new_20170727!$A:$AG,23,FALSE)</f>
        <v>6083</v>
      </c>
      <c r="X36" s="13">
        <f>VLOOKUP(Table3[[#This Row],[taxon_oid]],[1]Alphas_all_puf_new_20170727!$A:$AG,24,FALSE)</f>
        <v>814</v>
      </c>
      <c r="Y36" s="25">
        <f>VLOOKUP(Table3[[#This Row],[taxon_oid]],[1]Alphas_all_puf_new_20170727!$A:$AG,25,FALSE)</f>
        <v>0.64</v>
      </c>
      <c r="Z36" s="13">
        <f>VLOOKUP(Table3[[#This Row],[taxon_oid]],[1]Alphas_all_puf_new_20170727!$A:$AG,26,FALSE)</f>
        <v>5249144</v>
      </c>
      <c r="AA36" s="13">
        <f>VLOOKUP(Table3[[#This Row],[taxon_oid]],[1]Alphas_all_puf_new_20170727!$A:$AG,27,FALSE)</f>
        <v>6020</v>
      </c>
      <c r="AB36" s="13">
        <f>VLOOKUP(Table3[[#This Row],[taxon_oid]],[1]Alphas_all_puf_new_20170727!$A:$AG,28,FALSE)</f>
        <v>63</v>
      </c>
      <c r="AC36" s="13">
        <f>VLOOKUP(Table3[[#This Row],[taxon_oid]],[1]Alphas_all_puf_new_20170727!$A:$AG,29,FALSE)</f>
        <v>3</v>
      </c>
      <c r="AD36" s="13">
        <f>VLOOKUP(Table3[[#This Row],[taxon_oid]],[1]Alphas_all_puf_new_20170727!$A:$AG,30,FALSE)</f>
        <v>0</v>
      </c>
      <c r="AE36" s="13">
        <f>VLOOKUP(Table3[[#This Row],[taxon_oid]],[1]Alphas_all_puf_new_20170727!$A:$AG,31,FALSE)</f>
        <v>1</v>
      </c>
      <c r="AF36" s="13">
        <f>VLOOKUP(Table3[[#This Row],[taxon_oid]],[1]Alphas_all_puf_new_20170727!$A:$AG,32,FALSE)</f>
        <v>2</v>
      </c>
      <c r="AG36" s="13">
        <f>VLOOKUP(Table3[[#This Row],[taxon_oid]],[1]Alphas_all_puf_new_20170727!$A:$AG,33,FALSE)</f>
        <v>46</v>
      </c>
    </row>
    <row r="37" spans="1:33" x14ac:dyDescent="0.35">
      <c r="A37">
        <v>2516653016</v>
      </c>
      <c r="B37" t="s">
        <v>35</v>
      </c>
      <c r="C37" t="s">
        <v>36</v>
      </c>
      <c r="D37" t="s">
        <v>1371</v>
      </c>
      <c r="E37" t="s">
        <v>1418</v>
      </c>
      <c r="F37" t="s">
        <v>437</v>
      </c>
      <c r="G37">
        <v>2516653016</v>
      </c>
      <c r="H37" t="s">
        <v>38</v>
      </c>
      <c r="I37" t="s">
        <v>118</v>
      </c>
      <c r="J37" s="12" t="s">
        <v>994</v>
      </c>
      <c r="K37" s="12" t="s">
        <v>1366</v>
      </c>
      <c r="L37" s="12" t="s">
        <v>1369</v>
      </c>
      <c r="M37" s="12" t="s">
        <v>1368</v>
      </c>
      <c r="N37" s="27" t="s">
        <v>1417</v>
      </c>
      <c r="O37" s="26">
        <f>VLOOKUP(Table3[[#This Row],[taxon_oid]],[1]Alphas_all_puf_new_20170727!$A:$AG,14,FALSE)</f>
        <v>1076</v>
      </c>
      <c r="P37" s="26">
        <f>VLOOKUP(Table3[[#This Row],[taxon_oid]],[1]Alphas_all_puf_new_20170727!$A:$AG,15,FALSE)</f>
        <v>0</v>
      </c>
      <c r="Q37" s="26">
        <f>VLOOKUP(Table3[[#This Row],[taxon_oid]],[1]Alphas_all_puf_new_20170727!$A:$AG,16,FALSE)</f>
        <v>0</v>
      </c>
      <c r="R37" s="20">
        <f>VLOOKUP(Table3[[#This Row],[taxon_oid]],[1]Alphas_all_puf_new_20170727!$A:$AG,17,FALSE)</f>
        <v>41778</v>
      </c>
      <c r="S37" s="19" t="str">
        <f>VLOOKUP(Table3[[#This Row],[taxon_oid]],[1]Alphas_all_puf_new_20170727!$A:$AG,19,FALSE)</f>
        <v>Caroline Harwood</v>
      </c>
      <c r="T37" s="19" t="str">
        <f>VLOOKUP(Table3[[#This Row],[taxon_oid]],[1]Alphas_all_puf_new_20170727!$A:$AG,20,FALSE)</f>
        <v>Yes</v>
      </c>
      <c r="U37" s="19" t="str">
        <f>VLOOKUP(Table3[[#This Row],[taxon_oid]],[1]Alphas_all_puf_new_20170727!$A:$AG,21,FALSE)</f>
        <v>No</v>
      </c>
      <c r="V37" s="13">
        <f>VLOOKUP(Table3[[#This Row],[taxon_oid]],[1]Alphas_all_puf_new_20170727!$A:$AG,22,FALSE)</f>
        <v>5553564</v>
      </c>
      <c r="W37" s="13">
        <f>VLOOKUP(Table3[[#This Row],[taxon_oid]],[1]Alphas_all_puf_new_20170727!$A:$AG,23,FALSE)</f>
        <v>5617</v>
      </c>
      <c r="X37" s="13">
        <f>VLOOKUP(Table3[[#This Row],[taxon_oid]],[1]Alphas_all_puf_new_20170727!$A:$AG,24,FALSE)</f>
        <v>203</v>
      </c>
      <c r="Y37" s="25">
        <f>VLOOKUP(Table3[[#This Row],[taxon_oid]],[1]Alphas_all_puf_new_20170727!$A:$AG,25,FALSE)</f>
        <v>0.65</v>
      </c>
      <c r="Z37" s="13">
        <f>VLOOKUP(Table3[[#This Row],[taxon_oid]],[1]Alphas_all_puf_new_20170727!$A:$AG,26,FALSE)</f>
        <v>4811364</v>
      </c>
      <c r="AA37" s="13">
        <f>VLOOKUP(Table3[[#This Row],[taxon_oid]],[1]Alphas_all_puf_new_20170727!$A:$AG,27,FALSE)</f>
        <v>5551</v>
      </c>
      <c r="AB37" s="13">
        <f>VLOOKUP(Table3[[#This Row],[taxon_oid]],[1]Alphas_all_puf_new_20170727!$A:$AG,28,FALSE)</f>
        <v>66</v>
      </c>
      <c r="AC37" s="13">
        <f>VLOOKUP(Table3[[#This Row],[taxon_oid]],[1]Alphas_all_puf_new_20170727!$A:$AG,29,FALSE)</f>
        <v>3</v>
      </c>
      <c r="AD37" s="13">
        <f>VLOOKUP(Table3[[#This Row],[taxon_oid]],[1]Alphas_all_puf_new_20170727!$A:$AG,30,FALSE)</f>
        <v>1</v>
      </c>
      <c r="AE37" s="13">
        <f>VLOOKUP(Table3[[#This Row],[taxon_oid]],[1]Alphas_all_puf_new_20170727!$A:$AG,31,FALSE)</f>
        <v>1</v>
      </c>
      <c r="AF37" s="13">
        <f>VLOOKUP(Table3[[#This Row],[taxon_oid]],[1]Alphas_all_puf_new_20170727!$A:$AG,32,FALSE)</f>
        <v>1</v>
      </c>
      <c r="AG37" s="13">
        <f>VLOOKUP(Table3[[#This Row],[taxon_oid]],[1]Alphas_all_puf_new_20170727!$A:$AG,33,FALSE)</f>
        <v>49</v>
      </c>
    </row>
    <row r="38" spans="1:33" x14ac:dyDescent="0.35">
      <c r="A38">
        <v>2516653010</v>
      </c>
      <c r="B38" t="s">
        <v>35</v>
      </c>
      <c r="C38" t="s">
        <v>36</v>
      </c>
      <c r="D38" t="s">
        <v>1371</v>
      </c>
      <c r="E38" t="s">
        <v>1416</v>
      </c>
      <c r="F38" t="s">
        <v>437</v>
      </c>
      <c r="G38">
        <v>2516653010</v>
      </c>
      <c r="H38" t="s">
        <v>38</v>
      </c>
      <c r="I38" t="s">
        <v>118</v>
      </c>
      <c r="J38" s="12" t="s">
        <v>994</v>
      </c>
      <c r="K38" s="12" t="s">
        <v>1366</v>
      </c>
      <c r="L38" s="12" t="s">
        <v>1369</v>
      </c>
      <c r="M38" s="12" t="s">
        <v>1368</v>
      </c>
      <c r="N38" s="27" t="s">
        <v>1415</v>
      </c>
      <c r="O38" s="26">
        <f>VLOOKUP(Table3[[#This Row],[taxon_oid]],[1]Alphas_all_puf_new_20170727!$A:$AG,14,FALSE)</f>
        <v>1076</v>
      </c>
      <c r="P38" s="26">
        <f>VLOOKUP(Table3[[#This Row],[taxon_oid]],[1]Alphas_all_puf_new_20170727!$A:$AG,15,FALSE)</f>
        <v>0</v>
      </c>
      <c r="Q38" s="26">
        <f>VLOOKUP(Table3[[#This Row],[taxon_oid]],[1]Alphas_all_puf_new_20170727!$A:$AG,16,FALSE)</f>
        <v>0</v>
      </c>
      <c r="R38" s="20">
        <f>VLOOKUP(Table3[[#This Row],[taxon_oid]],[1]Alphas_all_puf_new_20170727!$A:$AG,17,FALSE)</f>
        <v>41778</v>
      </c>
      <c r="S38" s="19" t="str">
        <f>VLOOKUP(Table3[[#This Row],[taxon_oid]],[1]Alphas_all_puf_new_20170727!$A:$AG,19,FALSE)</f>
        <v>Caroline Harwood</v>
      </c>
      <c r="T38" s="19" t="str">
        <f>VLOOKUP(Table3[[#This Row],[taxon_oid]],[1]Alphas_all_puf_new_20170727!$A:$AG,20,FALSE)</f>
        <v>Yes</v>
      </c>
      <c r="U38" s="19" t="str">
        <f>VLOOKUP(Table3[[#This Row],[taxon_oid]],[1]Alphas_all_puf_new_20170727!$A:$AG,21,FALSE)</f>
        <v>No</v>
      </c>
      <c r="V38" s="13">
        <f>VLOOKUP(Table3[[#This Row],[taxon_oid]],[1]Alphas_all_puf_new_20170727!$A:$AG,22,FALSE)</f>
        <v>5510482</v>
      </c>
      <c r="W38" s="13">
        <f>VLOOKUP(Table3[[#This Row],[taxon_oid]],[1]Alphas_all_puf_new_20170727!$A:$AG,23,FALSE)</f>
        <v>5874</v>
      </c>
      <c r="X38" s="13">
        <f>VLOOKUP(Table3[[#This Row],[taxon_oid]],[1]Alphas_all_puf_new_20170727!$A:$AG,24,FALSE)</f>
        <v>367</v>
      </c>
      <c r="Y38" s="25">
        <f>VLOOKUP(Table3[[#This Row],[taxon_oid]],[1]Alphas_all_puf_new_20170727!$A:$AG,25,FALSE)</f>
        <v>0.65</v>
      </c>
      <c r="Z38" s="13">
        <f>VLOOKUP(Table3[[#This Row],[taxon_oid]],[1]Alphas_all_puf_new_20170727!$A:$AG,26,FALSE)</f>
        <v>4719757</v>
      </c>
      <c r="AA38" s="13">
        <f>VLOOKUP(Table3[[#This Row],[taxon_oid]],[1]Alphas_all_puf_new_20170727!$A:$AG,27,FALSE)</f>
        <v>5809</v>
      </c>
      <c r="AB38" s="13">
        <f>VLOOKUP(Table3[[#This Row],[taxon_oid]],[1]Alphas_all_puf_new_20170727!$A:$AG,28,FALSE)</f>
        <v>65</v>
      </c>
      <c r="AC38" s="13">
        <f>VLOOKUP(Table3[[#This Row],[taxon_oid]],[1]Alphas_all_puf_new_20170727!$A:$AG,29,FALSE)</f>
        <v>3</v>
      </c>
      <c r="AD38" s="13">
        <f>VLOOKUP(Table3[[#This Row],[taxon_oid]],[1]Alphas_all_puf_new_20170727!$A:$AG,30,FALSE)</f>
        <v>1</v>
      </c>
      <c r="AE38" s="13">
        <f>VLOOKUP(Table3[[#This Row],[taxon_oid]],[1]Alphas_all_puf_new_20170727!$A:$AG,31,FALSE)</f>
        <v>1</v>
      </c>
      <c r="AF38" s="13">
        <f>VLOOKUP(Table3[[#This Row],[taxon_oid]],[1]Alphas_all_puf_new_20170727!$A:$AG,32,FALSE)</f>
        <v>1</v>
      </c>
      <c r="AG38" s="13">
        <f>VLOOKUP(Table3[[#This Row],[taxon_oid]],[1]Alphas_all_puf_new_20170727!$A:$AG,33,FALSE)</f>
        <v>46</v>
      </c>
    </row>
    <row r="39" spans="1:33" x14ac:dyDescent="0.35">
      <c r="A39">
        <v>2516653006</v>
      </c>
      <c r="B39" t="s">
        <v>35</v>
      </c>
      <c r="C39" t="s">
        <v>36</v>
      </c>
      <c r="D39" t="s">
        <v>1371</v>
      </c>
      <c r="E39" t="s">
        <v>1414</v>
      </c>
      <c r="F39" t="s">
        <v>437</v>
      </c>
      <c r="G39">
        <v>2516653006</v>
      </c>
      <c r="H39" t="s">
        <v>38</v>
      </c>
      <c r="I39" t="s">
        <v>118</v>
      </c>
      <c r="J39" s="12" t="s">
        <v>994</v>
      </c>
      <c r="K39" s="12" t="s">
        <v>1366</v>
      </c>
      <c r="L39" s="12" t="s">
        <v>1369</v>
      </c>
      <c r="M39" s="12" t="s">
        <v>1368</v>
      </c>
      <c r="N39" s="27" t="s">
        <v>1413</v>
      </c>
      <c r="O39" s="26">
        <f>VLOOKUP(Table3[[#This Row],[taxon_oid]],[1]Alphas_all_puf_new_20170727!$A:$AG,14,FALSE)</f>
        <v>74570</v>
      </c>
      <c r="P39" s="26">
        <f>VLOOKUP(Table3[[#This Row],[taxon_oid]],[1]Alphas_all_puf_new_20170727!$A:$AG,15,FALSE)</f>
        <v>0</v>
      </c>
      <c r="Q39" s="26">
        <f>VLOOKUP(Table3[[#This Row],[taxon_oid]],[1]Alphas_all_puf_new_20170727!$A:$AG,16,FALSE)</f>
        <v>0</v>
      </c>
      <c r="R39" s="20">
        <f>VLOOKUP(Table3[[#This Row],[taxon_oid]],[1]Alphas_all_puf_new_20170727!$A:$AG,17,FALSE)</f>
        <v>41778</v>
      </c>
      <c r="S39" s="19" t="str">
        <f>VLOOKUP(Table3[[#This Row],[taxon_oid]],[1]Alphas_all_puf_new_20170727!$A:$AG,19,FALSE)</f>
        <v>Caroline Harwood</v>
      </c>
      <c r="T39" s="19" t="str">
        <f>VLOOKUP(Table3[[#This Row],[taxon_oid]],[1]Alphas_all_puf_new_20170727!$A:$AG,20,FALSE)</f>
        <v>Yes</v>
      </c>
      <c r="U39" s="19" t="str">
        <f>VLOOKUP(Table3[[#This Row],[taxon_oid]],[1]Alphas_all_puf_new_20170727!$A:$AG,21,FALSE)</f>
        <v>Yes</v>
      </c>
      <c r="V39" s="13">
        <f>VLOOKUP(Table3[[#This Row],[taxon_oid]],[1]Alphas_all_puf_new_20170727!$A:$AG,22,FALSE)</f>
        <v>5198859</v>
      </c>
      <c r="W39" s="13">
        <f>VLOOKUP(Table3[[#This Row],[taxon_oid]],[1]Alphas_all_puf_new_20170727!$A:$AG,23,FALSE)</f>
        <v>5043</v>
      </c>
      <c r="X39" s="13">
        <f>VLOOKUP(Table3[[#This Row],[taxon_oid]],[1]Alphas_all_puf_new_20170727!$A:$AG,24,FALSE)</f>
        <v>255</v>
      </c>
      <c r="Y39" s="25">
        <f>VLOOKUP(Table3[[#This Row],[taxon_oid]],[1]Alphas_all_puf_new_20170727!$A:$AG,25,FALSE)</f>
        <v>0.65</v>
      </c>
      <c r="Z39" s="13">
        <f>VLOOKUP(Table3[[#This Row],[taxon_oid]],[1]Alphas_all_puf_new_20170727!$A:$AG,26,FALSE)</f>
        <v>4508590</v>
      </c>
      <c r="AA39" s="13">
        <f>VLOOKUP(Table3[[#This Row],[taxon_oid]],[1]Alphas_all_puf_new_20170727!$A:$AG,27,FALSE)</f>
        <v>4978</v>
      </c>
      <c r="AB39" s="13">
        <f>VLOOKUP(Table3[[#This Row],[taxon_oid]],[1]Alphas_all_puf_new_20170727!$A:$AG,28,FALSE)</f>
        <v>65</v>
      </c>
      <c r="AC39" s="13">
        <f>VLOOKUP(Table3[[#This Row],[taxon_oid]],[1]Alphas_all_puf_new_20170727!$A:$AG,29,FALSE)</f>
        <v>3</v>
      </c>
      <c r="AD39" s="13">
        <f>VLOOKUP(Table3[[#This Row],[taxon_oid]],[1]Alphas_all_puf_new_20170727!$A:$AG,30,FALSE)</f>
        <v>1</v>
      </c>
      <c r="AE39" s="13">
        <f>VLOOKUP(Table3[[#This Row],[taxon_oid]],[1]Alphas_all_puf_new_20170727!$A:$AG,31,FALSE)</f>
        <v>1</v>
      </c>
      <c r="AF39" s="13">
        <f>VLOOKUP(Table3[[#This Row],[taxon_oid]],[1]Alphas_all_puf_new_20170727!$A:$AG,32,FALSE)</f>
        <v>1</v>
      </c>
      <c r="AG39" s="13">
        <f>VLOOKUP(Table3[[#This Row],[taxon_oid]],[1]Alphas_all_puf_new_20170727!$A:$AG,33,FALSE)</f>
        <v>48</v>
      </c>
    </row>
    <row r="40" spans="1:33" x14ac:dyDescent="0.35">
      <c r="A40">
        <v>2516653003</v>
      </c>
      <c r="B40" t="s">
        <v>35</v>
      </c>
      <c r="C40" t="s">
        <v>36</v>
      </c>
      <c r="D40" t="s">
        <v>1371</v>
      </c>
      <c r="E40" t="s">
        <v>1412</v>
      </c>
      <c r="F40" t="s">
        <v>437</v>
      </c>
      <c r="G40">
        <v>2516653003</v>
      </c>
      <c r="H40" t="s">
        <v>38</v>
      </c>
      <c r="I40" t="s">
        <v>118</v>
      </c>
      <c r="J40" s="12" t="s">
        <v>994</v>
      </c>
      <c r="K40" s="12" t="s">
        <v>1366</v>
      </c>
      <c r="L40" s="12" t="s">
        <v>1369</v>
      </c>
      <c r="M40" s="12" t="s">
        <v>1368</v>
      </c>
      <c r="N40" s="27" t="s">
        <v>1411</v>
      </c>
      <c r="O40" s="26">
        <f>VLOOKUP(Table3[[#This Row],[taxon_oid]],[1]Alphas_all_puf_new_20170727!$A:$AG,14,FALSE)</f>
        <v>1076</v>
      </c>
      <c r="P40" s="26">
        <f>VLOOKUP(Table3[[#This Row],[taxon_oid]],[1]Alphas_all_puf_new_20170727!$A:$AG,15,FALSE)</f>
        <v>0</v>
      </c>
      <c r="Q40" s="26">
        <f>VLOOKUP(Table3[[#This Row],[taxon_oid]],[1]Alphas_all_puf_new_20170727!$A:$AG,16,FALSE)</f>
        <v>0</v>
      </c>
      <c r="R40" s="20">
        <f>VLOOKUP(Table3[[#This Row],[taxon_oid]],[1]Alphas_all_puf_new_20170727!$A:$AG,17,FALSE)</f>
        <v>41778</v>
      </c>
      <c r="S40" s="19" t="str">
        <f>VLOOKUP(Table3[[#This Row],[taxon_oid]],[1]Alphas_all_puf_new_20170727!$A:$AG,19,FALSE)</f>
        <v>Caroline Harwood</v>
      </c>
      <c r="T40" s="19" t="str">
        <f>VLOOKUP(Table3[[#This Row],[taxon_oid]],[1]Alphas_all_puf_new_20170727!$A:$AG,20,FALSE)</f>
        <v>Yes</v>
      </c>
      <c r="U40" s="19" t="str">
        <f>VLOOKUP(Table3[[#This Row],[taxon_oid]],[1]Alphas_all_puf_new_20170727!$A:$AG,21,FALSE)</f>
        <v>No</v>
      </c>
      <c r="V40" s="13">
        <f>VLOOKUP(Table3[[#This Row],[taxon_oid]],[1]Alphas_all_puf_new_20170727!$A:$AG,22,FALSE)</f>
        <v>5310758</v>
      </c>
      <c r="W40" s="13">
        <f>VLOOKUP(Table3[[#This Row],[taxon_oid]],[1]Alphas_all_puf_new_20170727!$A:$AG,23,FALSE)</f>
        <v>5436</v>
      </c>
      <c r="X40" s="13">
        <f>VLOOKUP(Table3[[#This Row],[taxon_oid]],[1]Alphas_all_puf_new_20170727!$A:$AG,24,FALSE)</f>
        <v>372</v>
      </c>
      <c r="Y40" s="25">
        <f>VLOOKUP(Table3[[#This Row],[taxon_oid]],[1]Alphas_all_puf_new_20170727!$A:$AG,25,FALSE)</f>
        <v>0.65</v>
      </c>
      <c r="Z40" s="13">
        <f>VLOOKUP(Table3[[#This Row],[taxon_oid]],[1]Alphas_all_puf_new_20170727!$A:$AG,26,FALSE)</f>
        <v>4587146</v>
      </c>
      <c r="AA40" s="13">
        <f>VLOOKUP(Table3[[#This Row],[taxon_oid]],[1]Alphas_all_puf_new_20170727!$A:$AG,27,FALSE)</f>
        <v>5370</v>
      </c>
      <c r="AB40" s="13">
        <f>VLOOKUP(Table3[[#This Row],[taxon_oid]],[1]Alphas_all_puf_new_20170727!$A:$AG,28,FALSE)</f>
        <v>66</v>
      </c>
      <c r="AC40" s="13">
        <f>VLOOKUP(Table3[[#This Row],[taxon_oid]],[1]Alphas_all_puf_new_20170727!$A:$AG,29,FALSE)</f>
        <v>3</v>
      </c>
      <c r="AD40" s="13">
        <f>VLOOKUP(Table3[[#This Row],[taxon_oid]],[1]Alphas_all_puf_new_20170727!$A:$AG,30,FALSE)</f>
        <v>1</v>
      </c>
      <c r="AE40" s="13">
        <f>VLOOKUP(Table3[[#This Row],[taxon_oid]],[1]Alphas_all_puf_new_20170727!$A:$AG,31,FALSE)</f>
        <v>1</v>
      </c>
      <c r="AF40" s="13">
        <f>VLOOKUP(Table3[[#This Row],[taxon_oid]],[1]Alphas_all_puf_new_20170727!$A:$AG,32,FALSE)</f>
        <v>1</v>
      </c>
      <c r="AG40" s="13">
        <f>VLOOKUP(Table3[[#This Row],[taxon_oid]],[1]Alphas_all_puf_new_20170727!$A:$AG,33,FALSE)</f>
        <v>47</v>
      </c>
    </row>
    <row r="41" spans="1:33" x14ac:dyDescent="0.35">
      <c r="A41">
        <v>2645727527</v>
      </c>
      <c r="B41" t="s">
        <v>35</v>
      </c>
      <c r="C41" t="s">
        <v>36</v>
      </c>
      <c r="D41" t="s">
        <v>1410</v>
      </c>
      <c r="E41" t="s">
        <v>1409</v>
      </c>
      <c r="F41" t="s">
        <v>1408</v>
      </c>
      <c r="G41">
        <v>2645727527</v>
      </c>
      <c r="H41" t="s">
        <v>38</v>
      </c>
      <c r="I41" t="s">
        <v>118</v>
      </c>
      <c r="J41" s="12" t="s">
        <v>994</v>
      </c>
      <c r="K41" s="12" t="s">
        <v>1366</v>
      </c>
      <c r="L41" s="12" t="s">
        <v>1369</v>
      </c>
      <c r="M41" s="12" t="s">
        <v>1368</v>
      </c>
      <c r="N41" s="27" t="s">
        <v>1407</v>
      </c>
      <c r="O41" s="26">
        <f>VLOOKUP(Table3[[#This Row],[taxon_oid]],[1]Alphas_all_puf_new_20170727!$A:$AG,14,FALSE)</f>
        <v>1076</v>
      </c>
      <c r="P41" s="26">
        <f>VLOOKUP(Table3[[#This Row],[taxon_oid]],[1]Alphas_all_puf_new_20170727!$A:$AG,15,FALSE)</f>
        <v>0</v>
      </c>
      <c r="Q41" s="26">
        <f>VLOOKUP(Table3[[#This Row],[taxon_oid]],[1]Alphas_all_puf_new_20170727!$A:$AG,16,FALSE)</f>
        <v>0</v>
      </c>
      <c r="R41" s="20">
        <f>VLOOKUP(Table3[[#This Row],[taxon_oid]],[1]Alphas_all_puf_new_20170727!$A:$AG,17,FALSE)</f>
        <v>42374</v>
      </c>
      <c r="S41" s="19">
        <f>VLOOKUP(Table3[[#This Row],[taxon_oid]],[1]Alphas_all_puf_new_20170727!$A:$AG,19,FALSE)</f>
        <v>0</v>
      </c>
      <c r="T41" s="19" t="str">
        <f>VLOOKUP(Table3[[#This Row],[taxon_oid]],[1]Alphas_all_puf_new_20170727!$A:$AG,20,FALSE)</f>
        <v>Yes</v>
      </c>
      <c r="U41" s="19">
        <f>VLOOKUP(Table3[[#This Row],[taxon_oid]],[1]Alphas_all_puf_new_20170727!$A:$AG,21,FALSE)</f>
        <v>0</v>
      </c>
      <c r="V41" s="13">
        <f>VLOOKUP(Table3[[#This Row],[taxon_oid]],[1]Alphas_all_puf_new_20170727!$A:$AG,22,FALSE)</f>
        <v>5104493</v>
      </c>
      <c r="W41" s="13">
        <f>VLOOKUP(Table3[[#This Row],[taxon_oid]],[1]Alphas_all_puf_new_20170727!$A:$AG,23,FALSE)</f>
        <v>4824</v>
      </c>
      <c r="X41" s="13">
        <f>VLOOKUP(Table3[[#This Row],[taxon_oid]],[1]Alphas_all_puf_new_20170727!$A:$AG,24,FALSE)</f>
        <v>277</v>
      </c>
      <c r="Y41" s="25">
        <f>VLOOKUP(Table3[[#This Row],[taxon_oid]],[1]Alphas_all_puf_new_20170727!$A:$AG,25,FALSE)</f>
        <v>0.66</v>
      </c>
      <c r="Z41" s="13">
        <f>VLOOKUP(Table3[[#This Row],[taxon_oid]],[1]Alphas_all_puf_new_20170727!$A:$AG,26,FALSE)</f>
        <v>4452885</v>
      </c>
      <c r="AA41" s="13">
        <f>VLOOKUP(Table3[[#This Row],[taxon_oid]],[1]Alphas_all_puf_new_20170727!$A:$AG,27,FALSE)</f>
        <v>4757</v>
      </c>
      <c r="AB41" s="13">
        <f>VLOOKUP(Table3[[#This Row],[taxon_oid]],[1]Alphas_all_puf_new_20170727!$A:$AG,28,FALSE)</f>
        <v>67</v>
      </c>
      <c r="AC41" s="13">
        <f>VLOOKUP(Table3[[#This Row],[taxon_oid]],[1]Alphas_all_puf_new_20170727!$A:$AG,29,FALSE)</f>
        <v>3</v>
      </c>
      <c r="AD41" s="13">
        <f>VLOOKUP(Table3[[#This Row],[taxon_oid]],[1]Alphas_all_puf_new_20170727!$A:$AG,30,FALSE)</f>
        <v>1</v>
      </c>
      <c r="AE41" s="13">
        <f>VLOOKUP(Table3[[#This Row],[taxon_oid]],[1]Alphas_all_puf_new_20170727!$A:$AG,31,FALSE)</f>
        <v>1</v>
      </c>
      <c r="AF41" s="13">
        <f>VLOOKUP(Table3[[#This Row],[taxon_oid]],[1]Alphas_all_puf_new_20170727!$A:$AG,32,FALSE)</f>
        <v>1</v>
      </c>
      <c r="AG41" s="13">
        <f>VLOOKUP(Table3[[#This Row],[taxon_oid]],[1]Alphas_all_puf_new_20170727!$A:$AG,33,FALSE)</f>
        <v>46</v>
      </c>
    </row>
    <row r="42" spans="1:33" x14ac:dyDescent="0.35">
      <c r="A42">
        <v>2516653018</v>
      </c>
      <c r="B42" t="s">
        <v>35</v>
      </c>
      <c r="C42" t="s">
        <v>36</v>
      </c>
      <c r="D42" t="s">
        <v>1371</v>
      </c>
      <c r="E42" t="s">
        <v>1406</v>
      </c>
      <c r="F42" t="s">
        <v>437</v>
      </c>
      <c r="G42">
        <v>2516653018</v>
      </c>
      <c r="H42" t="s">
        <v>38</v>
      </c>
      <c r="I42" t="s">
        <v>118</v>
      </c>
      <c r="J42" s="12" t="s">
        <v>994</v>
      </c>
      <c r="K42" s="12" t="s">
        <v>1366</v>
      </c>
      <c r="L42" s="12" t="s">
        <v>1369</v>
      </c>
      <c r="M42" s="12" t="s">
        <v>1368</v>
      </c>
      <c r="N42" s="27" t="s">
        <v>1405</v>
      </c>
      <c r="O42" s="26">
        <f>VLOOKUP(Table3[[#This Row],[taxon_oid]],[1]Alphas_all_puf_new_20170727!$A:$AG,14,FALSE)</f>
        <v>1076</v>
      </c>
      <c r="P42" s="26">
        <f>VLOOKUP(Table3[[#This Row],[taxon_oid]],[1]Alphas_all_puf_new_20170727!$A:$AG,15,FALSE)</f>
        <v>0</v>
      </c>
      <c r="Q42" s="26">
        <f>VLOOKUP(Table3[[#This Row],[taxon_oid]],[1]Alphas_all_puf_new_20170727!$A:$AG,16,FALSE)</f>
        <v>0</v>
      </c>
      <c r="R42" s="20">
        <f>VLOOKUP(Table3[[#This Row],[taxon_oid]],[1]Alphas_all_puf_new_20170727!$A:$AG,17,FALSE)</f>
        <v>41778</v>
      </c>
      <c r="S42" s="19" t="str">
        <f>VLOOKUP(Table3[[#This Row],[taxon_oid]],[1]Alphas_all_puf_new_20170727!$A:$AG,19,FALSE)</f>
        <v>Caroline Harwood</v>
      </c>
      <c r="T42" s="19" t="str">
        <f>VLOOKUP(Table3[[#This Row],[taxon_oid]],[1]Alphas_all_puf_new_20170727!$A:$AG,20,FALSE)</f>
        <v>Yes</v>
      </c>
      <c r="U42" s="19" t="str">
        <f>VLOOKUP(Table3[[#This Row],[taxon_oid]],[1]Alphas_all_puf_new_20170727!$A:$AG,21,FALSE)</f>
        <v>No</v>
      </c>
      <c r="V42" s="13">
        <f>VLOOKUP(Table3[[#This Row],[taxon_oid]],[1]Alphas_all_puf_new_20170727!$A:$AG,22,FALSE)</f>
        <v>5512264</v>
      </c>
      <c r="W42" s="13">
        <f>VLOOKUP(Table3[[#This Row],[taxon_oid]],[1]Alphas_all_puf_new_20170727!$A:$AG,23,FALSE)</f>
        <v>5669</v>
      </c>
      <c r="X42" s="13">
        <f>VLOOKUP(Table3[[#This Row],[taxon_oid]],[1]Alphas_all_puf_new_20170727!$A:$AG,24,FALSE)</f>
        <v>333</v>
      </c>
      <c r="Y42" s="25">
        <f>VLOOKUP(Table3[[#This Row],[taxon_oid]],[1]Alphas_all_puf_new_20170727!$A:$AG,25,FALSE)</f>
        <v>0.65</v>
      </c>
      <c r="Z42" s="13">
        <f>VLOOKUP(Table3[[#This Row],[taxon_oid]],[1]Alphas_all_puf_new_20170727!$A:$AG,26,FALSE)</f>
        <v>4748961</v>
      </c>
      <c r="AA42" s="13">
        <f>VLOOKUP(Table3[[#This Row],[taxon_oid]],[1]Alphas_all_puf_new_20170727!$A:$AG,27,FALSE)</f>
        <v>5600</v>
      </c>
      <c r="AB42" s="13">
        <f>VLOOKUP(Table3[[#This Row],[taxon_oid]],[1]Alphas_all_puf_new_20170727!$A:$AG,28,FALSE)</f>
        <v>69</v>
      </c>
      <c r="AC42" s="13">
        <f>VLOOKUP(Table3[[#This Row],[taxon_oid]],[1]Alphas_all_puf_new_20170727!$A:$AG,29,FALSE)</f>
        <v>5</v>
      </c>
      <c r="AD42" s="13">
        <f>VLOOKUP(Table3[[#This Row],[taxon_oid]],[1]Alphas_all_puf_new_20170727!$A:$AG,30,FALSE)</f>
        <v>1</v>
      </c>
      <c r="AE42" s="13">
        <f>VLOOKUP(Table3[[#This Row],[taxon_oid]],[1]Alphas_all_puf_new_20170727!$A:$AG,31,FALSE)</f>
        <v>2</v>
      </c>
      <c r="AF42" s="13">
        <f>VLOOKUP(Table3[[#This Row],[taxon_oid]],[1]Alphas_all_puf_new_20170727!$A:$AG,32,FALSE)</f>
        <v>2</v>
      </c>
      <c r="AG42" s="13">
        <f>VLOOKUP(Table3[[#This Row],[taxon_oid]],[1]Alphas_all_puf_new_20170727!$A:$AG,33,FALSE)</f>
        <v>48</v>
      </c>
    </row>
    <row r="43" spans="1:33" x14ac:dyDescent="0.35">
      <c r="A43">
        <v>2516653009</v>
      </c>
      <c r="B43" t="s">
        <v>35</v>
      </c>
      <c r="C43" t="s">
        <v>36</v>
      </c>
      <c r="D43" t="s">
        <v>1371</v>
      </c>
      <c r="E43" t="s">
        <v>1404</v>
      </c>
      <c r="F43" t="s">
        <v>437</v>
      </c>
      <c r="G43">
        <v>2516653009</v>
      </c>
      <c r="H43" t="s">
        <v>38</v>
      </c>
      <c r="I43" t="s">
        <v>118</v>
      </c>
      <c r="J43" s="12" t="s">
        <v>994</v>
      </c>
      <c r="K43" s="12" t="s">
        <v>1366</v>
      </c>
      <c r="L43" s="12" t="s">
        <v>1369</v>
      </c>
      <c r="M43" s="12" t="s">
        <v>1368</v>
      </c>
      <c r="N43" s="27" t="s">
        <v>1403</v>
      </c>
      <c r="O43" s="26">
        <f>VLOOKUP(Table3[[#This Row],[taxon_oid]],[1]Alphas_all_puf_new_20170727!$A:$AG,14,FALSE)</f>
        <v>1076</v>
      </c>
      <c r="P43" s="26">
        <f>VLOOKUP(Table3[[#This Row],[taxon_oid]],[1]Alphas_all_puf_new_20170727!$A:$AG,15,FALSE)</f>
        <v>0</v>
      </c>
      <c r="Q43" s="26">
        <f>VLOOKUP(Table3[[#This Row],[taxon_oid]],[1]Alphas_all_puf_new_20170727!$A:$AG,16,FALSE)</f>
        <v>0</v>
      </c>
      <c r="R43" s="20">
        <f>VLOOKUP(Table3[[#This Row],[taxon_oid]],[1]Alphas_all_puf_new_20170727!$A:$AG,17,FALSE)</f>
        <v>41778</v>
      </c>
      <c r="S43" s="19" t="str">
        <f>VLOOKUP(Table3[[#This Row],[taxon_oid]],[1]Alphas_all_puf_new_20170727!$A:$AG,19,FALSE)</f>
        <v>Caroline Harwood</v>
      </c>
      <c r="T43" s="19" t="str">
        <f>VLOOKUP(Table3[[#This Row],[taxon_oid]],[1]Alphas_all_puf_new_20170727!$A:$AG,20,FALSE)</f>
        <v>Yes</v>
      </c>
      <c r="U43" s="19" t="str">
        <f>VLOOKUP(Table3[[#This Row],[taxon_oid]],[1]Alphas_all_puf_new_20170727!$A:$AG,21,FALSE)</f>
        <v>No</v>
      </c>
      <c r="V43" s="13">
        <f>VLOOKUP(Table3[[#This Row],[taxon_oid]],[1]Alphas_all_puf_new_20170727!$A:$AG,22,FALSE)</f>
        <v>5456053</v>
      </c>
      <c r="W43" s="13">
        <f>VLOOKUP(Table3[[#This Row],[taxon_oid]],[1]Alphas_all_puf_new_20170727!$A:$AG,23,FALSE)</f>
        <v>5551</v>
      </c>
      <c r="X43" s="13">
        <f>VLOOKUP(Table3[[#This Row],[taxon_oid]],[1]Alphas_all_puf_new_20170727!$A:$AG,24,FALSE)</f>
        <v>222</v>
      </c>
      <c r="Y43" s="25">
        <f>VLOOKUP(Table3[[#This Row],[taxon_oid]],[1]Alphas_all_puf_new_20170727!$A:$AG,25,FALSE)</f>
        <v>0.65</v>
      </c>
      <c r="Z43" s="13">
        <f>VLOOKUP(Table3[[#This Row],[taxon_oid]],[1]Alphas_all_puf_new_20170727!$A:$AG,26,FALSE)</f>
        <v>4706869</v>
      </c>
      <c r="AA43" s="13">
        <f>VLOOKUP(Table3[[#This Row],[taxon_oid]],[1]Alphas_all_puf_new_20170727!$A:$AG,27,FALSE)</f>
        <v>5485</v>
      </c>
      <c r="AB43" s="13">
        <f>VLOOKUP(Table3[[#This Row],[taxon_oid]],[1]Alphas_all_puf_new_20170727!$A:$AG,28,FALSE)</f>
        <v>66</v>
      </c>
      <c r="AC43" s="13">
        <f>VLOOKUP(Table3[[#This Row],[taxon_oid]],[1]Alphas_all_puf_new_20170727!$A:$AG,29,FALSE)</f>
        <v>3</v>
      </c>
      <c r="AD43" s="13">
        <f>VLOOKUP(Table3[[#This Row],[taxon_oid]],[1]Alphas_all_puf_new_20170727!$A:$AG,30,FALSE)</f>
        <v>1</v>
      </c>
      <c r="AE43" s="13">
        <f>VLOOKUP(Table3[[#This Row],[taxon_oid]],[1]Alphas_all_puf_new_20170727!$A:$AG,31,FALSE)</f>
        <v>1</v>
      </c>
      <c r="AF43" s="13">
        <f>VLOOKUP(Table3[[#This Row],[taxon_oid]],[1]Alphas_all_puf_new_20170727!$A:$AG,32,FALSE)</f>
        <v>1</v>
      </c>
      <c r="AG43" s="13">
        <f>VLOOKUP(Table3[[#This Row],[taxon_oid]],[1]Alphas_all_puf_new_20170727!$A:$AG,33,FALSE)</f>
        <v>48</v>
      </c>
    </row>
    <row r="44" spans="1:33" x14ac:dyDescent="0.35">
      <c r="A44">
        <v>2671180228</v>
      </c>
      <c r="B44" t="s">
        <v>35</v>
      </c>
      <c r="C44" t="s">
        <v>36</v>
      </c>
      <c r="D44" t="s">
        <v>45</v>
      </c>
      <c r="E44" t="s">
        <v>1402</v>
      </c>
      <c r="F44" t="s">
        <v>46</v>
      </c>
      <c r="G44">
        <v>2671180228</v>
      </c>
      <c r="H44" t="s">
        <v>38</v>
      </c>
      <c r="I44" t="s">
        <v>118</v>
      </c>
      <c r="J44" s="12" t="s">
        <v>994</v>
      </c>
      <c r="K44" s="12" t="s">
        <v>1366</v>
      </c>
      <c r="L44" s="12" t="s">
        <v>1369</v>
      </c>
      <c r="M44" s="12" t="s">
        <v>1401</v>
      </c>
      <c r="N44" s="27" t="s">
        <v>1400</v>
      </c>
      <c r="O44" s="26">
        <f>VLOOKUP(Table3[[#This Row],[taxon_oid]],[1]Alphas_all_puf_new_20170727!$A:$AG,14,FALSE)</f>
        <v>1513892</v>
      </c>
      <c r="P44" s="26">
        <f>VLOOKUP(Table3[[#This Row],[taxon_oid]],[1]Alphas_all_puf_new_20170727!$A:$AG,15,FALSE)</f>
        <v>0</v>
      </c>
      <c r="Q44" s="26">
        <f>VLOOKUP(Table3[[#This Row],[taxon_oid]],[1]Alphas_all_puf_new_20170727!$A:$AG,16,FALSE)</f>
        <v>0</v>
      </c>
      <c r="R44" s="20">
        <f>VLOOKUP(Table3[[#This Row],[taxon_oid]],[1]Alphas_all_puf_new_20170727!$A:$AG,17,FALSE)</f>
        <v>42533</v>
      </c>
      <c r="S44" s="19" t="str">
        <f>VLOOKUP(Table3[[#This Row],[taxon_oid]],[1]Alphas_all_puf_new_20170727!$A:$AG,19,FALSE)</f>
        <v>Markus G?ker</v>
      </c>
      <c r="T44" s="19" t="str">
        <f>VLOOKUP(Table3[[#This Row],[taxon_oid]],[1]Alphas_all_puf_new_20170727!$A:$AG,20,FALSE)</f>
        <v>Yes</v>
      </c>
      <c r="U44" s="19">
        <f>VLOOKUP(Table3[[#This Row],[taxon_oid]],[1]Alphas_all_puf_new_20170727!$A:$AG,21,FALSE)</f>
        <v>0</v>
      </c>
      <c r="V44" s="13">
        <f>VLOOKUP(Table3[[#This Row],[taxon_oid]],[1]Alphas_all_puf_new_20170727!$A:$AG,22,FALSE)</f>
        <v>5272456</v>
      </c>
      <c r="W44" s="13">
        <f>VLOOKUP(Table3[[#This Row],[taxon_oid]],[1]Alphas_all_puf_new_20170727!$A:$AG,23,FALSE)</f>
        <v>4890</v>
      </c>
      <c r="X44" s="13">
        <f>VLOOKUP(Table3[[#This Row],[taxon_oid]],[1]Alphas_all_puf_new_20170727!$A:$AG,24,FALSE)</f>
        <v>28</v>
      </c>
      <c r="Y44" s="25">
        <f>VLOOKUP(Table3[[#This Row],[taxon_oid]],[1]Alphas_all_puf_new_20170727!$A:$AG,25,FALSE)</f>
        <v>0.65</v>
      </c>
      <c r="Z44" s="13">
        <f>VLOOKUP(Table3[[#This Row],[taxon_oid]],[1]Alphas_all_puf_new_20170727!$A:$AG,26,FALSE)</f>
        <v>4550276</v>
      </c>
      <c r="AA44" s="13">
        <f>VLOOKUP(Table3[[#This Row],[taxon_oid]],[1]Alphas_all_puf_new_20170727!$A:$AG,27,FALSE)</f>
        <v>4821</v>
      </c>
      <c r="AB44" s="13">
        <f>VLOOKUP(Table3[[#This Row],[taxon_oid]],[1]Alphas_all_puf_new_20170727!$A:$AG,28,FALSE)</f>
        <v>69</v>
      </c>
      <c r="AC44" s="13">
        <f>VLOOKUP(Table3[[#This Row],[taxon_oid]],[1]Alphas_all_puf_new_20170727!$A:$AG,29,FALSE)</f>
        <v>3</v>
      </c>
      <c r="AD44" s="13">
        <f>VLOOKUP(Table3[[#This Row],[taxon_oid]],[1]Alphas_all_puf_new_20170727!$A:$AG,30,FALSE)</f>
        <v>1</v>
      </c>
      <c r="AE44" s="13">
        <f>VLOOKUP(Table3[[#This Row],[taxon_oid]],[1]Alphas_all_puf_new_20170727!$A:$AG,31,FALSE)</f>
        <v>1</v>
      </c>
      <c r="AF44" s="13">
        <f>VLOOKUP(Table3[[#This Row],[taxon_oid]],[1]Alphas_all_puf_new_20170727!$A:$AG,32,FALSE)</f>
        <v>1</v>
      </c>
      <c r="AG44" s="13">
        <f>VLOOKUP(Table3[[#This Row],[taxon_oid]],[1]Alphas_all_puf_new_20170727!$A:$AG,33,FALSE)</f>
        <v>50</v>
      </c>
    </row>
    <row r="45" spans="1:33" x14ac:dyDescent="0.35">
      <c r="A45">
        <v>2551306670</v>
      </c>
      <c r="B45" t="s">
        <v>35</v>
      </c>
      <c r="C45" t="s">
        <v>36</v>
      </c>
      <c r="D45" t="s">
        <v>1399</v>
      </c>
      <c r="E45" t="s">
        <v>1398</v>
      </c>
      <c r="F45" t="s">
        <v>1205</v>
      </c>
      <c r="G45">
        <v>2551306670</v>
      </c>
      <c r="H45" t="s">
        <v>38</v>
      </c>
      <c r="I45" t="s">
        <v>118</v>
      </c>
      <c r="J45" s="12" t="s">
        <v>994</v>
      </c>
      <c r="K45" s="12" t="s">
        <v>1366</v>
      </c>
      <c r="L45" s="12" t="s">
        <v>1369</v>
      </c>
      <c r="M45" t="s">
        <v>1398</v>
      </c>
      <c r="N45" s="27" t="s">
        <v>1397</v>
      </c>
      <c r="O45" s="26">
        <f>VLOOKUP(Table3[[#This Row],[taxon_oid]],[1]Alphas_all_puf_new_20170727!$A:$AG,14,FALSE)</f>
        <v>95607</v>
      </c>
      <c r="P45" s="26">
        <f>VLOOKUP(Table3[[#This Row],[taxon_oid]],[1]Alphas_all_puf_new_20170727!$A:$AG,15,FALSE)</f>
        <v>0</v>
      </c>
      <c r="Q45" s="26">
        <f>VLOOKUP(Table3[[#This Row],[taxon_oid]],[1]Alphas_all_puf_new_20170727!$A:$AG,16,FALSE)</f>
        <v>0</v>
      </c>
      <c r="R45" s="20">
        <f>VLOOKUP(Table3[[#This Row],[taxon_oid]],[1]Alphas_all_puf_new_20170727!$A:$AG,17,FALSE)</f>
        <v>0</v>
      </c>
      <c r="S45" s="19">
        <f>VLOOKUP(Table3[[#This Row],[taxon_oid]],[1]Alphas_all_puf_new_20170727!$A:$AG,19,FALSE)</f>
        <v>0</v>
      </c>
      <c r="T45" s="19" t="str">
        <f>VLOOKUP(Table3[[#This Row],[taxon_oid]],[1]Alphas_all_puf_new_20170727!$A:$AG,20,FALSE)</f>
        <v>Yes</v>
      </c>
      <c r="U45" s="19" t="str">
        <f>VLOOKUP(Table3[[#This Row],[taxon_oid]],[1]Alphas_all_puf_new_20170727!$A:$AG,21,FALSE)</f>
        <v>Unknown</v>
      </c>
      <c r="V45" s="13">
        <f>VLOOKUP(Table3[[#This Row],[taxon_oid]],[1]Alphas_all_puf_new_20170727!$A:$AG,22,FALSE)</f>
        <v>5516280</v>
      </c>
      <c r="W45" s="13">
        <f>VLOOKUP(Table3[[#This Row],[taxon_oid]],[1]Alphas_all_puf_new_20170727!$A:$AG,23,FALSE)</f>
        <v>5750</v>
      </c>
      <c r="X45" s="13">
        <f>VLOOKUP(Table3[[#This Row],[taxon_oid]],[1]Alphas_all_puf_new_20170727!$A:$AG,24,FALSE)</f>
        <v>794</v>
      </c>
      <c r="Y45" s="25">
        <f>VLOOKUP(Table3[[#This Row],[taxon_oid]],[1]Alphas_all_puf_new_20170727!$A:$AG,25,FALSE)</f>
        <v>0.65</v>
      </c>
      <c r="Z45" s="13">
        <f>VLOOKUP(Table3[[#This Row],[taxon_oid]],[1]Alphas_all_puf_new_20170727!$A:$AG,26,FALSE)</f>
        <v>4786918</v>
      </c>
      <c r="AA45" s="13">
        <f>VLOOKUP(Table3[[#This Row],[taxon_oid]],[1]Alphas_all_puf_new_20170727!$A:$AG,27,FALSE)</f>
        <v>5687</v>
      </c>
      <c r="AB45" s="13">
        <f>VLOOKUP(Table3[[#This Row],[taxon_oid]],[1]Alphas_all_puf_new_20170727!$A:$AG,28,FALSE)</f>
        <v>63</v>
      </c>
      <c r="AC45" s="13">
        <f>VLOOKUP(Table3[[#This Row],[taxon_oid]],[1]Alphas_all_puf_new_20170727!$A:$AG,29,FALSE)</f>
        <v>3</v>
      </c>
      <c r="AD45" s="13">
        <f>VLOOKUP(Table3[[#This Row],[taxon_oid]],[1]Alphas_all_puf_new_20170727!$A:$AG,30,FALSE)</f>
        <v>1</v>
      </c>
      <c r="AE45" s="13">
        <f>VLOOKUP(Table3[[#This Row],[taxon_oid]],[1]Alphas_all_puf_new_20170727!$A:$AG,31,FALSE)</f>
        <v>1</v>
      </c>
      <c r="AF45" s="13">
        <f>VLOOKUP(Table3[[#This Row],[taxon_oid]],[1]Alphas_all_puf_new_20170727!$A:$AG,32,FALSE)</f>
        <v>1</v>
      </c>
      <c r="AG45" s="13">
        <f>VLOOKUP(Table3[[#This Row],[taxon_oid]],[1]Alphas_all_puf_new_20170727!$A:$AG,33,FALSE)</f>
        <v>46</v>
      </c>
    </row>
    <row r="46" spans="1:33" x14ac:dyDescent="0.35">
      <c r="A46">
        <v>2718217747</v>
      </c>
      <c r="B46" t="s">
        <v>35</v>
      </c>
      <c r="C46" t="s">
        <v>60</v>
      </c>
      <c r="D46" t="s">
        <v>1396</v>
      </c>
      <c r="E46" t="s">
        <v>1395</v>
      </c>
      <c r="F46" t="s">
        <v>183</v>
      </c>
      <c r="G46">
        <v>2718217747</v>
      </c>
      <c r="H46" t="s">
        <v>38</v>
      </c>
      <c r="I46" t="s">
        <v>118</v>
      </c>
      <c r="J46" s="12" t="s">
        <v>994</v>
      </c>
      <c r="K46" s="12" t="s">
        <v>1366</v>
      </c>
      <c r="L46" s="12" t="s">
        <v>1365</v>
      </c>
      <c r="M46" t="s">
        <v>1395</v>
      </c>
      <c r="N46" s="27" t="s">
        <v>1394</v>
      </c>
      <c r="O46" s="26">
        <f>VLOOKUP(Table3[[#This Row],[taxon_oid]],[1]Alphas_all_puf_new_20170727!$A:$AG,14,FALSE)</f>
        <v>1842539</v>
      </c>
      <c r="P46" s="26">
        <f>VLOOKUP(Table3[[#This Row],[taxon_oid]],[1]Alphas_all_puf_new_20170727!$A:$AG,15,FALSE)</f>
        <v>0</v>
      </c>
      <c r="Q46" s="26">
        <f>VLOOKUP(Table3[[#This Row],[taxon_oid]],[1]Alphas_all_puf_new_20170727!$A:$AG,16,FALSE)</f>
        <v>0</v>
      </c>
      <c r="R46" s="20">
        <f>VLOOKUP(Table3[[#This Row],[taxon_oid]],[1]Alphas_all_puf_new_20170727!$A:$AG,17,FALSE)</f>
        <v>42803</v>
      </c>
      <c r="S46" s="19">
        <f>VLOOKUP(Table3[[#This Row],[taxon_oid]],[1]Alphas_all_puf_new_20170727!$A:$AG,19,FALSE)</f>
        <v>0</v>
      </c>
      <c r="T46" s="19" t="str">
        <f>VLOOKUP(Table3[[#This Row],[taxon_oid]],[1]Alphas_all_puf_new_20170727!$A:$AG,20,FALSE)</f>
        <v>Yes</v>
      </c>
      <c r="U46" s="19">
        <f>VLOOKUP(Table3[[#This Row],[taxon_oid]],[1]Alphas_all_puf_new_20170727!$A:$AG,21,FALSE)</f>
        <v>0</v>
      </c>
      <c r="V46" s="13">
        <f>VLOOKUP(Table3[[#This Row],[taxon_oid]],[1]Alphas_all_puf_new_20170727!$A:$AG,22,FALSE)</f>
        <v>5620120</v>
      </c>
      <c r="W46" s="13">
        <f>VLOOKUP(Table3[[#This Row],[taxon_oid]],[1]Alphas_all_puf_new_20170727!$A:$AG,23,FALSE)</f>
        <v>5470</v>
      </c>
      <c r="X46" s="13">
        <f>VLOOKUP(Table3[[#This Row],[taxon_oid]],[1]Alphas_all_puf_new_20170727!$A:$AG,24,FALSE)</f>
        <v>2</v>
      </c>
      <c r="Y46" s="25">
        <f>VLOOKUP(Table3[[#This Row],[taxon_oid]],[1]Alphas_all_puf_new_20170727!$A:$AG,25,FALSE)</f>
        <v>0.68</v>
      </c>
      <c r="Z46" s="13">
        <f>VLOOKUP(Table3[[#This Row],[taxon_oid]],[1]Alphas_all_puf_new_20170727!$A:$AG,26,FALSE)</f>
        <v>5074991</v>
      </c>
      <c r="AA46" s="13">
        <f>VLOOKUP(Table3[[#This Row],[taxon_oid]],[1]Alphas_all_puf_new_20170727!$A:$AG,27,FALSE)</f>
        <v>5378</v>
      </c>
      <c r="AB46" s="13">
        <f>VLOOKUP(Table3[[#This Row],[taxon_oid]],[1]Alphas_all_puf_new_20170727!$A:$AG,28,FALSE)</f>
        <v>92</v>
      </c>
      <c r="AC46" s="13">
        <f>VLOOKUP(Table3[[#This Row],[taxon_oid]],[1]Alphas_all_puf_new_20170727!$A:$AG,29,FALSE)</f>
        <v>6</v>
      </c>
      <c r="AD46" s="13">
        <f>VLOOKUP(Table3[[#This Row],[taxon_oid]],[1]Alphas_all_puf_new_20170727!$A:$AG,30,FALSE)</f>
        <v>2</v>
      </c>
      <c r="AE46" s="13">
        <f>VLOOKUP(Table3[[#This Row],[taxon_oid]],[1]Alphas_all_puf_new_20170727!$A:$AG,31,FALSE)</f>
        <v>2</v>
      </c>
      <c r="AF46" s="13">
        <f>VLOOKUP(Table3[[#This Row],[taxon_oid]],[1]Alphas_all_puf_new_20170727!$A:$AG,32,FALSE)</f>
        <v>2</v>
      </c>
      <c r="AG46" s="13">
        <f>VLOOKUP(Table3[[#This Row],[taxon_oid]],[1]Alphas_all_puf_new_20170727!$A:$AG,33,FALSE)</f>
        <v>74</v>
      </c>
    </row>
    <row r="47" spans="1:33" x14ac:dyDescent="0.35">
      <c r="A47">
        <v>2516653002</v>
      </c>
      <c r="B47" t="s">
        <v>35</v>
      </c>
      <c r="C47" t="s">
        <v>36</v>
      </c>
      <c r="D47" t="s">
        <v>1371</v>
      </c>
      <c r="E47" t="s">
        <v>1393</v>
      </c>
      <c r="F47" t="s">
        <v>437</v>
      </c>
      <c r="G47">
        <v>2516653002</v>
      </c>
      <c r="H47" t="s">
        <v>38</v>
      </c>
      <c r="I47" t="s">
        <v>118</v>
      </c>
      <c r="J47" s="12" t="s">
        <v>994</v>
      </c>
      <c r="K47" s="12" t="s">
        <v>1366</v>
      </c>
      <c r="L47" s="12" t="s">
        <v>1369</v>
      </c>
      <c r="M47" s="12" t="s">
        <v>1368</v>
      </c>
      <c r="N47" s="27" t="s">
        <v>1392</v>
      </c>
      <c r="O47" s="26">
        <f>VLOOKUP(Table3[[#This Row],[taxon_oid]],[1]Alphas_all_puf_new_20170727!$A:$AG,14,FALSE)</f>
        <v>1076</v>
      </c>
      <c r="P47" s="26">
        <f>VLOOKUP(Table3[[#This Row],[taxon_oid]],[1]Alphas_all_puf_new_20170727!$A:$AG,15,FALSE)</f>
        <v>0</v>
      </c>
      <c r="Q47" s="26">
        <f>VLOOKUP(Table3[[#This Row],[taxon_oid]],[1]Alphas_all_puf_new_20170727!$A:$AG,16,FALSE)</f>
        <v>0</v>
      </c>
      <c r="R47" s="20">
        <f>VLOOKUP(Table3[[#This Row],[taxon_oid]],[1]Alphas_all_puf_new_20170727!$A:$AG,17,FALSE)</f>
        <v>41778</v>
      </c>
      <c r="S47" s="19" t="str">
        <f>VLOOKUP(Table3[[#This Row],[taxon_oid]],[1]Alphas_all_puf_new_20170727!$A:$AG,19,FALSE)</f>
        <v>Caroline Harwood</v>
      </c>
      <c r="T47" s="19" t="str">
        <f>VLOOKUP(Table3[[#This Row],[taxon_oid]],[1]Alphas_all_puf_new_20170727!$A:$AG,20,FALSE)</f>
        <v>Yes</v>
      </c>
      <c r="U47" s="19" t="str">
        <f>VLOOKUP(Table3[[#This Row],[taxon_oid]],[1]Alphas_all_puf_new_20170727!$A:$AG,21,FALSE)</f>
        <v>No</v>
      </c>
      <c r="V47" s="13">
        <f>VLOOKUP(Table3[[#This Row],[taxon_oid]],[1]Alphas_all_puf_new_20170727!$A:$AG,22,FALSE)</f>
        <v>5452064</v>
      </c>
      <c r="W47" s="13">
        <f>VLOOKUP(Table3[[#This Row],[taxon_oid]],[1]Alphas_all_puf_new_20170727!$A:$AG,23,FALSE)</f>
        <v>5622</v>
      </c>
      <c r="X47" s="13">
        <f>VLOOKUP(Table3[[#This Row],[taxon_oid]],[1]Alphas_all_puf_new_20170727!$A:$AG,24,FALSE)</f>
        <v>340</v>
      </c>
      <c r="Y47" s="25">
        <f>VLOOKUP(Table3[[#This Row],[taxon_oid]],[1]Alphas_all_puf_new_20170727!$A:$AG,25,FALSE)</f>
        <v>0.65</v>
      </c>
      <c r="Z47" s="13">
        <f>VLOOKUP(Table3[[#This Row],[taxon_oid]],[1]Alphas_all_puf_new_20170727!$A:$AG,26,FALSE)</f>
        <v>4702691</v>
      </c>
      <c r="AA47" s="13">
        <f>VLOOKUP(Table3[[#This Row],[taxon_oid]],[1]Alphas_all_puf_new_20170727!$A:$AG,27,FALSE)</f>
        <v>5549</v>
      </c>
      <c r="AB47" s="13">
        <f>VLOOKUP(Table3[[#This Row],[taxon_oid]],[1]Alphas_all_puf_new_20170727!$A:$AG,28,FALSE)</f>
        <v>73</v>
      </c>
      <c r="AC47" s="13">
        <f>VLOOKUP(Table3[[#This Row],[taxon_oid]],[1]Alphas_all_puf_new_20170727!$A:$AG,29,FALSE)</f>
        <v>8</v>
      </c>
      <c r="AD47" s="13">
        <f>VLOOKUP(Table3[[#This Row],[taxon_oid]],[1]Alphas_all_puf_new_20170727!$A:$AG,30,FALSE)</f>
        <v>1</v>
      </c>
      <c r="AE47" s="13">
        <f>VLOOKUP(Table3[[#This Row],[taxon_oid]],[1]Alphas_all_puf_new_20170727!$A:$AG,31,FALSE)</f>
        <v>3</v>
      </c>
      <c r="AF47" s="13">
        <f>VLOOKUP(Table3[[#This Row],[taxon_oid]],[1]Alphas_all_puf_new_20170727!$A:$AG,32,FALSE)</f>
        <v>4</v>
      </c>
      <c r="AG47" s="13">
        <f>VLOOKUP(Table3[[#This Row],[taxon_oid]],[1]Alphas_all_puf_new_20170727!$A:$AG,33,FALSE)</f>
        <v>47</v>
      </c>
    </row>
    <row r="48" spans="1:33" x14ac:dyDescent="0.35">
      <c r="A48">
        <v>649633091</v>
      </c>
      <c r="B48" t="s">
        <v>35</v>
      </c>
      <c r="C48" t="s">
        <v>60</v>
      </c>
      <c r="D48" t="s">
        <v>1391</v>
      </c>
      <c r="E48" t="s">
        <v>1390</v>
      </c>
      <c r="F48" t="s">
        <v>46</v>
      </c>
      <c r="G48">
        <v>649633091</v>
      </c>
      <c r="H48" t="s">
        <v>38</v>
      </c>
      <c r="I48" t="s">
        <v>118</v>
      </c>
      <c r="J48" s="12" t="s">
        <v>994</v>
      </c>
      <c r="K48" s="12" t="s">
        <v>1366</v>
      </c>
      <c r="L48" s="12" t="s">
        <v>1369</v>
      </c>
      <c r="M48" s="12" t="s">
        <v>1368</v>
      </c>
      <c r="N48" s="27" t="s">
        <v>1389</v>
      </c>
      <c r="O48" s="26">
        <f>VLOOKUP(Table3[[#This Row],[taxon_oid]],[1]Alphas_all_puf_new_20170727!$A:$AG,14,FALSE)</f>
        <v>652103</v>
      </c>
      <c r="P48" s="26">
        <f>VLOOKUP(Table3[[#This Row],[taxon_oid]],[1]Alphas_all_puf_new_20170727!$A:$AG,15,FALSE)</f>
        <v>38503</v>
      </c>
      <c r="Q48" s="26">
        <f>VLOOKUP(Table3[[#This Row],[taxon_oid]],[1]Alphas_all_puf_new_20170727!$A:$AG,16,FALSE)</f>
        <v>43327</v>
      </c>
      <c r="R48" s="20">
        <f>VLOOKUP(Table3[[#This Row],[taxon_oid]],[1]Alphas_all_puf_new_20170727!$A:$AG,17,FALSE)</f>
        <v>40725</v>
      </c>
      <c r="S48" s="19" t="str">
        <f>VLOOKUP(Table3[[#This Row],[taxon_oid]],[1]Alphas_all_puf_new_20170727!$A:$AG,19,FALSE)</f>
        <v>Harwood, Caroline</v>
      </c>
      <c r="T48" s="19" t="str">
        <f>VLOOKUP(Table3[[#This Row],[taxon_oid]],[1]Alphas_all_puf_new_20170727!$A:$AG,20,FALSE)</f>
        <v>Yes</v>
      </c>
      <c r="U48" s="19" t="str">
        <f>VLOOKUP(Table3[[#This Row],[taxon_oid]],[1]Alphas_all_puf_new_20170727!$A:$AG,21,FALSE)</f>
        <v>Unknown</v>
      </c>
      <c r="V48" s="13">
        <f>VLOOKUP(Table3[[#This Row],[taxon_oid]],[1]Alphas_all_puf_new_20170727!$A:$AG,22,FALSE)</f>
        <v>5404117</v>
      </c>
      <c r="W48" s="13">
        <f>VLOOKUP(Table3[[#This Row],[taxon_oid]],[1]Alphas_all_puf_new_20170727!$A:$AG,23,FALSE)</f>
        <v>5081</v>
      </c>
      <c r="X48" s="13">
        <f>VLOOKUP(Table3[[#This Row],[taxon_oid]],[1]Alphas_all_puf_new_20170727!$A:$AG,24,FALSE)</f>
        <v>1</v>
      </c>
      <c r="Y48" s="25">
        <f>VLOOKUP(Table3[[#This Row],[taxon_oid]],[1]Alphas_all_puf_new_20170727!$A:$AG,25,FALSE)</f>
        <v>0.65</v>
      </c>
      <c r="Z48" s="13">
        <f>VLOOKUP(Table3[[#This Row],[taxon_oid]],[1]Alphas_all_puf_new_20170727!$A:$AG,26,FALSE)</f>
        <v>4749401</v>
      </c>
      <c r="AA48" s="13">
        <f>VLOOKUP(Table3[[#This Row],[taxon_oid]],[1]Alphas_all_puf_new_20170727!$A:$AG,27,FALSE)</f>
        <v>5022</v>
      </c>
      <c r="AB48" s="13">
        <f>VLOOKUP(Table3[[#This Row],[taxon_oid]],[1]Alphas_all_puf_new_20170727!$A:$AG,28,FALSE)</f>
        <v>59</v>
      </c>
      <c r="AC48" s="13">
        <f>VLOOKUP(Table3[[#This Row],[taxon_oid]],[1]Alphas_all_puf_new_20170727!$A:$AG,29,FALSE)</f>
        <v>6</v>
      </c>
      <c r="AD48" s="13">
        <f>VLOOKUP(Table3[[#This Row],[taxon_oid]],[1]Alphas_all_puf_new_20170727!$A:$AG,30,FALSE)</f>
        <v>2</v>
      </c>
      <c r="AE48" s="13">
        <f>VLOOKUP(Table3[[#This Row],[taxon_oid]],[1]Alphas_all_puf_new_20170727!$A:$AG,31,FALSE)</f>
        <v>2</v>
      </c>
      <c r="AF48" s="13">
        <f>VLOOKUP(Table3[[#This Row],[taxon_oid]],[1]Alphas_all_puf_new_20170727!$A:$AG,32,FALSE)</f>
        <v>2</v>
      </c>
      <c r="AG48" s="13">
        <f>VLOOKUP(Table3[[#This Row],[taxon_oid]],[1]Alphas_all_puf_new_20170727!$A:$AG,33,FALSE)</f>
        <v>50</v>
      </c>
    </row>
    <row r="49" spans="1:33" x14ac:dyDescent="0.35">
      <c r="A49">
        <v>2568526178</v>
      </c>
      <c r="B49" t="s">
        <v>35</v>
      </c>
      <c r="C49" t="s">
        <v>36</v>
      </c>
      <c r="D49" t="s">
        <v>1388</v>
      </c>
      <c r="E49" t="s">
        <v>1387</v>
      </c>
      <c r="F49" t="s">
        <v>1386</v>
      </c>
      <c r="G49">
        <v>2568526178</v>
      </c>
      <c r="H49" t="s">
        <v>38</v>
      </c>
      <c r="I49" t="s">
        <v>118</v>
      </c>
      <c r="J49" s="12" t="s">
        <v>994</v>
      </c>
      <c r="K49" s="12" t="s">
        <v>1366</v>
      </c>
      <c r="L49" s="12" t="s">
        <v>1369</v>
      </c>
      <c r="M49" s="12" t="s">
        <v>1368</v>
      </c>
      <c r="N49" s="27" t="s">
        <v>1385</v>
      </c>
      <c r="O49" s="26">
        <f>VLOOKUP(Table3[[#This Row],[taxon_oid]],[1]Alphas_all_puf_new_20170727!$A:$AG,14,FALSE)</f>
        <v>1421013</v>
      </c>
      <c r="P49" s="26">
        <f>VLOOKUP(Table3[[#This Row],[taxon_oid]],[1]Alphas_all_puf_new_20170727!$A:$AG,15,FALSE)</f>
        <v>0</v>
      </c>
      <c r="Q49" s="26">
        <f>VLOOKUP(Table3[[#This Row],[taxon_oid]],[1]Alphas_all_puf_new_20170727!$A:$AG,16,FALSE)</f>
        <v>0</v>
      </c>
      <c r="R49" s="20">
        <f>VLOOKUP(Table3[[#This Row],[taxon_oid]],[1]Alphas_all_puf_new_20170727!$A:$AG,17,FALSE)</f>
        <v>41773</v>
      </c>
      <c r="S49" s="19">
        <f>VLOOKUP(Table3[[#This Row],[taxon_oid]],[1]Alphas_all_puf_new_20170727!$A:$AG,19,FALSE)</f>
        <v>0</v>
      </c>
      <c r="T49" s="19" t="str">
        <f>VLOOKUP(Table3[[#This Row],[taxon_oid]],[1]Alphas_all_puf_new_20170727!$A:$AG,20,FALSE)</f>
        <v>Yes</v>
      </c>
      <c r="U49" s="19" t="str">
        <f>VLOOKUP(Table3[[#This Row],[taxon_oid]],[1]Alphas_all_puf_new_20170727!$A:$AG,21,FALSE)</f>
        <v>Unknown</v>
      </c>
      <c r="V49" s="13">
        <f>VLOOKUP(Table3[[#This Row],[taxon_oid]],[1]Alphas_all_puf_new_20170727!$A:$AG,22,FALSE)</f>
        <v>4065668</v>
      </c>
      <c r="W49" s="13">
        <f>VLOOKUP(Table3[[#This Row],[taxon_oid]],[1]Alphas_all_puf_new_20170727!$A:$AG,23,FALSE)</f>
        <v>3768</v>
      </c>
      <c r="X49" s="13">
        <f>VLOOKUP(Table3[[#This Row],[taxon_oid]],[1]Alphas_all_puf_new_20170727!$A:$AG,24,FALSE)</f>
        <v>43</v>
      </c>
      <c r="Y49" s="25">
        <f>VLOOKUP(Table3[[#This Row],[taxon_oid]],[1]Alphas_all_puf_new_20170727!$A:$AG,25,FALSE)</f>
        <v>0.64</v>
      </c>
      <c r="Z49" s="13">
        <f>VLOOKUP(Table3[[#This Row],[taxon_oid]],[1]Alphas_all_puf_new_20170727!$A:$AG,26,FALSE)</f>
        <v>3490598</v>
      </c>
      <c r="AA49" s="13">
        <f>VLOOKUP(Table3[[#This Row],[taxon_oid]],[1]Alphas_all_puf_new_20170727!$A:$AG,27,FALSE)</f>
        <v>3683</v>
      </c>
      <c r="AB49" s="13">
        <f>VLOOKUP(Table3[[#This Row],[taxon_oid]],[1]Alphas_all_puf_new_20170727!$A:$AG,28,FALSE)</f>
        <v>85</v>
      </c>
      <c r="AC49" s="13">
        <f>VLOOKUP(Table3[[#This Row],[taxon_oid]],[1]Alphas_all_puf_new_20170727!$A:$AG,29,FALSE)</f>
        <v>13</v>
      </c>
      <c r="AD49" s="13">
        <f>VLOOKUP(Table3[[#This Row],[taxon_oid]],[1]Alphas_all_puf_new_20170727!$A:$AG,30,FALSE)</f>
        <v>3</v>
      </c>
      <c r="AE49" s="13">
        <f>VLOOKUP(Table3[[#This Row],[taxon_oid]],[1]Alphas_all_puf_new_20170727!$A:$AG,31,FALSE)</f>
        <v>5</v>
      </c>
      <c r="AF49" s="13">
        <f>VLOOKUP(Table3[[#This Row],[taxon_oid]],[1]Alphas_all_puf_new_20170727!$A:$AG,32,FALSE)</f>
        <v>5</v>
      </c>
      <c r="AG49" s="13">
        <f>VLOOKUP(Table3[[#This Row],[taxon_oid]],[1]Alphas_all_puf_new_20170727!$A:$AG,33,FALSE)</f>
        <v>57</v>
      </c>
    </row>
    <row r="50" spans="1:33" x14ac:dyDescent="0.35">
      <c r="A50">
        <v>2516653022</v>
      </c>
      <c r="B50" t="s">
        <v>35</v>
      </c>
      <c r="C50" t="s">
        <v>36</v>
      </c>
      <c r="D50" t="s">
        <v>1371</v>
      </c>
      <c r="E50" t="s">
        <v>1384</v>
      </c>
      <c r="F50" t="s">
        <v>437</v>
      </c>
      <c r="G50">
        <v>2516653022</v>
      </c>
      <c r="H50" t="s">
        <v>38</v>
      </c>
      <c r="I50" t="s">
        <v>118</v>
      </c>
      <c r="J50" s="12" t="s">
        <v>994</v>
      </c>
      <c r="K50" s="12" t="s">
        <v>1366</v>
      </c>
      <c r="L50" s="12" t="s">
        <v>1369</v>
      </c>
      <c r="M50" s="12" t="s">
        <v>1368</v>
      </c>
      <c r="N50" s="27" t="s">
        <v>1383</v>
      </c>
      <c r="O50" s="26">
        <f>VLOOKUP(Table3[[#This Row],[taxon_oid]],[1]Alphas_all_puf_new_20170727!$A:$AG,14,FALSE)</f>
        <v>1076</v>
      </c>
      <c r="P50" s="26">
        <f>VLOOKUP(Table3[[#This Row],[taxon_oid]],[1]Alphas_all_puf_new_20170727!$A:$AG,15,FALSE)</f>
        <v>0</v>
      </c>
      <c r="Q50" s="26">
        <f>VLOOKUP(Table3[[#This Row],[taxon_oid]],[1]Alphas_all_puf_new_20170727!$A:$AG,16,FALSE)</f>
        <v>0</v>
      </c>
      <c r="R50" s="20">
        <f>VLOOKUP(Table3[[#This Row],[taxon_oid]],[1]Alphas_all_puf_new_20170727!$A:$AG,17,FALSE)</f>
        <v>41778</v>
      </c>
      <c r="S50" s="19" t="str">
        <f>VLOOKUP(Table3[[#This Row],[taxon_oid]],[1]Alphas_all_puf_new_20170727!$A:$AG,19,FALSE)</f>
        <v>Caroline Harwood</v>
      </c>
      <c r="T50" s="19" t="str">
        <f>VLOOKUP(Table3[[#This Row],[taxon_oid]],[1]Alphas_all_puf_new_20170727!$A:$AG,20,FALSE)</f>
        <v>Yes</v>
      </c>
      <c r="U50" s="19" t="str">
        <f>VLOOKUP(Table3[[#This Row],[taxon_oid]],[1]Alphas_all_puf_new_20170727!$A:$AG,21,FALSE)</f>
        <v>No</v>
      </c>
      <c r="V50" s="13">
        <f>VLOOKUP(Table3[[#This Row],[taxon_oid]],[1]Alphas_all_puf_new_20170727!$A:$AG,22,FALSE)</f>
        <v>5453366</v>
      </c>
      <c r="W50" s="13">
        <f>VLOOKUP(Table3[[#This Row],[taxon_oid]],[1]Alphas_all_puf_new_20170727!$A:$AG,23,FALSE)</f>
        <v>5525</v>
      </c>
      <c r="X50" s="13">
        <f>VLOOKUP(Table3[[#This Row],[taxon_oid]],[1]Alphas_all_puf_new_20170727!$A:$AG,24,FALSE)</f>
        <v>276</v>
      </c>
      <c r="Y50" s="25">
        <f>VLOOKUP(Table3[[#This Row],[taxon_oid]],[1]Alphas_all_puf_new_20170727!$A:$AG,25,FALSE)</f>
        <v>0.65</v>
      </c>
      <c r="Z50" s="13">
        <f>VLOOKUP(Table3[[#This Row],[taxon_oid]],[1]Alphas_all_puf_new_20170727!$A:$AG,26,FALSE)</f>
        <v>4717435</v>
      </c>
      <c r="AA50" s="13">
        <f>VLOOKUP(Table3[[#This Row],[taxon_oid]],[1]Alphas_all_puf_new_20170727!$A:$AG,27,FALSE)</f>
        <v>5458</v>
      </c>
      <c r="AB50" s="13">
        <f>VLOOKUP(Table3[[#This Row],[taxon_oid]],[1]Alphas_all_puf_new_20170727!$A:$AG,28,FALSE)</f>
        <v>67</v>
      </c>
      <c r="AC50" s="13">
        <f>VLOOKUP(Table3[[#This Row],[taxon_oid]],[1]Alphas_all_puf_new_20170727!$A:$AG,29,FALSE)</f>
        <v>5</v>
      </c>
      <c r="AD50" s="13">
        <f>VLOOKUP(Table3[[#This Row],[taxon_oid]],[1]Alphas_all_puf_new_20170727!$A:$AG,30,FALSE)</f>
        <v>3</v>
      </c>
      <c r="AE50" s="13">
        <f>VLOOKUP(Table3[[#This Row],[taxon_oid]],[1]Alphas_all_puf_new_20170727!$A:$AG,31,FALSE)</f>
        <v>1</v>
      </c>
      <c r="AF50" s="13">
        <f>VLOOKUP(Table3[[#This Row],[taxon_oid]],[1]Alphas_all_puf_new_20170727!$A:$AG,32,FALSE)</f>
        <v>1</v>
      </c>
      <c r="AG50" s="13">
        <f>VLOOKUP(Table3[[#This Row],[taxon_oid]],[1]Alphas_all_puf_new_20170727!$A:$AG,33,FALSE)</f>
        <v>46</v>
      </c>
    </row>
    <row r="51" spans="1:33" x14ac:dyDescent="0.35">
      <c r="A51">
        <v>642555153</v>
      </c>
      <c r="B51" t="s">
        <v>35</v>
      </c>
      <c r="C51" t="s">
        <v>60</v>
      </c>
      <c r="D51" t="s">
        <v>961</v>
      </c>
      <c r="E51" t="s">
        <v>1382</v>
      </c>
      <c r="F51" t="s">
        <v>46</v>
      </c>
      <c r="G51">
        <v>642555153</v>
      </c>
      <c r="H51" t="s">
        <v>38</v>
      </c>
      <c r="I51" t="s">
        <v>118</v>
      </c>
      <c r="J51" s="12" t="s">
        <v>994</v>
      </c>
      <c r="K51" s="12" t="s">
        <v>1366</v>
      </c>
      <c r="L51" s="12" t="s">
        <v>1369</v>
      </c>
      <c r="M51" s="12" t="s">
        <v>1368</v>
      </c>
      <c r="N51" s="27" t="s">
        <v>1381</v>
      </c>
      <c r="O51" s="26">
        <f>VLOOKUP(Table3[[#This Row],[taxon_oid]],[1]Alphas_all_puf_new_20170727!$A:$AG,14,FALSE)</f>
        <v>395960</v>
      </c>
      <c r="P51" s="26">
        <f>VLOOKUP(Table3[[#This Row],[taxon_oid]],[1]Alphas_all_puf_new_20170727!$A:$AG,15,FALSE)</f>
        <v>20167</v>
      </c>
      <c r="Q51" s="26">
        <f>VLOOKUP(Table3[[#This Row],[taxon_oid]],[1]Alphas_all_puf_new_20170727!$A:$AG,16,FALSE)</f>
        <v>58995</v>
      </c>
      <c r="R51" s="20">
        <f>VLOOKUP(Table3[[#This Row],[taxon_oid]],[1]Alphas_all_puf_new_20170727!$A:$AG,17,FALSE)</f>
        <v>39783</v>
      </c>
      <c r="S51" s="19" t="str">
        <f>VLOOKUP(Table3[[#This Row],[taxon_oid]],[1]Alphas_all_puf_new_20170727!$A:$AG,19,FALSE)</f>
        <v>David Emerson</v>
      </c>
      <c r="T51" s="19" t="str">
        <f>VLOOKUP(Table3[[#This Row],[taxon_oid]],[1]Alphas_all_puf_new_20170727!$A:$AG,20,FALSE)</f>
        <v>Yes</v>
      </c>
      <c r="U51" s="19" t="str">
        <f>VLOOKUP(Table3[[#This Row],[taxon_oid]],[1]Alphas_all_puf_new_20170727!$A:$AG,21,FALSE)</f>
        <v>Unknown</v>
      </c>
      <c r="V51" s="13">
        <f>VLOOKUP(Table3[[#This Row],[taxon_oid]],[1]Alphas_all_puf_new_20170727!$A:$AG,22,FALSE)</f>
        <v>5744041</v>
      </c>
      <c r="W51" s="13">
        <f>VLOOKUP(Table3[[#This Row],[taxon_oid]],[1]Alphas_all_puf_new_20170727!$A:$AG,23,FALSE)</f>
        <v>5377</v>
      </c>
      <c r="X51" s="13">
        <f>VLOOKUP(Table3[[#This Row],[taxon_oid]],[1]Alphas_all_puf_new_20170727!$A:$AG,24,FALSE)</f>
        <v>1</v>
      </c>
      <c r="Y51" s="25">
        <f>VLOOKUP(Table3[[#This Row],[taxon_oid]],[1]Alphas_all_puf_new_20170727!$A:$AG,25,FALSE)</f>
        <v>0.65</v>
      </c>
      <c r="Z51" s="13">
        <f>VLOOKUP(Table3[[#This Row],[taxon_oid]],[1]Alphas_all_puf_new_20170727!$A:$AG,26,FALSE)</f>
        <v>5017014</v>
      </c>
      <c r="AA51" s="13">
        <f>VLOOKUP(Table3[[#This Row],[taxon_oid]],[1]Alphas_all_puf_new_20170727!$A:$AG,27,FALSE)</f>
        <v>5318</v>
      </c>
      <c r="AB51" s="13">
        <f>VLOOKUP(Table3[[#This Row],[taxon_oid]],[1]Alphas_all_puf_new_20170727!$A:$AG,28,FALSE)</f>
        <v>59</v>
      </c>
      <c r="AC51" s="13">
        <f>VLOOKUP(Table3[[#This Row],[taxon_oid]],[1]Alphas_all_puf_new_20170727!$A:$AG,29,FALSE)</f>
        <v>6</v>
      </c>
      <c r="AD51" s="13">
        <f>VLOOKUP(Table3[[#This Row],[taxon_oid]],[1]Alphas_all_puf_new_20170727!$A:$AG,30,FALSE)</f>
        <v>2</v>
      </c>
      <c r="AE51" s="13">
        <f>VLOOKUP(Table3[[#This Row],[taxon_oid]],[1]Alphas_all_puf_new_20170727!$A:$AG,31,FALSE)</f>
        <v>2</v>
      </c>
      <c r="AF51" s="13">
        <f>VLOOKUP(Table3[[#This Row],[taxon_oid]],[1]Alphas_all_puf_new_20170727!$A:$AG,32,FALSE)</f>
        <v>2</v>
      </c>
      <c r="AG51" s="13">
        <f>VLOOKUP(Table3[[#This Row],[taxon_oid]],[1]Alphas_all_puf_new_20170727!$A:$AG,33,FALSE)</f>
        <v>52</v>
      </c>
    </row>
    <row r="52" spans="1:33" x14ac:dyDescent="0.35">
      <c r="A52">
        <v>637000238</v>
      </c>
      <c r="B52" t="s">
        <v>35</v>
      </c>
      <c r="C52" t="s">
        <v>60</v>
      </c>
      <c r="D52" t="s">
        <v>1376</v>
      </c>
      <c r="E52" t="s">
        <v>1380</v>
      </c>
      <c r="F52" t="s">
        <v>46</v>
      </c>
      <c r="G52">
        <v>637000238</v>
      </c>
      <c r="H52" t="s">
        <v>38</v>
      </c>
      <c r="I52" t="s">
        <v>118</v>
      </c>
      <c r="J52" s="12" t="s">
        <v>994</v>
      </c>
      <c r="K52" s="12" t="s">
        <v>1366</v>
      </c>
      <c r="L52" s="12" t="s">
        <v>1369</v>
      </c>
      <c r="M52" s="12" t="s">
        <v>1368</v>
      </c>
      <c r="N52" s="27" t="s">
        <v>1379</v>
      </c>
      <c r="O52" s="26">
        <f>VLOOKUP(Table3[[#This Row],[taxon_oid]],[1]Alphas_all_puf_new_20170727!$A:$AG,14,FALSE)</f>
        <v>316057</v>
      </c>
      <c r="P52" s="26">
        <f>VLOOKUP(Table3[[#This Row],[taxon_oid]],[1]Alphas_all_puf_new_20170727!$A:$AG,15,FALSE)</f>
        <v>15749</v>
      </c>
      <c r="Q52" s="26">
        <f>VLOOKUP(Table3[[#This Row],[taxon_oid]],[1]Alphas_all_puf_new_20170727!$A:$AG,16,FALSE)</f>
        <v>58441</v>
      </c>
      <c r="R52" s="20">
        <f>VLOOKUP(Table3[[#This Row],[taxon_oid]],[1]Alphas_all_puf_new_20170727!$A:$AG,17,FALSE)</f>
        <v>39052</v>
      </c>
      <c r="S52" s="19" t="str">
        <f>VLOOKUP(Table3[[#This Row],[taxon_oid]],[1]Alphas_all_puf_new_20170727!$A:$AG,19,FALSE)</f>
        <v>Harwood, Caroline</v>
      </c>
      <c r="T52" s="19" t="str">
        <f>VLOOKUP(Table3[[#This Row],[taxon_oid]],[1]Alphas_all_puf_new_20170727!$A:$AG,20,FALSE)</f>
        <v>Yes</v>
      </c>
      <c r="U52" s="19" t="str">
        <f>VLOOKUP(Table3[[#This Row],[taxon_oid]],[1]Alphas_all_puf_new_20170727!$A:$AG,21,FALSE)</f>
        <v>Unknown</v>
      </c>
      <c r="V52" s="13">
        <f>VLOOKUP(Table3[[#This Row],[taxon_oid]],[1]Alphas_all_puf_new_20170727!$A:$AG,22,FALSE)</f>
        <v>4892717</v>
      </c>
      <c r="W52" s="13">
        <f>VLOOKUP(Table3[[#This Row],[taxon_oid]],[1]Alphas_all_puf_new_20170727!$A:$AG,23,FALSE)</f>
        <v>4501</v>
      </c>
      <c r="X52" s="13">
        <f>VLOOKUP(Table3[[#This Row],[taxon_oid]],[1]Alphas_all_puf_new_20170727!$A:$AG,24,FALSE)</f>
        <v>1</v>
      </c>
      <c r="Y52" s="25">
        <f>VLOOKUP(Table3[[#This Row],[taxon_oid]],[1]Alphas_all_puf_new_20170727!$A:$AG,25,FALSE)</f>
        <v>0.65</v>
      </c>
      <c r="Z52" s="13">
        <f>VLOOKUP(Table3[[#This Row],[taxon_oid]],[1]Alphas_all_puf_new_20170727!$A:$AG,26,FALSE)</f>
        <v>4272604</v>
      </c>
      <c r="AA52" s="13">
        <f>VLOOKUP(Table3[[#This Row],[taxon_oid]],[1]Alphas_all_puf_new_20170727!$A:$AG,27,FALSE)</f>
        <v>4418</v>
      </c>
      <c r="AB52" s="13">
        <f>VLOOKUP(Table3[[#This Row],[taxon_oid]],[1]Alphas_all_puf_new_20170727!$A:$AG,28,FALSE)</f>
        <v>83</v>
      </c>
      <c r="AC52" s="13">
        <f>VLOOKUP(Table3[[#This Row],[taxon_oid]],[1]Alphas_all_puf_new_20170727!$A:$AG,29,FALSE)</f>
        <v>6</v>
      </c>
      <c r="AD52" s="13">
        <f>VLOOKUP(Table3[[#This Row],[taxon_oid]],[1]Alphas_all_puf_new_20170727!$A:$AG,30,FALSE)</f>
        <v>2</v>
      </c>
      <c r="AE52" s="13">
        <f>VLOOKUP(Table3[[#This Row],[taxon_oid]],[1]Alphas_all_puf_new_20170727!$A:$AG,31,FALSE)</f>
        <v>2</v>
      </c>
      <c r="AF52" s="13">
        <f>VLOOKUP(Table3[[#This Row],[taxon_oid]],[1]Alphas_all_puf_new_20170727!$A:$AG,32,FALSE)</f>
        <v>2</v>
      </c>
      <c r="AG52" s="13">
        <f>VLOOKUP(Table3[[#This Row],[taxon_oid]],[1]Alphas_all_puf_new_20170727!$A:$AG,33,FALSE)</f>
        <v>51</v>
      </c>
    </row>
    <row r="53" spans="1:33" x14ac:dyDescent="0.35">
      <c r="A53">
        <v>2516653019</v>
      </c>
      <c r="B53" t="s">
        <v>35</v>
      </c>
      <c r="C53" t="s">
        <v>36</v>
      </c>
      <c r="D53" t="s">
        <v>1371</v>
      </c>
      <c r="E53" t="s">
        <v>1378</v>
      </c>
      <c r="F53" t="s">
        <v>437</v>
      </c>
      <c r="G53">
        <v>2516653019</v>
      </c>
      <c r="H53" t="s">
        <v>38</v>
      </c>
      <c r="I53" t="s">
        <v>118</v>
      </c>
      <c r="J53" s="12" t="s">
        <v>994</v>
      </c>
      <c r="K53" s="12" t="s">
        <v>1366</v>
      </c>
      <c r="L53" s="12" t="s">
        <v>1369</v>
      </c>
      <c r="M53" s="12" t="s">
        <v>1368</v>
      </c>
      <c r="N53" s="27" t="s">
        <v>1377</v>
      </c>
      <c r="O53" s="26">
        <f>VLOOKUP(Table3[[#This Row],[taxon_oid]],[1]Alphas_all_puf_new_20170727!$A:$AG,14,FALSE)</f>
        <v>1076</v>
      </c>
      <c r="P53" s="26">
        <f>VLOOKUP(Table3[[#This Row],[taxon_oid]],[1]Alphas_all_puf_new_20170727!$A:$AG,15,FALSE)</f>
        <v>0</v>
      </c>
      <c r="Q53" s="26">
        <f>VLOOKUP(Table3[[#This Row],[taxon_oid]],[1]Alphas_all_puf_new_20170727!$A:$AG,16,FALSE)</f>
        <v>0</v>
      </c>
      <c r="R53" s="20">
        <f>VLOOKUP(Table3[[#This Row],[taxon_oid]],[1]Alphas_all_puf_new_20170727!$A:$AG,17,FALSE)</f>
        <v>41778</v>
      </c>
      <c r="S53" s="19" t="str">
        <f>VLOOKUP(Table3[[#This Row],[taxon_oid]],[1]Alphas_all_puf_new_20170727!$A:$AG,19,FALSE)</f>
        <v>Caroline Harwood</v>
      </c>
      <c r="T53" s="19" t="str">
        <f>VLOOKUP(Table3[[#This Row],[taxon_oid]],[1]Alphas_all_puf_new_20170727!$A:$AG,20,FALSE)</f>
        <v>Yes</v>
      </c>
      <c r="U53" s="19" t="str">
        <f>VLOOKUP(Table3[[#This Row],[taxon_oid]],[1]Alphas_all_puf_new_20170727!$A:$AG,21,FALSE)</f>
        <v>No</v>
      </c>
      <c r="V53" s="13">
        <f>VLOOKUP(Table3[[#This Row],[taxon_oid]],[1]Alphas_all_puf_new_20170727!$A:$AG,22,FALSE)</f>
        <v>5449824</v>
      </c>
      <c r="W53" s="13">
        <f>VLOOKUP(Table3[[#This Row],[taxon_oid]],[1]Alphas_all_puf_new_20170727!$A:$AG,23,FALSE)</f>
        <v>5703</v>
      </c>
      <c r="X53" s="13">
        <f>VLOOKUP(Table3[[#This Row],[taxon_oid]],[1]Alphas_all_puf_new_20170727!$A:$AG,24,FALSE)</f>
        <v>259</v>
      </c>
      <c r="Y53" s="25">
        <f>VLOOKUP(Table3[[#This Row],[taxon_oid]],[1]Alphas_all_puf_new_20170727!$A:$AG,25,FALSE)</f>
        <v>0.65</v>
      </c>
      <c r="Z53" s="13">
        <f>VLOOKUP(Table3[[#This Row],[taxon_oid]],[1]Alphas_all_puf_new_20170727!$A:$AG,26,FALSE)</f>
        <v>4688445</v>
      </c>
      <c r="AA53" s="13">
        <f>VLOOKUP(Table3[[#This Row],[taxon_oid]],[1]Alphas_all_puf_new_20170727!$A:$AG,27,FALSE)</f>
        <v>5634</v>
      </c>
      <c r="AB53" s="13">
        <f>VLOOKUP(Table3[[#This Row],[taxon_oid]],[1]Alphas_all_puf_new_20170727!$A:$AG,28,FALSE)</f>
        <v>69</v>
      </c>
      <c r="AC53" s="13">
        <f>VLOOKUP(Table3[[#This Row],[taxon_oid]],[1]Alphas_all_puf_new_20170727!$A:$AG,29,FALSE)</f>
        <v>4</v>
      </c>
      <c r="AD53" s="13">
        <f>VLOOKUP(Table3[[#This Row],[taxon_oid]],[1]Alphas_all_puf_new_20170727!$A:$AG,30,FALSE)</f>
        <v>1</v>
      </c>
      <c r="AE53" s="13">
        <f>VLOOKUP(Table3[[#This Row],[taxon_oid]],[1]Alphas_all_puf_new_20170727!$A:$AG,31,FALSE)</f>
        <v>2</v>
      </c>
      <c r="AF53" s="13">
        <f>VLOOKUP(Table3[[#This Row],[taxon_oid]],[1]Alphas_all_puf_new_20170727!$A:$AG,32,FALSE)</f>
        <v>1</v>
      </c>
      <c r="AG53" s="13">
        <f>VLOOKUP(Table3[[#This Row],[taxon_oid]],[1]Alphas_all_puf_new_20170727!$A:$AG,33,FALSE)</f>
        <v>49</v>
      </c>
    </row>
    <row r="54" spans="1:33" x14ac:dyDescent="0.35">
      <c r="A54">
        <v>637000237</v>
      </c>
      <c r="B54" t="s">
        <v>35</v>
      </c>
      <c r="C54" t="s">
        <v>60</v>
      </c>
      <c r="D54" t="s">
        <v>1376</v>
      </c>
      <c r="E54" t="s">
        <v>1375</v>
      </c>
      <c r="F54" t="s">
        <v>46</v>
      </c>
      <c r="G54">
        <v>637000237</v>
      </c>
      <c r="H54" t="s">
        <v>38</v>
      </c>
      <c r="I54" t="s">
        <v>118</v>
      </c>
      <c r="J54" s="12" t="s">
        <v>994</v>
      </c>
      <c r="K54" s="12" t="s">
        <v>1366</v>
      </c>
      <c r="L54" s="12" t="s">
        <v>1369</v>
      </c>
      <c r="M54" s="12" t="s">
        <v>1368</v>
      </c>
      <c r="N54" s="27" t="s">
        <v>1374</v>
      </c>
      <c r="O54" s="26">
        <f>VLOOKUP(Table3[[#This Row],[taxon_oid]],[1]Alphas_all_puf_new_20170727!$A:$AG,14,FALSE)</f>
        <v>316056</v>
      </c>
      <c r="P54" s="26">
        <f>VLOOKUP(Table3[[#This Row],[taxon_oid]],[1]Alphas_all_puf_new_20170727!$A:$AG,15,FALSE)</f>
        <v>15750</v>
      </c>
      <c r="Q54" s="26">
        <f>VLOOKUP(Table3[[#This Row],[taxon_oid]],[1]Alphas_all_puf_new_20170727!$A:$AG,16,FALSE)</f>
        <v>58443</v>
      </c>
      <c r="R54" s="20">
        <f>VLOOKUP(Table3[[#This Row],[taxon_oid]],[1]Alphas_all_puf_new_20170727!$A:$AG,17,FALSE)</f>
        <v>39052</v>
      </c>
      <c r="S54" s="19" t="str">
        <f>VLOOKUP(Table3[[#This Row],[taxon_oid]],[1]Alphas_all_puf_new_20170727!$A:$AG,19,FALSE)</f>
        <v>Harwood, Caroline</v>
      </c>
      <c r="T54" s="19" t="str">
        <f>VLOOKUP(Table3[[#This Row],[taxon_oid]],[1]Alphas_all_puf_new_20170727!$A:$AG,20,FALSE)</f>
        <v>Yes</v>
      </c>
      <c r="U54" s="19" t="str">
        <f>VLOOKUP(Table3[[#This Row],[taxon_oid]],[1]Alphas_all_puf_new_20170727!$A:$AG,21,FALSE)</f>
        <v>Unknown</v>
      </c>
      <c r="V54" s="13">
        <f>VLOOKUP(Table3[[#This Row],[taxon_oid]],[1]Alphas_all_puf_new_20170727!$A:$AG,22,FALSE)</f>
        <v>5513844</v>
      </c>
      <c r="W54" s="13">
        <f>VLOOKUP(Table3[[#This Row],[taxon_oid]],[1]Alphas_all_puf_new_20170727!$A:$AG,23,FALSE)</f>
        <v>5028</v>
      </c>
      <c r="X54" s="13">
        <f>VLOOKUP(Table3[[#This Row],[taxon_oid]],[1]Alphas_all_puf_new_20170727!$A:$AG,24,FALSE)</f>
        <v>1</v>
      </c>
      <c r="Y54" s="25">
        <f>VLOOKUP(Table3[[#This Row],[taxon_oid]],[1]Alphas_all_puf_new_20170727!$A:$AG,25,FALSE)</f>
        <v>0.65</v>
      </c>
      <c r="Z54" s="13">
        <f>VLOOKUP(Table3[[#This Row],[taxon_oid]],[1]Alphas_all_puf_new_20170727!$A:$AG,26,FALSE)</f>
        <v>4759008</v>
      </c>
      <c r="AA54" s="13">
        <f>VLOOKUP(Table3[[#This Row],[taxon_oid]],[1]Alphas_all_puf_new_20170727!$A:$AG,27,FALSE)</f>
        <v>4943</v>
      </c>
      <c r="AB54" s="13">
        <f>VLOOKUP(Table3[[#This Row],[taxon_oid]],[1]Alphas_all_puf_new_20170727!$A:$AG,28,FALSE)</f>
        <v>85</v>
      </c>
      <c r="AC54" s="13">
        <f>VLOOKUP(Table3[[#This Row],[taxon_oid]],[1]Alphas_all_puf_new_20170727!$A:$AG,29,FALSE)</f>
        <v>6</v>
      </c>
      <c r="AD54" s="13">
        <f>VLOOKUP(Table3[[#This Row],[taxon_oid]],[1]Alphas_all_puf_new_20170727!$A:$AG,30,FALSE)</f>
        <v>2</v>
      </c>
      <c r="AE54" s="13">
        <f>VLOOKUP(Table3[[#This Row],[taxon_oid]],[1]Alphas_all_puf_new_20170727!$A:$AG,31,FALSE)</f>
        <v>2</v>
      </c>
      <c r="AF54" s="13">
        <f>VLOOKUP(Table3[[#This Row],[taxon_oid]],[1]Alphas_all_puf_new_20170727!$A:$AG,32,FALSE)</f>
        <v>2</v>
      </c>
      <c r="AG54" s="13">
        <f>VLOOKUP(Table3[[#This Row],[taxon_oid]],[1]Alphas_all_puf_new_20170727!$A:$AG,33,FALSE)</f>
        <v>50</v>
      </c>
    </row>
    <row r="55" spans="1:33" x14ac:dyDescent="0.35">
      <c r="A55">
        <v>2516653020</v>
      </c>
      <c r="B55" t="s">
        <v>35</v>
      </c>
      <c r="C55" t="s">
        <v>36</v>
      </c>
      <c r="D55" t="s">
        <v>1371</v>
      </c>
      <c r="E55" t="s">
        <v>1373</v>
      </c>
      <c r="F55" t="s">
        <v>437</v>
      </c>
      <c r="G55">
        <v>2516653020</v>
      </c>
      <c r="H55" t="s">
        <v>38</v>
      </c>
      <c r="I55" t="s">
        <v>118</v>
      </c>
      <c r="J55" s="12" t="s">
        <v>994</v>
      </c>
      <c r="K55" s="12" t="s">
        <v>1366</v>
      </c>
      <c r="L55" s="12" t="s">
        <v>1369</v>
      </c>
      <c r="M55" s="12" t="s">
        <v>1368</v>
      </c>
      <c r="N55" s="27" t="s">
        <v>1372</v>
      </c>
      <c r="O55" s="26">
        <f>VLOOKUP(Table3[[#This Row],[taxon_oid]],[1]Alphas_all_puf_new_20170727!$A:$AG,14,FALSE)</f>
        <v>1076</v>
      </c>
      <c r="P55" s="26">
        <f>VLOOKUP(Table3[[#This Row],[taxon_oid]],[1]Alphas_all_puf_new_20170727!$A:$AG,15,FALSE)</f>
        <v>0</v>
      </c>
      <c r="Q55" s="26">
        <f>VLOOKUP(Table3[[#This Row],[taxon_oid]],[1]Alphas_all_puf_new_20170727!$A:$AG,16,FALSE)</f>
        <v>0</v>
      </c>
      <c r="R55" s="20">
        <f>VLOOKUP(Table3[[#This Row],[taxon_oid]],[1]Alphas_all_puf_new_20170727!$A:$AG,17,FALSE)</f>
        <v>41778</v>
      </c>
      <c r="S55" s="19" t="str">
        <f>VLOOKUP(Table3[[#This Row],[taxon_oid]],[1]Alphas_all_puf_new_20170727!$A:$AG,19,FALSE)</f>
        <v>Caroline Harwood</v>
      </c>
      <c r="T55" s="19" t="str">
        <f>VLOOKUP(Table3[[#This Row],[taxon_oid]],[1]Alphas_all_puf_new_20170727!$A:$AG,20,FALSE)</f>
        <v>Yes</v>
      </c>
      <c r="U55" s="19" t="str">
        <f>VLOOKUP(Table3[[#This Row],[taxon_oid]],[1]Alphas_all_puf_new_20170727!$A:$AG,21,FALSE)</f>
        <v>No</v>
      </c>
      <c r="V55" s="13">
        <f>VLOOKUP(Table3[[#This Row],[taxon_oid]],[1]Alphas_all_puf_new_20170727!$A:$AG,22,FALSE)</f>
        <v>5420144</v>
      </c>
      <c r="W55" s="13">
        <f>VLOOKUP(Table3[[#This Row],[taxon_oid]],[1]Alphas_all_puf_new_20170727!$A:$AG,23,FALSE)</f>
        <v>5498</v>
      </c>
      <c r="X55" s="13">
        <f>VLOOKUP(Table3[[#This Row],[taxon_oid]],[1]Alphas_all_puf_new_20170727!$A:$AG,24,FALSE)</f>
        <v>332</v>
      </c>
      <c r="Y55" s="25">
        <f>VLOOKUP(Table3[[#This Row],[taxon_oid]],[1]Alphas_all_puf_new_20170727!$A:$AG,25,FALSE)</f>
        <v>0.65</v>
      </c>
      <c r="Z55" s="13">
        <f>VLOOKUP(Table3[[#This Row],[taxon_oid]],[1]Alphas_all_puf_new_20170727!$A:$AG,26,FALSE)</f>
        <v>4702842</v>
      </c>
      <c r="AA55" s="13">
        <f>VLOOKUP(Table3[[#This Row],[taxon_oid]],[1]Alphas_all_puf_new_20170727!$A:$AG,27,FALSE)</f>
        <v>5432</v>
      </c>
      <c r="AB55" s="13">
        <f>VLOOKUP(Table3[[#This Row],[taxon_oid]],[1]Alphas_all_puf_new_20170727!$A:$AG,28,FALSE)</f>
        <v>66</v>
      </c>
      <c r="AC55" s="13">
        <f>VLOOKUP(Table3[[#This Row],[taxon_oid]],[1]Alphas_all_puf_new_20170727!$A:$AG,29,FALSE)</f>
        <v>3</v>
      </c>
      <c r="AD55" s="13">
        <f>VLOOKUP(Table3[[#This Row],[taxon_oid]],[1]Alphas_all_puf_new_20170727!$A:$AG,30,FALSE)</f>
        <v>1</v>
      </c>
      <c r="AE55" s="13">
        <f>VLOOKUP(Table3[[#This Row],[taxon_oid]],[1]Alphas_all_puf_new_20170727!$A:$AG,31,FALSE)</f>
        <v>1</v>
      </c>
      <c r="AF55" s="13">
        <f>VLOOKUP(Table3[[#This Row],[taxon_oid]],[1]Alphas_all_puf_new_20170727!$A:$AG,32,FALSE)</f>
        <v>1</v>
      </c>
      <c r="AG55" s="13">
        <f>VLOOKUP(Table3[[#This Row],[taxon_oid]],[1]Alphas_all_puf_new_20170727!$A:$AG,33,FALSE)</f>
        <v>47</v>
      </c>
    </row>
    <row r="56" spans="1:33" x14ac:dyDescent="0.35">
      <c r="A56">
        <v>2516653004</v>
      </c>
      <c r="B56" t="s">
        <v>35</v>
      </c>
      <c r="C56" t="s">
        <v>36</v>
      </c>
      <c r="D56" t="s">
        <v>1371</v>
      </c>
      <c r="E56" t="s">
        <v>1370</v>
      </c>
      <c r="F56" t="s">
        <v>437</v>
      </c>
      <c r="G56">
        <v>2516653004</v>
      </c>
      <c r="H56" t="s">
        <v>38</v>
      </c>
      <c r="I56" t="s">
        <v>118</v>
      </c>
      <c r="J56" s="12" t="s">
        <v>994</v>
      </c>
      <c r="K56" s="12" t="s">
        <v>1366</v>
      </c>
      <c r="L56" s="12" t="s">
        <v>1369</v>
      </c>
      <c r="M56" s="12" t="s">
        <v>1368</v>
      </c>
      <c r="N56" s="27" t="s">
        <v>1367</v>
      </c>
      <c r="O56" s="26">
        <f>VLOOKUP(Table3[[#This Row],[taxon_oid]],[1]Alphas_all_puf_new_20170727!$A:$AG,14,FALSE)</f>
        <v>1076</v>
      </c>
      <c r="P56" s="26">
        <f>VLOOKUP(Table3[[#This Row],[taxon_oid]],[1]Alphas_all_puf_new_20170727!$A:$AG,15,FALSE)</f>
        <v>0</v>
      </c>
      <c r="Q56" s="26">
        <f>VLOOKUP(Table3[[#This Row],[taxon_oid]],[1]Alphas_all_puf_new_20170727!$A:$AG,16,FALSE)</f>
        <v>0</v>
      </c>
      <c r="R56" s="20">
        <f>VLOOKUP(Table3[[#This Row],[taxon_oid]],[1]Alphas_all_puf_new_20170727!$A:$AG,17,FALSE)</f>
        <v>41778</v>
      </c>
      <c r="S56" s="19" t="str">
        <f>VLOOKUP(Table3[[#This Row],[taxon_oid]],[1]Alphas_all_puf_new_20170727!$A:$AG,19,FALSE)</f>
        <v>Caroline Harwood</v>
      </c>
      <c r="T56" s="19" t="str">
        <f>VLOOKUP(Table3[[#This Row],[taxon_oid]],[1]Alphas_all_puf_new_20170727!$A:$AG,20,FALSE)</f>
        <v>Yes</v>
      </c>
      <c r="U56" s="19" t="str">
        <f>VLOOKUP(Table3[[#This Row],[taxon_oid]],[1]Alphas_all_puf_new_20170727!$A:$AG,21,FALSE)</f>
        <v>No</v>
      </c>
      <c r="V56" s="13">
        <f>VLOOKUP(Table3[[#This Row],[taxon_oid]],[1]Alphas_all_puf_new_20170727!$A:$AG,22,FALSE)</f>
        <v>5131818</v>
      </c>
      <c r="W56" s="13">
        <f>VLOOKUP(Table3[[#This Row],[taxon_oid]],[1]Alphas_all_puf_new_20170727!$A:$AG,23,FALSE)</f>
        <v>5483</v>
      </c>
      <c r="X56" s="13">
        <f>VLOOKUP(Table3[[#This Row],[taxon_oid]],[1]Alphas_all_puf_new_20170727!$A:$AG,24,FALSE)</f>
        <v>381</v>
      </c>
      <c r="Y56" s="25">
        <f>VLOOKUP(Table3[[#This Row],[taxon_oid]],[1]Alphas_all_puf_new_20170727!$A:$AG,25,FALSE)</f>
        <v>0.66</v>
      </c>
      <c r="Z56" s="13">
        <f>VLOOKUP(Table3[[#This Row],[taxon_oid]],[1]Alphas_all_puf_new_20170727!$A:$AG,26,FALSE)</f>
        <v>4401507</v>
      </c>
      <c r="AA56" s="13">
        <f>VLOOKUP(Table3[[#This Row],[taxon_oid]],[1]Alphas_all_puf_new_20170727!$A:$AG,27,FALSE)</f>
        <v>5413</v>
      </c>
      <c r="AB56" s="13">
        <f>VLOOKUP(Table3[[#This Row],[taxon_oid]],[1]Alphas_all_puf_new_20170727!$A:$AG,28,FALSE)</f>
        <v>70</v>
      </c>
      <c r="AC56" s="13">
        <f>VLOOKUP(Table3[[#This Row],[taxon_oid]],[1]Alphas_all_puf_new_20170727!$A:$AG,29,FALSE)</f>
        <v>5</v>
      </c>
      <c r="AD56" s="13">
        <f>VLOOKUP(Table3[[#This Row],[taxon_oid]],[1]Alphas_all_puf_new_20170727!$A:$AG,30,FALSE)</f>
        <v>1</v>
      </c>
      <c r="AE56" s="13">
        <f>VLOOKUP(Table3[[#This Row],[taxon_oid]],[1]Alphas_all_puf_new_20170727!$A:$AG,31,FALSE)</f>
        <v>3</v>
      </c>
      <c r="AF56" s="13">
        <f>VLOOKUP(Table3[[#This Row],[taxon_oid]],[1]Alphas_all_puf_new_20170727!$A:$AG,32,FALSE)</f>
        <v>1</v>
      </c>
      <c r="AG56" s="13">
        <f>VLOOKUP(Table3[[#This Row],[taxon_oid]],[1]Alphas_all_puf_new_20170727!$A:$AG,33,FALSE)</f>
        <v>47</v>
      </c>
    </row>
    <row r="57" spans="1:33" x14ac:dyDescent="0.35">
      <c r="A57">
        <v>2643221958</v>
      </c>
      <c r="B57" t="s">
        <v>35</v>
      </c>
      <c r="C57" t="s">
        <v>36</v>
      </c>
      <c r="D57" t="s">
        <v>197</v>
      </c>
      <c r="E57" t="s">
        <v>1364</v>
      </c>
      <c r="F57" t="s">
        <v>196</v>
      </c>
      <c r="G57">
        <v>2643221958</v>
      </c>
      <c r="H57" t="s">
        <v>38</v>
      </c>
      <c r="I57" t="s">
        <v>118</v>
      </c>
      <c r="J57" s="12" t="s">
        <v>994</v>
      </c>
      <c r="K57" s="12" t="s">
        <v>1366</v>
      </c>
      <c r="L57" s="12" t="s">
        <v>1365</v>
      </c>
      <c r="M57" t="s">
        <v>1364</v>
      </c>
      <c r="N57" s="27" t="s">
        <v>1363</v>
      </c>
      <c r="O57" s="26">
        <f>VLOOKUP(Table3[[#This Row],[taxon_oid]],[1]Alphas_all_puf_new_20170727!$A:$AG,14,FALSE)</f>
        <v>1736346</v>
      </c>
      <c r="P57" s="26">
        <f>VLOOKUP(Table3[[#This Row],[taxon_oid]],[1]Alphas_all_puf_new_20170727!$A:$AG,15,FALSE)</f>
        <v>0</v>
      </c>
      <c r="Q57" s="26">
        <f>VLOOKUP(Table3[[#This Row],[taxon_oid]],[1]Alphas_all_puf_new_20170727!$A:$AG,16,FALSE)</f>
        <v>0</v>
      </c>
      <c r="R57" s="20">
        <f>VLOOKUP(Table3[[#This Row],[taxon_oid]],[1]Alphas_all_puf_new_20170727!$A:$AG,17,FALSE)</f>
        <v>42349</v>
      </c>
      <c r="S57" s="19">
        <f>VLOOKUP(Table3[[#This Row],[taxon_oid]],[1]Alphas_all_puf_new_20170727!$A:$AG,19,FALSE)</f>
        <v>0</v>
      </c>
      <c r="T57" s="19" t="str">
        <f>VLOOKUP(Table3[[#This Row],[taxon_oid]],[1]Alphas_all_puf_new_20170727!$A:$AG,20,FALSE)</f>
        <v>Yes</v>
      </c>
      <c r="U57" s="19">
        <f>VLOOKUP(Table3[[#This Row],[taxon_oid]],[1]Alphas_all_puf_new_20170727!$A:$AG,21,FALSE)</f>
        <v>0</v>
      </c>
      <c r="V57" s="13">
        <f>VLOOKUP(Table3[[#This Row],[taxon_oid]],[1]Alphas_all_puf_new_20170727!$A:$AG,22,FALSE)</f>
        <v>4349606</v>
      </c>
      <c r="W57" s="13">
        <f>VLOOKUP(Table3[[#This Row],[taxon_oid]],[1]Alphas_all_puf_new_20170727!$A:$AG,23,FALSE)</f>
        <v>4095</v>
      </c>
      <c r="X57" s="13">
        <f>VLOOKUP(Table3[[#This Row],[taxon_oid]],[1]Alphas_all_puf_new_20170727!$A:$AG,24,FALSE)</f>
        <v>15</v>
      </c>
      <c r="Y57" s="25">
        <f>VLOOKUP(Table3[[#This Row],[taxon_oid]],[1]Alphas_all_puf_new_20170727!$A:$AG,25,FALSE)</f>
        <v>0.68</v>
      </c>
      <c r="Z57" s="13">
        <f>VLOOKUP(Table3[[#This Row],[taxon_oid]],[1]Alphas_all_puf_new_20170727!$A:$AG,26,FALSE)</f>
        <v>3893652</v>
      </c>
      <c r="AA57" s="13">
        <f>VLOOKUP(Table3[[#This Row],[taxon_oid]],[1]Alphas_all_puf_new_20170727!$A:$AG,27,FALSE)</f>
        <v>4037</v>
      </c>
      <c r="AB57" s="13">
        <f>VLOOKUP(Table3[[#This Row],[taxon_oid]],[1]Alphas_all_puf_new_20170727!$A:$AG,28,FALSE)</f>
        <v>58</v>
      </c>
      <c r="AC57" s="13">
        <f>VLOOKUP(Table3[[#This Row],[taxon_oid]],[1]Alphas_all_puf_new_20170727!$A:$AG,29,FALSE)</f>
        <v>3</v>
      </c>
      <c r="AD57" s="13">
        <f>VLOOKUP(Table3[[#This Row],[taxon_oid]],[1]Alphas_all_puf_new_20170727!$A:$AG,30,FALSE)</f>
        <v>1</v>
      </c>
      <c r="AE57" s="13">
        <f>VLOOKUP(Table3[[#This Row],[taxon_oid]],[1]Alphas_all_puf_new_20170727!$A:$AG,31,FALSE)</f>
        <v>1</v>
      </c>
      <c r="AF57" s="13">
        <f>VLOOKUP(Table3[[#This Row],[taxon_oid]],[1]Alphas_all_puf_new_20170727!$A:$AG,32,FALSE)</f>
        <v>1</v>
      </c>
      <c r="AG57" s="13">
        <f>VLOOKUP(Table3[[#This Row],[taxon_oid]],[1]Alphas_all_puf_new_20170727!$A:$AG,33,FALSE)</f>
        <v>43</v>
      </c>
    </row>
    <row r="58" spans="1:33" x14ac:dyDescent="0.35">
      <c r="A58">
        <v>2648501921</v>
      </c>
      <c r="B58" t="s">
        <v>35</v>
      </c>
      <c r="C58" t="s">
        <v>36</v>
      </c>
      <c r="D58" t="s">
        <v>1362</v>
      </c>
      <c r="E58" t="s">
        <v>1361</v>
      </c>
      <c r="F58" t="s">
        <v>1360</v>
      </c>
      <c r="G58">
        <v>2648501921</v>
      </c>
      <c r="H58" t="s">
        <v>38</v>
      </c>
      <c r="I58" t="s">
        <v>118</v>
      </c>
      <c r="J58" s="12" t="s">
        <v>994</v>
      </c>
      <c r="K58" s="12" t="s">
        <v>1326</v>
      </c>
      <c r="L58" s="12" t="s">
        <v>1336</v>
      </c>
      <c r="M58" s="12" t="s">
        <v>1335</v>
      </c>
      <c r="N58" s="27">
        <v>16</v>
      </c>
      <c r="O58" s="26">
        <f>VLOOKUP(Table3[[#This Row],[taxon_oid]],[1]Alphas_all_puf_new_20170727!$A:$AG,14,FALSE)</f>
        <v>665126</v>
      </c>
      <c r="P58" s="26">
        <f>VLOOKUP(Table3[[#This Row],[taxon_oid]],[1]Alphas_all_puf_new_20170727!$A:$AG,15,FALSE)</f>
        <v>0</v>
      </c>
      <c r="Q58" s="26">
        <f>VLOOKUP(Table3[[#This Row],[taxon_oid]],[1]Alphas_all_puf_new_20170727!$A:$AG,16,FALSE)</f>
        <v>0</v>
      </c>
      <c r="R58" s="20">
        <f>VLOOKUP(Table3[[#This Row],[taxon_oid]],[1]Alphas_all_puf_new_20170727!$A:$AG,17,FALSE)</f>
        <v>42391</v>
      </c>
      <c r="S58" s="19">
        <f>VLOOKUP(Table3[[#This Row],[taxon_oid]],[1]Alphas_all_puf_new_20170727!$A:$AG,19,FALSE)</f>
        <v>0</v>
      </c>
      <c r="T58" s="19" t="str">
        <f>VLOOKUP(Table3[[#This Row],[taxon_oid]],[1]Alphas_all_puf_new_20170727!$A:$AG,20,FALSE)</f>
        <v>Yes</v>
      </c>
      <c r="U58" s="19">
        <f>VLOOKUP(Table3[[#This Row],[taxon_oid]],[1]Alphas_all_puf_new_20170727!$A:$AG,21,FALSE)</f>
        <v>0</v>
      </c>
      <c r="V58" s="13">
        <f>VLOOKUP(Table3[[#This Row],[taxon_oid]],[1]Alphas_all_puf_new_20170727!$A:$AG,22,FALSE)</f>
        <v>6484983</v>
      </c>
      <c r="W58" s="13">
        <f>VLOOKUP(Table3[[#This Row],[taxon_oid]],[1]Alphas_all_puf_new_20170727!$A:$AG,23,FALSE)</f>
        <v>5831</v>
      </c>
      <c r="X58" s="13">
        <f>VLOOKUP(Table3[[#This Row],[taxon_oid]],[1]Alphas_all_puf_new_20170727!$A:$AG,24,FALSE)</f>
        <v>6</v>
      </c>
      <c r="Y58" s="25">
        <f>VLOOKUP(Table3[[#This Row],[taxon_oid]],[1]Alphas_all_puf_new_20170727!$A:$AG,25,FALSE)</f>
        <v>0.69</v>
      </c>
      <c r="Z58" s="13">
        <f>VLOOKUP(Table3[[#This Row],[taxon_oid]],[1]Alphas_all_puf_new_20170727!$A:$AG,26,FALSE)</f>
        <v>5595043</v>
      </c>
      <c r="AA58" s="13">
        <f>VLOOKUP(Table3[[#This Row],[taxon_oid]],[1]Alphas_all_puf_new_20170727!$A:$AG,27,FALSE)</f>
        <v>5766</v>
      </c>
      <c r="AB58" s="13">
        <f>VLOOKUP(Table3[[#This Row],[taxon_oid]],[1]Alphas_all_puf_new_20170727!$A:$AG,28,FALSE)</f>
        <v>65</v>
      </c>
      <c r="AC58" s="13">
        <f>VLOOKUP(Table3[[#This Row],[taxon_oid]],[1]Alphas_all_puf_new_20170727!$A:$AG,29,FALSE)</f>
        <v>8</v>
      </c>
      <c r="AD58" s="13">
        <f>VLOOKUP(Table3[[#This Row],[taxon_oid]],[1]Alphas_all_puf_new_20170727!$A:$AG,30,FALSE)</f>
        <v>3</v>
      </c>
      <c r="AE58" s="13">
        <f>VLOOKUP(Table3[[#This Row],[taxon_oid]],[1]Alphas_all_puf_new_20170727!$A:$AG,31,FALSE)</f>
        <v>3</v>
      </c>
      <c r="AF58" s="13">
        <f>VLOOKUP(Table3[[#This Row],[taxon_oid]],[1]Alphas_all_puf_new_20170727!$A:$AG,32,FALSE)</f>
        <v>2</v>
      </c>
      <c r="AG58" s="13">
        <f>VLOOKUP(Table3[[#This Row],[taxon_oid]],[1]Alphas_all_puf_new_20170727!$A:$AG,33,FALSE)</f>
        <v>45</v>
      </c>
    </row>
    <row r="59" spans="1:33" x14ac:dyDescent="0.35">
      <c r="A59">
        <v>2687453285</v>
      </c>
      <c r="B59" t="s">
        <v>35</v>
      </c>
      <c r="C59" t="s">
        <v>60</v>
      </c>
      <c r="D59" t="s">
        <v>1359</v>
      </c>
      <c r="E59" t="s">
        <v>1358</v>
      </c>
      <c r="F59" t="s">
        <v>793</v>
      </c>
      <c r="G59">
        <v>2687453285</v>
      </c>
      <c r="H59" t="s">
        <v>38</v>
      </c>
      <c r="I59" t="s">
        <v>118</v>
      </c>
      <c r="J59" s="12" t="s">
        <v>994</v>
      </c>
      <c r="K59" s="12" t="s">
        <v>1326</v>
      </c>
      <c r="L59" s="12" t="s">
        <v>1342</v>
      </c>
      <c r="M59" s="12" t="s">
        <v>1341</v>
      </c>
      <c r="N59" s="27" t="s">
        <v>1357</v>
      </c>
      <c r="O59" s="26">
        <f>VLOOKUP(Table3[[#This Row],[taxon_oid]],[1]Alphas_all_puf_new_20170727!$A:$AG,14,FALSE)</f>
        <v>1079</v>
      </c>
      <c r="P59" s="26">
        <f>VLOOKUP(Table3[[#This Row],[taxon_oid]],[1]Alphas_all_puf_new_20170727!$A:$AG,15,FALSE)</f>
        <v>0</v>
      </c>
      <c r="Q59" s="26">
        <f>VLOOKUP(Table3[[#This Row],[taxon_oid]],[1]Alphas_all_puf_new_20170727!$A:$AG,16,FALSE)</f>
        <v>0</v>
      </c>
      <c r="R59" s="20">
        <f>VLOOKUP(Table3[[#This Row],[taxon_oid]],[1]Alphas_all_puf_new_20170727!$A:$AG,17,FALSE)</f>
        <v>42578</v>
      </c>
      <c r="S59" s="19">
        <f>VLOOKUP(Table3[[#This Row],[taxon_oid]],[1]Alphas_all_puf_new_20170727!$A:$AG,19,FALSE)</f>
        <v>0</v>
      </c>
      <c r="T59" s="19" t="str">
        <f>VLOOKUP(Table3[[#This Row],[taxon_oid]],[1]Alphas_all_puf_new_20170727!$A:$AG,20,FALSE)</f>
        <v>Yes</v>
      </c>
      <c r="U59" s="19">
        <f>VLOOKUP(Table3[[#This Row],[taxon_oid]],[1]Alphas_all_puf_new_20170727!$A:$AG,21,FALSE)</f>
        <v>0</v>
      </c>
      <c r="V59" s="13">
        <f>VLOOKUP(Table3[[#This Row],[taxon_oid]],[1]Alphas_all_puf_new_20170727!$A:$AG,22,FALSE)</f>
        <v>3726627</v>
      </c>
      <c r="W59" s="13">
        <f>VLOOKUP(Table3[[#This Row],[taxon_oid]],[1]Alphas_all_puf_new_20170727!$A:$AG,23,FALSE)</f>
        <v>3337</v>
      </c>
      <c r="X59" s="13">
        <f>VLOOKUP(Table3[[#This Row],[taxon_oid]],[1]Alphas_all_puf_new_20170727!$A:$AG,24,FALSE)</f>
        <v>1</v>
      </c>
      <c r="Y59" s="25">
        <f>VLOOKUP(Table3[[#This Row],[taxon_oid]],[1]Alphas_all_puf_new_20170727!$A:$AG,25,FALSE)</f>
        <v>0.68</v>
      </c>
      <c r="Z59" s="13">
        <f>VLOOKUP(Table3[[#This Row],[taxon_oid]],[1]Alphas_all_puf_new_20170727!$A:$AG,26,FALSE)</f>
        <v>3186762</v>
      </c>
      <c r="AA59" s="13">
        <f>VLOOKUP(Table3[[#This Row],[taxon_oid]],[1]Alphas_all_puf_new_20170727!$A:$AG,27,FALSE)</f>
        <v>3264</v>
      </c>
      <c r="AB59" s="13">
        <f>VLOOKUP(Table3[[#This Row],[taxon_oid]],[1]Alphas_all_puf_new_20170727!$A:$AG,28,FALSE)</f>
        <v>73</v>
      </c>
      <c r="AC59" s="13">
        <f>VLOOKUP(Table3[[#This Row],[taxon_oid]],[1]Alphas_all_puf_new_20170727!$A:$AG,29,FALSE)</f>
        <v>9</v>
      </c>
      <c r="AD59" s="13">
        <f>VLOOKUP(Table3[[#This Row],[taxon_oid]],[1]Alphas_all_puf_new_20170727!$A:$AG,30,FALSE)</f>
        <v>3</v>
      </c>
      <c r="AE59" s="13">
        <f>VLOOKUP(Table3[[#This Row],[taxon_oid]],[1]Alphas_all_puf_new_20170727!$A:$AG,31,FALSE)</f>
        <v>3</v>
      </c>
      <c r="AF59" s="13">
        <f>VLOOKUP(Table3[[#This Row],[taxon_oid]],[1]Alphas_all_puf_new_20170727!$A:$AG,32,FALSE)</f>
        <v>3</v>
      </c>
      <c r="AG59" s="13">
        <f>VLOOKUP(Table3[[#This Row],[taxon_oid]],[1]Alphas_all_puf_new_20170727!$A:$AG,33,FALSE)</f>
        <v>48</v>
      </c>
    </row>
    <row r="60" spans="1:33" x14ac:dyDescent="0.35">
      <c r="A60">
        <v>649633090</v>
      </c>
      <c r="B60" t="s">
        <v>35</v>
      </c>
      <c r="C60" t="s">
        <v>60</v>
      </c>
      <c r="D60" t="s">
        <v>1356</v>
      </c>
      <c r="E60" t="s">
        <v>1355</v>
      </c>
      <c r="F60" t="s">
        <v>46</v>
      </c>
      <c r="G60">
        <v>649633090</v>
      </c>
      <c r="H60" t="s">
        <v>38</v>
      </c>
      <c r="I60" t="s">
        <v>118</v>
      </c>
      <c r="J60" s="12" t="s">
        <v>994</v>
      </c>
      <c r="K60" s="12" t="s">
        <v>1326</v>
      </c>
      <c r="L60" s="12" t="s">
        <v>1330</v>
      </c>
      <c r="M60" s="12" t="s">
        <v>1354</v>
      </c>
      <c r="N60" s="27" t="s">
        <v>1353</v>
      </c>
      <c r="O60" s="26">
        <f>VLOOKUP(Table3[[#This Row],[taxon_oid]],[1]Alphas_all_puf_new_20170727!$A:$AG,14,FALSE)</f>
        <v>648757</v>
      </c>
      <c r="P60" s="26">
        <f>VLOOKUP(Table3[[#This Row],[taxon_oid]],[1]Alphas_all_puf_new_20170727!$A:$AG,15,FALSE)</f>
        <v>38253</v>
      </c>
      <c r="Q60" s="26">
        <f>VLOOKUP(Table3[[#This Row],[taxon_oid]],[1]Alphas_all_puf_new_20170727!$A:$AG,16,FALSE)</f>
        <v>43247</v>
      </c>
      <c r="R60" s="20">
        <f>VLOOKUP(Table3[[#This Row],[taxon_oid]],[1]Alphas_all_puf_new_20170727!$A:$AG,17,FALSE)</f>
        <v>40725</v>
      </c>
      <c r="S60" s="19" t="str">
        <f>VLOOKUP(Table3[[#This Row],[taxon_oid]],[1]Alphas_all_puf_new_20170727!$A:$AG,19,FALSE)</f>
        <v>Yves Brun</v>
      </c>
      <c r="T60" s="19" t="str">
        <f>VLOOKUP(Table3[[#This Row],[taxon_oid]],[1]Alphas_all_puf_new_20170727!$A:$AG,20,FALSE)</f>
        <v>Yes</v>
      </c>
      <c r="U60" s="19" t="str">
        <f>VLOOKUP(Table3[[#This Row],[taxon_oid]],[1]Alphas_all_puf_new_20170727!$A:$AG,21,FALSE)</f>
        <v>Yes</v>
      </c>
      <c r="V60" s="13">
        <f>VLOOKUP(Table3[[#This Row],[taxon_oid]],[1]Alphas_all_puf_new_20170727!$A:$AG,22,FALSE)</f>
        <v>4014469</v>
      </c>
      <c r="W60" s="13">
        <f>VLOOKUP(Table3[[#This Row],[taxon_oid]],[1]Alphas_all_puf_new_20170727!$A:$AG,23,FALSE)</f>
        <v>3739</v>
      </c>
      <c r="X60" s="13">
        <f>VLOOKUP(Table3[[#This Row],[taxon_oid]],[1]Alphas_all_puf_new_20170727!$A:$AG,24,FALSE)</f>
        <v>1</v>
      </c>
      <c r="Y60" s="25">
        <f>VLOOKUP(Table3[[#This Row],[taxon_oid]],[1]Alphas_all_puf_new_20170727!$A:$AG,25,FALSE)</f>
        <v>0.62</v>
      </c>
      <c r="Z60" s="13">
        <f>VLOOKUP(Table3[[#This Row],[taxon_oid]],[1]Alphas_all_puf_new_20170727!$A:$AG,26,FALSE)</f>
        <v>3477644</v>
      </c>
      <c r="AA60" s="13">
        <f>VLOOKUP(Table3[[#This Row],[taxon_oid]],[1]Alphas_all_puf_new_20170727!$A:$AG,27,FALSE)</f>
        <v>3681</v>
      </c>
      <c r="AB60" s="13">
        <f>VLOOKUP(Table3[[#This Row],[taxon_oid]],[1]Alphas_all_puf_new_20170727!$A:$AG,28,FALSE)</f>
        <v>58</v>
      </c>
      <c r="AC60" s="13">
        <f>VLOOKUP(Table3[[#This Row],[taxon_oid]],[1]Alphas_all_puf_new_20170727!$A:$AG,29,FALSE)</f>
        <v>6</v>
      </c>
      <c r="AD60" s="13">
        <f>VLOOKUP(Table3[[#This Row],[taxon_oid]],[1]Alphas_all_puf_new_20170727!$A:$AG,30,FALSE)</f>
        <v>2</v>
      </c>
      <c r="AE60" s="13">
        <f>VLOOKUP(Table3[[#This Row],[taxon_oid]],[1]Alphas_all_puf_new_20170727!$A:$AG,31,FALSE)</f>
        <v>2</v>
      </c>
      <c r="AF60" s="13">
        <f>VLOOKUP(Table3[[#This Row],[taxon_oid]],[1]Alphas_all_puf_new_20170727!$A:$AG,32,FALSE)</f>
        <v>2</v>
      </c>
      <c r="AG60" s="13">
        <f>VLOOKUP(Table3[[#This Row],[taxon_oid]],[1]Alphas_all_puf_new_20170727!$A:$AG,33,FALSE)</f>
        <v>49</v>
      </c>
    </row>
    <row r="61" spans="1:33" x14ac:dyDescent="0.35">
      <c r="A61">
        <v>2671180457</v>
      </c>
      <c r="B61" t="s">
        <v>35</v>
      </c>
      <c r="C61" t="s">
        <v>60</v>
      </c>
      <c r="D61" t="s">
        <v>1352</v>
      </c>
      <c r="E61" t="s">
        <v>1351</v>
      </c>
      <c r="F61" t="s">
        <v>1350</v>
      </c>
      <c r="G61">
        <v>2671180457</v>
      </c>
      <c r="H61" t="s">
        <v>38</v>
      </c>
      <c r="I61" t="s">
        <v>118</v>
      </c>
      <c r="J61" s="12" t="s">
        <v>994</v>
      </c>
      <c r="K61" s="12" t="s">
        <v>1326</v>
      </c>
      <c r="L61" s="12" t="s">
        <v>1342</v>
      </c>
      <c r="M61" s="12" t="s">
        <v>1341</v>
      </c>
      <c r="N61" s="27" t="s">
        <v>1349</v>
      </c>
      <c r="O61" s="26">
        <f>VLOOKUP(Table3[[#This Row],[taxon_oid]],[1]Alphas_all_puf_new_20170727!$A:$AG,14,FALSE)</f>
        <v>1079</v>
      </c>
      <c r="P61" s="26">
        <f>VLOOKUP(Table3[[#This Row],[taxon_oid]],[1]Alphas_all_puf_new_20170727!$A:$AG,15,FALSE)</f>
        <v>0</v>
      </c>
      <c r="Q61" s="26">
        <f>VLOOKUP(Table3[[#This Row],[taxon_oid]],[1]Alphas_all_puf_new_20170727!$A:$AG,16,FALSE)</f>
        <v>0</v>
      </c>
      <c r="R61" s="20">
        <f>VLOOKUP(Table3[[#This Row],[taxon_oid]],[1]Alphas_all_puf_new_20170727!$A:$AG,17,FALSE)</f>
        <v>42516</v>
      </c>
      <c r="S61" s="19">
        <f>VLOOKUP(Table3[[#This Row],[taxon_oid]],[1]Alphas_all_puf_new_20170727!$A:$AG,19,FALSE)</f>
        <v>0</v>
      </c>
      <c r="T61" s="19" t="str">
        <f>VLOOKUP(Table3[[#This Row],[taxon_oid]],[1]Alphas_all_puf_new_20170727!$A:$AG,20,FALSE)</f>
        <v>Yes</v>
      </c>
      <c r="U61" s="19">
        <f>VLOOKUP(Table3[[#This Row],[taxon_oid]],[1]Alphas_all_puf_new_20170727!$A:$AG,21,FALSE)</f>
        <v>0</v>
      </c>
      <c r="V61" s="13">
        <f>VLOOKUP(Table3[[#This Row],[taxon_oid]],[1]Alphas_all_puf_new_20170727!$A:$AG,22,FALSE)</f>
        <v>3724841</v>
      </c>
      <c r="W61" s="13">
        <f>VLOOKUP(Table3[[#This Row],[taxon_oid]],[1]Alphas_all_puf_new_20170727!$A:$AG,23,FALSE)</f>
        <v>3334</v>
      </c>
      <c r="X61" s="13">
        <f>VLOOKUP(Table3[[#This Row],[taxon_oid]],[1]Alphas_all_puf_new_20170727!$A:$AG,24,FALSE)</f>
        <v>1</v>
      </c>
      <c r="Y61" s="25">
        <f>VLOOKUP(Table3[[#This Row],[taxon_oid]],[1]Alphas_all_puf_new_20170727!$A:$AG,25,FALSE)</f>
        <v>0.68</v>
      </c>
      <c r="Z61" s="13">
        <f>VLOOKUP(Table3[[#This Row],[taxon_oid]],[1]Alphas_all_puf_new_20170727!$A:$AG,26,FALSE)</f>
        <v>3182831</v>
      </c>
      <c r="AA61" s="13">
        <f>VLOOKUP(Table3[[#This Row],[taxon_oid]],[1]Alphas_all_puf_new_20170727!$A:$AG,27,FALSE)</f>
        <v>3261</v>
      </c>
      <c r="AB61" s="13">
        <f>VLOOKUP(Table3[[#This Row],[taxon_oid]],[1]Alphas_all_puf_new_20170727!$A:$AG,28,FALSE)</f>
        <v>73</v>
      </c>
      <c r="AC61" s="13">
        <f>VLOOKUP(Table3[[#This Row],[taxon_oid]],[1]Alphas_all_puf_new_20170727!$A:$AG,29,FALSE)</f>
        <v>9</v>
      </c>
      <c r="AD61" s="13">
        <f>VLOOKUP(Table3[[#This Row],[taxon_oid]],[1]Alphas_all_puf_new_20170727!$A:$AG,30,FALSE)</f>
        <v>3</v>
      </c>
      <c r="AE61" s="13">
        <f>VLOOKUP(Table3[[#This Row],[taxon_oid]],[1]Alphas_all_puf_new_20170727!$A:$AG,31,FALSE)</f>
        <v>3</v>
      </c>
      <c r="AF61" s="13">
        <f>VLOOKUP(Table3[[#This Row],[taxon_oid]],[1]Alphas_all_puf_new_20170727!$A:$AG,32,FALSE)</f>
        <v>3</v>
      </c>
      <c r="AG61" s="13">
        <f>VLOOKUP(Table3[[#This Row],[taxon_oid]],[1]Alphas_all_puf_new_20170727!$A:$AG,33,FALSE)</f>
        <v>48</v>
      </c>
    </row>
    <row r="62" spans="1:33" x14ac:dyDescent="0.35">
      <c r="A62">
        <v>2521172694</v>
      </c>
      <c r="B62" t="s">
        <v>35</v>
      </c>
      <c r="C62" t="s">
        <v>36</v>
      </c>
      <c r="D62" t="s">
        <v>172</v>
      </c>
      <c r="E62" t="s">
        <v>1348</v>
      </c>
      <c r="F62" t="s">
        <v>46</v>
      </c>
      <c r="G62">
        <v>2521172694</v>
      </c>
      <c r="H62" t="s">
        <v>38</v>
      </c>
      <c r="I62" t="s">
        <v>118</v>
      </c>
      <c r="J62" s="12" t="s">
        <v>994</v>
      </c>
      <c r="K62" s="12" t="s">
        <v>1326</v>
      </c>
      <c r="L62" s="12" t="s">
        <v>1347</v>
      </c>
      <c r="M62" s="12" t="s">
        <v>1346</v>
      </c>
      <c r="N62" s="27" t="s">
        <v>1345</v>
      </c>
      <c r="O62" s="26">
        <f>VLOOKUP(Table3[[#This Row],[taxon_oid]],[1]Alphas_all_puf_new_20170727!$A:$AG,14,FALSE)</f>
        <v>1267005</v>
      </c>
      <c r="P62" s="26">
        <f>VLOOKUP(Table3[[#This Row],[taxon_oid]],[1]Alphas_all_puf_new_20170727!$A:$AG,15,FALSE)</f>
        <v>0</v>
      </c>
      <c r="Q62" s="26">
        <f>VLOOKUP(Table3[[#This Row],[taxon_oid]],[1]Alphas_all_puf_new_20170727!$A:$AG,16,FALSE)</f>
        <v>0</v>
      </c>
      <c r="R62" s="20">
        <f>VLOOKUP(Table3[[#This Row],[taxon_oid]],[1]Alphas_all_puf_new_20170727!$A:$AG,17,FALSE)</f>
        <v>41334</v>
      </c>
      <c r="S62" s="19" t="str">
        <f>VLOOKUP(Table3[[#This Row],[taxon_oid]],[1]Alphas_all_puf_new_20170727!$A:$AG,19,FALSE)</f>
        <v>Nikos Kyrpides</v>
      </c>
      <c r="T62" s="19" t="str">
        <f>VLOOKUP(Table3[[#This Row],[taxon_oid]],[1]Alphas_all_puf_new_20170727!$A:$AG,20,FALSE)</f>
        <v>Yes</v>
      </c>
      <c r="U62" s="19" t="str">
        <f>VLOOKUP(Table3[[#This Row],[taxon_oid]],[1]Alphas_all_puf_new_20170727!$A:$AG,21,FALSE)</f>
        <v>Yes</v>
      </c>
      <c r="V62" s="13">
        <f>VLOOKUP(Table3[[#This Row],[taxon_oid]],[1]Alphas_all_puf_new_20170727!$A:$AG,22,FALSE)</f>
        <v>4651795</v>
      </c>
      <c r="W62" s="13">
        <f>VLOOKUP(Table3[[#This Row],[taxon_oid]],[1]Alphas_all_puf_new_20170727!$A:$AG,23,FALSE)</f>
        <v>4350</v>
      </c>
      <c r="X62" s="13">
        <f>VLOOKUP(Table3[[#This Row],[taxon_oid]],[1]Alphas_all_puf_new_20170727!$A:$AG,24,FALSE)</f>
        <v>15</v>
      </c>
      <c r="Y62" s="25">
        <f>VLOOKUP(Table3[[#This Row],[taxon_oid]],[1]Alphas_all_puf_new_20170727!$A:$AG,25,FALSE)</f>
        <v>0.64</v>
      </c>
      <c r="Z62" s="13">
        <f>VLOOKUP(Table3[[#This Row],[taxon_oid]],[1]Alphas_all_puf_new_20170727!$A:$AG,26,FALSE)</f>
        <v>4054622</v>
      </c>
      <c r="AA62" s="13">
        <f>VLOOKUP(Table3[[#This Row],[taxon_oid]],[1]Alphas_all_puf_new_20170727!$A:$AG,27,FALSE)</f>
        <v>4285</v>
      </c>
      <c r="AB62" s="13">
        <f>VLOOKUP(Table3[[#This Row],[taxon_oid]],[1]Alphas_all_puf_new_20170727!$A:$AG,28,FALSE)</f>
        <v>65</v>
      </c>
      <c r="AC62" s="13">
        <f>VLOOKUP(Table3[[#This Row],[taxon_oid]],[1]Alphas_all_puf_new_20170727!$A:$AG,29,FALSE)</f>
        <v>3</v>
      </c>
      <c r="AD62" s="13">
        <f>VLOOKUP(Table3[[#This Row],[taxon_oid]],[1]Alphas_all_puf_new_20170727!$A:$AG,30,FALSE)</f>
        <v>1</v>
      </c>
      <c r="AE62" s="13">
        <f>VLOOKUP(Table3[[#This Row],[taxon_oid]],[1]Alphas_all_puf_new_20170727!$A:$AG,31,FALSE)</f>
        <v>1</v>
      </c>
      <c r="AF62" s="13">
        <f>VLOOKUP(Table3[[#This Row],[taxon_oid]],[1]Alphas_all_puf_new_20170727!$A:$AG,32,FALSE)</f>
        <v>1</v>
      </c>
      <c r="AG62" s="13">
        <f>VLOOKUP(Table3[[#This Row],[taxon_oid]],[1]Alphas_all_puf_new_20170727!$A:$AG,33,FALSE)</f>
        <v>48</v>
      </c>
    </row>
    <row r="63" spans="1:33" x14ac:dyDescent="0.35">
      <c r="A63">
        <v>2516653000</v>
      </c>
      <c r="B63" t="s">
        <v>35</v>
      </c>
      <c r="C63" t="s">
        <v>123</v>
      </c>
      <c r="D63" t="s">
        <v>1344</v>
      </c>
      <c r="E63" t="s">
        <v>1343</v>
      </c>
      <c r="F63" t="s">
        <v>657</v>
      </c>
      <c r="G63">
        <v>2516653000</v>
      </c>
      <c r="H63" t="s">
        <v>38</v>
      </c>
      <c r="I63" t="s">
        <v>118</v>
      </c>
      <c r="J63" s="12" t="s">
        <v>994</v>
      </c>
      <c r="K63" s="12" t="s">
        <v>1326</v>
      </c>
      <c r="L63" s="12" t="s">
        <v>1342</v>
      </c>
      <c r="M63" s="12" t="s">
        <v>1341</v>
      </c>
      <c r="N63" s="27" t="s">
        <v>1340</v>
      </c>
      <c r="O63" s="26">
        <f>VLOOKUP(Table3[[#This Row],[taxon_oid]],[1]Alphas_all_puf_new_20170727!$A:$AG,14,FALSE)</f>
        <v>1079</v>
      </c>
      <c r="P63" s="26">
        <f>VLOOKUP(Table3[[#This Row],[taxon_oid]],[1]Alphas_all_puf_new_20170727!$A:$AG,15,FALSE)</f>
        <v>0</v>
      </c>
      <c r="Q63" s="26">
        <f>VLOOKUP(Table3[[#This Row],[taxon_oid]],[1]Alphas_all_puf_new_20170727!$A:$AG,16,FALSE)</f>
        <v>0</v>
      </c>
      <c r="R63" s="20">
        <f>VLOOKUP(Table3[[#This Row],[taxon_oid]],[1]Alphas_all_puf_new_20170727!$A:$AG,17,FALSE)</f>
        <v>42222</v>
      </c>
      <c r="S63" s="19" t="str">
        <f>VLOOKUP(Table3[[#This Row],[taxon_oid]],[1]Alphas_all_puf_new_20170727!$A:$AG,19,FALSE)</f>
        <v>Yusuke Tsukatani</v>
      </c>
      <c r="T63" s="19" t="str">
        <f>VLOOKUP(Table3[[#This Row],[taxon_oid]],[1]Alphas_all_puf_new_20170727!$A:$AG,20,FALSE)</f>
        <v>Yes</v>
      </c>
      <c r="U63" s="19" t="str">
        <f>VLOOKUP(Table3[[#This Row],[taxon_oid]],[1]Alphas_all_puf_new_20170727!$A:$AG,21,FALSE)</f>
        <v>Yes</v>
      </c>
      <c r="V63" s="13">
        <f>VLOOKUP(Table3[[#This Row],[taxon_oid]],[1]Alphas_all_puf_new_20170727!$A:$AG,22,FALSE)</f>
        <v>6528394</v>
      </c>
      <c r="W63" s="13">
        <f>VLOOKUP(Table3[[#This Row],[taxon_oid]],[1]Alphas_all_puf_new_20170727!$A:$AG,23,FALSE)</f>
        <v>6446</v>
      </c>
      <c r="X63" s="13">
        <f>VLOOKUP(Table3[[#This Row],[taxon_oid]],[1]Alphas_all_puf_new_20170727!$A:$AG,24,FALSE)</f>
        <v>458</v>
      </c>
      <c r="Y63" s="25">
        <f>VLOOKUP(Table3[[#This Row],[taxon_oid]],[1]Alphas_all_puf_new_20170727!$A:$AG,25,FALSE)</f>
        <v>0.65</v>
      </c>
      <c r="Z63" s="13">
        <f>VLOOKUP(Table3[[#This Row],[taxon_oid]],[1]Alphas_all_puf_new_20170727!$A:$AG,26,FALSE)</f>
        <v>5615811</v>
      </c>
      <c r="AA63" s="13">
        <f>VLOOKUP(Table3[[#This Row],[taxon_oid]],[1]Alphas_all_puf_new_20170727!$A:$AG,27,FALSE)</f>
        <v>6312</v>
      </c>
      <c r="AB63" s="13">
        <f>VLOOKUP(Table3[[#This Row],[taxon_oid]],[1]Alphas_all_puf_new_20170727!$A:$AG,28,FALSE)</f>
        <v>134</v>
      </c>
      <c r="AC63" s="13">
        <f>VLOOKUP(Table3[[#This Row],[taxon_oid]],[1]Alphas_all_puf_new_20170727!$A:$AG,29,FALSE)</f>
        <v>6</v>
      </c>
      <c r="AD63" s="13">
        <f>VLOOKUP(Table3[[#This Row],[taxon_oid]],[1]Alphas_all_puf_new_20170727!$A:$AG,30,FALSE)</f>
        <v>2</v>
      </c>
      <c r="AE63" s="13">
        <f>VLOOKUP(Table3[[#This Row],[taxon_oid]],[1]Alphas_all_puf_new_20170727!$A:$AG,31,FALSE)</f>
        <v>2</v>
      </c>
      <c r="AF63" s="13">
        <f>VLOOKUP(Table3[[#This Row],[taxon_oid]],[1]Alphas_all_puf_new_20170727!$A:$AG,32,FALSE)</f>
        <v>2</v>
      </c>
      <c r="AG63" s="13">
        <f>VLOOKUP(Table3[[#This Row],[taxon_oid]],[1]Alphas_all_puf_new_20170727!$A:$AG,33,FALSE)</f>
        <v>82</v>
      </c>
    </row>
    <row r="64" spans="1:33" x14ac:dyDescent="0.35">
      <c r="A64">
        <v>2502376840</v>
      </c>
      <c r="B64" t="s">
        <v>35</v>
      </c>
      <c r="C64" t="s">
        <v>36</v>
      </c>
      <c r="D64" t="s">
        <v>1339</v>
      </c>
      <c r="E64" t="s">
        <v>1338</v>
      </c>
      <c r="F64" t="s">
        <v>1337</v>
      </c>
      <c r="G64">
        <v>2502376840</v>
      </c>
      <c r="H64" t="s">
        <v>38</v>
      </c>
      <c r="I64" t="s">
        <v>118</v>
      </c>
      <c r="J64" s="12" t="s">
        <v>994</v>
      </c>
      <c r="K64" s="12" t="s">
        <v>1326</v>
      </c>
      <c r="L64" s="12" t="s">
        <v>1336</v>
      </c>
      <c r="M64" s="12" t="s">
        <v>1335</v>
      </c>
      <c r="N64" s="27" t="s">
        <v>1334</v>
      </c>
      <c r="O64" s="26">
        <f>VLOOKUP(Table3[[#This Row],[taxon_oid]],[1]Alphas_all_puf_new_20170727!$A:$AG,14,FALSE)</f>
        <v>665126</v>
      </c>
      <c r="P64" s="26">
        <f>VLOOKUP(Table3[[#This Row],[taxon_oid]],[1]Alphas_all_puf_new_20170727!$A:$AG,15,FALSE)</f>
        <v>0</v>
      </c>
      <c r="Q64" s="26">
        <f>VLOOKUP(Table3[[#This Row],[taxon_oid]],[1]Alphas_all_puf_new_20170727!$A:$AG,16,FALSE)</f>
        <v>0</v>
      </c>
      <c r="R64" s="20">
        <f>VLOOKUP(Table3[[#This Row],[taxon_oid]],[1]Alphas_all_puf_new_20170727!$A:$AG,17,FALSE)</f>
        <v>41577</v>
      </c>
      <c r="S64" s="19" t="str">
        <f>VLOOKUP(Table3[[#This Row],[taxon_oid]],[1]Alphas_all_puf_new_20170727!$A:$AG,19,FALSE)</f>
        <v>Yves Brun</v>
      </c>
      <c r="T64" s="19" t="str">
        <f>VLOOKUP(Table3[[#This Row],[taxon_oid]],[1]Alphas_all_puf_new_20170727!$A:$AG,20,FALSE)</f>
        <v>Yes</v>
      </c>
      <c r="U64" s="19" t="str">
        <f>VLOOKUP(Table3[[#This Row],[taxon_oid]],[1]Alphas_all_puf_new_20170727!$A:$AG,21,FALSE)</f>
        <v>Unknown</v>
      </c>
      <c r="V64" s="13">
        <f>VLOOKUP(Table3[[#This Row],[taxon_oid]],[1]Alphas_all_puf_new_20170727!$A:$AG,22,FALSE)</f>
        <v>6404881</v>
      </c>
      <c r="W64" s="13">
        <f>VLOOKUP(Table3[[#This Row],[taxon_oid]],[1]Alphas_all_puf_new_20170727!$A:$AG,23,FALSE)</f>
        <v>5427</v>
      </c>
      <c r="X64" s="13">
        <f>VLOOKUP(Table3[[#This Row],[taxon_oid]],[1]Alphas_all_puf_new_20170727!$A:$AG,24,FALSE)</f>
        <v>4</v>
      </c>
      <c r="Y64" s="25">
        <f>VLOOKUP(Table3[[#This Row],[taxon_oid]],[1]Alphas_all_puf_new_20170727!$A:$AG,25,FALSE)</f>
        <v>0.68</v>
      </c>
      <c r="Z64" s="13">
        <f>VLOOKUP(Table3[[#This Row],[taxon_oid]],[1]Alphas_all_puf_new_20170727!$A:$AG,26,FALSE)</f>
        <v>4489553</v>
      </c>
      <c r="AA64" s="13">
        <f>VLOOKUP(Table3[[#This Row],[taxon_oid]],[1]Alphas_all_puf_new_20170727!$A:$AG,27,FALSE)</f>
        <v>5320</v>
      </c>
      <c r="AB64" s="13">
        <f>VLOOKUP(Table3[[#This Row],[taxon_oid]],[1]Alphas_all_puf_new_20170727!$A:$AG,28,FALSE)</f>
        <v>107</v>
      </c>
      <c r="AC64" s="13">
        <f>VLOOKUP(Table3[[#This Row],[taxon_oid]],[1]Alphas_all_puf_new_20170727!$A:$AG,29,FALSE)</f>
        <v>0</v>
      </c>
      <c r="AD64" s="13">
        <f>VLOOKUP(Table3[[#This Row],[taxon_oid]],[1]Alphas_all_puf_new_20170727!$A:$AG,30,FALSE)</f>
        <v>0</v>
      </c>
      <c r="AE64" s="13">
        <f>VLOOKUP(Table3[[#This Row],[taxon_oid]],[1]Alphas_all_puf_new_20170727!$A:$AG,31,FALSE)</f>
        <v>0</v>
      </c>
      <c r="AF64" s="13">
        <f>VLOOKUP(Table3[[#This Row],[taxon_oid]],[1]Alphas_all_puf_new_20170727!$A:$AG,32,FALSE)</f>
        <v>0</v>
      </c>
      <c r="AG64" s="13">
        <f>VLOOKUP(Table3[[#This Row],[taxon_oid]],[1]Alphas_all_puf_new_20170727!$A:$AG,33,FALSE)</f>
        <v>40</v>
      </c>
    </row>
    <row r="65" spans="1:33" x14ac:dyDescent="0.35">
      <c r="A65">
        <v>2576861659</v>
      </c>
      <c r="B65" t="s">
        <v>35</v>
      </c>
      <c r="C65" t="s">
        <v>36</v>
      </c>
      <c r="D65" t="s">
        <v>1333</v>
      </c>
      <c r="E65" t="s">
        <v>1332</v>
      </c>
      <c r="F65" t="s">
        <v>1331</v>
      </c>
      <c r="G65">
        <v>2576861659</v>
      </c>
      <c r="H65" t="s">
        <v>38</v>
      </c>
      <c r="I65" t="s">
        <v>118</v>
      </c>
      <c r="J65" s="12" t="s">
        <v>994</v>
      </c>
      <c r="K65" s="12" t="s">
        <v>1326</v>
      </c>
      <c r="L65" s="12" t="s">
        <v>1330</v>
      </c>
      <c r="M65" s="12" t="s">
        <v>1329</v>
      </c>
      <c r="N65" s="27" t="s">
        <v>1328</v>
      </c>
      <c r="O65" s="26">
        <f>VLOOKUP(Table3[[#This Row],[taxon_oid]],[1]Alphas_all_puf_new_20170727!$A:$AG,14,FALSE)</f>
        <v>858455</v>
      </c>
      <c r="P65" s="26">
        <f>VLOOKUP(Table3[[#This Row],[taxon_oid]],[1]Alphas_all_puf_new_20170727!$A:$AG,15,FALSE)</f>
        <v>0</v>
      </c>
      <c r="Q65" s="26">
        <f>VLOOKUP(Table3[[#This Row],[taxon_oid]],[1]Alphas_all_puf_new_20170727!$A:$AG,16,FALSE)</f>
        <v>0</v>
      </c>
      <c r="R65" s="20">
        <f>VLOOKUP(Table3[[#This Row],[taxon_oid]],[1]Alphas_all_puf_new_20170727!$A:$AG,17,FALSE)</f>
        <v>0</v>
      </c>
      <c r="S65" s="19">
        <f>VLOOKUP(Table3[[#This Row],[taxon_oid]],[1]Alphas_all_puf_new_20170727!$A:$AG,19,FALSE)</f>
        <v>0</v>
      </c>
      <c r="T65" s="19" t="str">
        <f>VLOOKUP(Table3[[#This Row],[taxon_oid]],[1]Alphas_all_puf_new_20170727!$A:$AG,20,FALSE)</f>
        <v>Yes</v>
      </c>
      <c r="U65" s="19" t="str">
        <f>VLOOKUP(Table3[[#This Row],[taxon_oid]],[1]Alphas_all_puf_new_20170727!$A:$AG,21,FALSE)</f>
        <v>Unknown</v>
      </c>
      <c r="V65" s="13">
        <f>VLOOKUP(Table3[[#This Row],[taxon_oid]],[1]Alphas_all_puf_new_20170727!$A:$AG,22,FALSE)</f>
        <v>3631113</v>
      </c>
      <c r="W65" s="13">
        <f>VLOOKUP(Table3[[#This Row],[taxon_oid]],[1]Alphas_all_puf_new_20170727!$A:$AG,23,FALSE)</f>
        <v>3350</v>
      </c>
      <c r="X65" s="13">
        <f>VLOOKUP(Table3[[#This Row],[taxon_oid]],[1]Alphas_all_puf_new_20170727!$A:$AG,24,FALSE)</f>
        <v>256</v>
      </c>
      <c r="Y65" s="25">
        <f>VLOOKUP(Table3[[#This Row],[taxon_oid]],[1]Alphas_all_puf_new_20170727!$A:$AG,25,FALSE)</f>
        <v>0.62</v>
      </c>
      <c r="Z65" s="13">
        <f>VLOOKUP(Table3[[#This Row],[taxon_oid]],[1]Alphas_all_puf_new_20170727!$A:$AG,26,FALSE)</f>
        <v>3060778</v>
      </c>
      <c r="AA65" s="13">
        <f>VLOOKUP(Table3[[#This Row],[taxon_oid]],[1]Alphas_all_puf_new_20170727!$A:$AG,27,FALSE)</f>
        <v>3304</v>
      </c>
      <c r="AB65" s="13">
        <f>VLOOKUP(Table3[[#This Row],[taxon_oid]],[1]Alphas_all_puf_new_20170727!$A:$AG,28,FALSE)</f>
        <v>46</v>
      </c>
      <c r="AC65" s="13">
        <f>VLOOKUP(Table3[[#This Row],[taxon_oid]],[1]Alphas_all_puf_new_20170727!$A:$AG,29,FALSE)</f>
        <v>3</v>
      </c>
      <c r="AD65" s="13">
        <f>VLOOKUP(Table3[[#This Row],[taxon_oid]],[1]Alphas_all_puf_new_20170727!$A:$AG,30,FALSE)</f>
        <v>1</v>
      </c>
      <c r="AE65" s="13">
        <f>VLOOKUP(Table3[[#This Row],[taxon_oid]],[1]Alphas_all_puf_new_20170727!$A:$AG,31,FALSE)</f>
        <v>1</v>
      </c>
      <c r="AF65" s="13">
        <f>VLOOKUP(Table3[[#This Row],[taxon_oid]],[1]Alphas_all_puf_new_20170727!$A:$AG,32,FALSE)</f>
        <v>1</v>
      </c>
      <c r="AG65" s="13">
        <f>VLOOKUP(Table3[[#This Row],[taxon_oid]],[1]Alphas_all_puf_new_20170727!$A:$AG,33,FALSE)</f>
        <v>42</v>
      </c>
    </row>
    <row r="66" spans="1:33" x14ac:dyDescent="0.35">
      <c r="A66" s="17">
        <v>2728369273</v>
      </c>
      <c r="B66" s="17" t="s">
        <v>35</v>
      </c>
      <c r="C66" s="17" t="s">
        <v>36</v>
      </c>
      <c r="D66" s="17" t="s">
        <v>45</v>
      </c>
      <c r="E66" s="17" t="s">
        <v>1327</v>
      </c>
      <c r="F66" s="17" t="s">
        <v>46</v>
      </c>
      <c r="G66" s="17">
        <v>2728369273</v>
      </c>
      <c r="H66" s="17" t="s">
        <v>38</v>
      </c>
      <c r="I66" s="17" t="s">
        <v>118</v>
      </c>
      <c r="J66" s="28" t="s">
        <v>994</v>
      </c>
      <c r="K66" s="28" t="s">
        <v>1326</v>
      </c>
      <c r="L66" s="28" t="s">
        <v>1325</v>
      </c>
      <c r="M66" s="28" t="s">
        <v>1324</v>
      </c>
      <c r="N66" s="24" t="s">
        <v>1323</v>
      </c>
      <c r="O66" s="23">
        <f>VLOOKUP(Table3[[#This Row],[taxon_oid]],[1]Alphas_all_puf_new_20170727!$A:$AG,14,FALSE)</f>
        <v>933063</v>
      </c>
      <c r="P66" s="23">
        <f>VLOOKUP(Table3[[#This Row],[taxon_oid]],[1]Alphas_all_puf_new_20170727!$A:$AG,15,FALSE)</f>
        <v>0</v>
      </c>
      <c r="Q66" s="23">
        <f>VLOOKUP(Table3[[#This Row],[taxon_oid]],[1]Alphas_all_puf_new_20170727!$A:$AG,16,FALSE)</f>
        <v>0</v>
      </c>
      <c r="R66" s="16">
        <f>VLOOKUP(Table3[[#This Row],[taxon_oid]],[1]Alphas_all_puf_new_20170727!$A:$AG,17,FALSE)</f>
        <v>42865</v>
      </c>
      <c r="S66" s="15" t="str">
        <f>VLOOKUP(Table3[[#This Row],[taxon_oid]],[1]Alphas_all_puf_new_20170727!$A:$AG,19,FALSE)</f>
        <v>Markus G?ker</v>
      </c>
      <c r="T66" s="15" t="str">
        <f>VLOOKUP(Table3[[#This Row],[taxon_oid]],[1]Alphas_all_puf_new_20170727!$A:$AG,20,FALSE)</f>
        <v>Yes</v>
      </c>
      <c r="U66" s="15" t="str">
        <f>VLOOKUP(Table3[[#This Row],[taxon_oid]],[1]Alphas_all_puf_new_20170727!$A:$AG,21,FALSE)</f>
        <v>Yes</v>
      </c>
      <c r="V66" s="21">
        <f>VLOOKUP(Table3[[#This Row],[taxon_oid]],[1]Alphas_all_puf_new_20170727!$A:$AG,22,FALSE)</f>
        <v>2988045</v>
      </c>
      <c r="W66" s="21">
        <f>VLOOKUP(Table3[[#This Row],[taxon_oid]],[1]Alphas_all_puf_new_20170727!$A:$AG,23,FALSE)</f>
        <v>2829</v>
      </c>
      <c r="X66" s="21">
        <f>VLOOKUP(Table3[[#This Row],[taxon_oid]],[1]Alphas_all_puf_new_20170727!$A:$AG,24,FALSE)</f>
        <v>7</v>
      </c>
      <c r="Y66" s="22">
        <f>VLOOKUP(Table3[[#This Row],[taxon_oid]],[1]Alphas_all_puf_new_20170727!$A:$AG,25,FALSE)</f>
        <v>0.64</v>
      </c>
      <c r="Z66" s="21">
        <f>VLOOKUP(Table3[[#This Row],[taxon_oid]],[1]Alphas_all_puf_new_20170727!$A:$AG,26,FALSE)</f>
        <v>2688850</v>
      </c>
      <c r="AA66" s="21">
        <f>VLOOKUP(Table3[[#This Row],[taxon_oid]],[1]Alphas_all_puf_new_20170727!$A:$AG,27,FALSE)</f>
        <v>2773</v>
      </c>
      <c r="AB66" s="21">
        <f>VLOOKUP(Table3[[#This Row],[taxon_oid]],[1]Alphas_all_puf_new_20170727!$A:$AG,28,FALSE)</f>
        <v>56</v>
      </c>
      <c r="AC66" s="21">
        <f>VLOOKUP(Table3[[#This Row],[taxon_oid]],[1]Alphas_all_puf_new_20170727!$A:$AG,29,FALSE)</f>
        <v>3</v>
      </c>
      <c r="AD66" s="21">
        <f>VLOOKUP(Table3[[#This Row],[taxon_oid]],[1]Alphas_all_puf_new_20170727!$A:$AG,30,FALSE)</f>
        <v>1</v>
      </c>
      <c r="AE66" s="21">
        <f>VLOOKUP(Table3[[#This Row],[taxon_oid]],[1]Alphas_all_puf_new_20170727!$A:$AG,31,FALSE)</f>
        <v>1</v>
      </c>
      <c r="AF66" s="21">
        <f>VLOOKUP(Table3[[#This Row],[taxon_oid]],[1]Alphas_all_puf_new_20170727!$A:$AG,32,FALSE)</f>
        <v>1</v>
      </c>
      <c r="AG66" s="13">
        <f>VLOOKUP(Table3[[#This Row],[taxon_oid]],[1]Alphas_all_puf_new_20170727!$A:$AG,33,FALSE)</f>
        <v>47</v>
      </c>
    </row>
    <row r="67" spans="1:33" x14ac:dyDescent="0.35">
      <c r="A67">
        <v>2643221839</v>
      </c>
      <c r="B67" t="s">
        <v>35</v>
      </c>
      <c r="C67" t="s">
        <v>36</v>
      </c>
      <c r="D67" t="s">
        <v>197</v>
      </c>
      <c r="E67" t="s">
        <v>1322</v>
      </c>
      <c r="F67" t="s">
        <v>196</v>
      </c>
      <c r="G67">
        <v>2643221839</v>
      </c>
      <c r="H67" t="s">
        <v>38</v>
      </c>
      <c r="I67" t="s">
        <v>118</v>
      </c>
      <c r="J67" s="12" t="s">
        <v>994</v>
      </c>
      <c r="K67" s="12" t="s">
        <v>1066</v>
      </c>
      <c r="L67" s="12" t="s">
        <v>1065</v>
      </c>
      <c r="M67" t="s">
        <v>1321</v>
      </c>
      <c r="N67" s="27" t="s">
        <v>1320</v>
      </c>
      <c r="O67" s="26">
        <f>VLOOKUP(Table3[[#This Row],[taxon_oid]],[1]Alphas_all_puf_new_20170727!$A:$AG,14,FALSE)</f>
        <v>1736243</v>
      </c>
      <c r="P67" s="26">
        <f>VLOOKUP(Table3[[#This Row],[taxon_oid]],[1]Alphas_all_puf_new_20170727!$A:$AG,15,FALSE)</f>
        <v>0</v>
      </c>
      <c r="Q67" s="26">
        <f>VLOOKUP(Table3[[#This Row],[taxon_oid]],[1]Alphas_all_puf_new_20170727!$A:$AG,16,FALSE)</f>
        <v>0</v>
      </c>
      <c r="R67" s="20">
        <f>VLOOKUP(Table3[[#This Row],[taxon_oid]],[1]Alphas_all_puf_new_20170727!$A:$AG,17,FALSE)</f>
        <v>42349</v>
      </c>
      <c r="S67" s="19">
        <f>VLOOKUP(Table3[[#This Row],[taxon_oid]],[1]Alphas_all_puf_new_20170727!$A:$AG,19,FALSE)</f>
        <v>0</v>
      </c>
      <c r="T67" s="19" t="str">
        <f>VLOOKUP(Table3[[#This Row],[taxon_oid]],[1]Alphas_all_puf_new_20170727!$A:$AG,20,FALSE)</f>
        <v>Yes</v>
      </c>
      <c r="U67" s="19">
        <f>VLOOKUP(Table3[[#This Row],[taxon_oid]],[1]Alphas_all_puf_new_20170727!$A:$AG,21,FALSE)</f>
        <v>0</v>
      </c>
      <c r="V67" s="13">
        <f>VLOOKUP(Table3[[#This Row],[taxon_oid]],[1]Alphas_all_puf_new_20170727!$A:$AG,22,FALSE)</f>
        <v>4982392</v>
      </c>
      <c r="W67" s="13">
        <f>VLOOKUP(Table3[[#This Row],[taxon_oid]],[1]Alphas_all_puf_new_20170727!$A:$AG,23,FALSE)</f>
        <v>4719</v>
      </c>
      <c r="X67" s="13">
        <f>VLOOKUP(Table3[[#This Row],[taxon_oid]],[1]Alphas_all_puf_new_20170727!$A:$AG,24,FALSE)</f>
        <v>61</v>
      </c>
      <c r="Y67" s="25">
        <f>VLOOKUP(Table3[[#This Row],[taxon_oid]],[1]Alphas_all_puf_new_20170727!$A:$AG,25,FALSE)</f>
        <v>0.69</v>
      </c>
      <c r="Z67" s="13">
        <f>VLOOKUP(Table3[[#This Row],[taxon_oid]],[1]Alphas_all_puf_new_20170727!$A:$AG,26,FALSE)</f>
        <v>4307978</v>
      </c>
      <c r="AA67" s="13">
        <f>VLOOKUP(Table3[[#This Row],[taxon_oid]],[1]Alphas_all_puf_new_20170727!$A:$AG,27,FALSE)</f>
        <v>4653</v>
      </c>
      <c r="AB67" s="13">
        <f>VLOOKUP(Table3[[#This Row],[taxon_oid]],[1]Alphas_all_puf_new_20170727!$A:$AG,28,FALSE)</f>
        <v>66</v>
      </c>
      <c r="AC67" s="13">
        <f>VLOOKUP(Table3[[#This Row],[taxon_oid]],[1]Alphas_all_puf_new_20170727!$A:$AG,29,FALSE)</f>
        <v>4</v>
      </c>
      <c r="AD67" s="13">
        <f>VLOOKUP(Table3[[#This Row],[taxon_oid]],[1]Alphas_all_puf_new_20170727!$A:$AG,30,FALSE)</f>
        <v>2</v>
      </c>
      <c r="AE67" s="13">
        <f>VLOOKUP(Table3[[#This Row],[taxon_oid]],[1]Alphas_all_puf_new_20170727!$A:$AG,31,FALSE)</f>
        <v>1</v>
      </c>
      <c r="AF67" s="13">
        <f>VLOOKUP(Table3[[#This Row],[taxon_oid]],[1]Alphas_all_puf_new_20170727!$A:$AG,32,FALSE)</f>
        <v>1</v>
      </c>
      <c r="AG67" s="13">
        <f>VLOOKUP(Table3[[#This Row],[taxon_oid]],[1]Alphas_all_puf_new_20170727!$A:$AG,33,FALSE)</f>
        <v>48</v>
      </c>
    </row>
    <row r="68" spans="1:33" x14ac:dyDescent="0.35">
      <c r="A68">
        <v>2643221884</v>
      </c>
      <c r="B68" t="s">
        <v>35</v>
      </c>
      <c r="C68" t="s">
        <v>36</v>
      </c>
      <c r="D68" t="s">
        <v>197</v>
      </c>
      <c r="E68" t="s">
        <v>1319</v>
      </c>
      <c r="F68" t="s">
        <v>196</v>
      </c>
      <c r="G68">
        <v>2643221884</v>
      </c>
      <c r="H68" t="s">
        <v>38</v>
      </c>
      <c r="I68" t="s">
        <v>118</v>
      </c>
      <c r="J68" s="12" t="s">
        <v>994</v>
      </c>
      <c r="K68" s="12" t="s">
        <v>1066</v>
      </c>
      <c r="L68" s="12" t="s">
        <v>1065</v>
      </c>
      <c r="M68" t="s">
        <v>1319</v>
      </c>
      <c r="N68" s="27" t="s">
        <v>1318</v>
      </c>
      <c r="O68" s="26">
        <f>VLOOKUP(Table3[[#This Row],[taxon_oid]],[1]Alphas_all_puf_new_20170727!$A:$AG,14,FALSE)</f>
        <v>1736264</v>
      </c>
      <c r="P68" s="26">
        <f>VLOOKUP(Table3[[#This Row],[taxon_oid]],[1]Alphas_all_puf_new_20170727!$A:$AG,15,FALSE)</f>
        <v>0</v>
      </c>
      <c r="Q68" s="26">
        <f>VLOOKUP(Table3[[#This Row],[taxon_oid]],[1]Alphas_all_puf_new_20170727!$A:$AG,16,FALSE)</f>
        <v>0</v>
      </c>
      <c r="R68" s="20">
        <f>VLOOKUP(Table3[[#This Row],[taxon_oid]],[1]Alphas_all_puf_new_20170727!$A:$AG,17,FALSE)</f>
        <v>42349</v>
      </c>
      <c r="S68" s="19">
        <f>VLOOKUP(Table3[[#This Row],[taxon_oid]],[1]Alphas_all_puf_new_20170727!$A:$AG,19,FALSE)</f>
        <v>0</v>
      </c>
      <c r="T68" s="19" t="str">
        <f>VLOOKUP(Table3[[#This Row],[taxon_oid]],[1]Alphas_all_puf_new_20170727!$A:$AG,20,FALSE)</f>
        <v>Yes</v>
      </c>
      <c r="U68" s="19">
        <f>VLOOKUP(Table3[[#This Row],[taxon_oid]],[1]Alphas_all_puf_new_20170727!$A:$AG,21,FALSE)</f>
        <v>0</v>
      </c>
      <c r="V68" s="13">
        <f>VLOOKUP(Table3[[#This Row],[taxon_oid]],[1]Alphas_all_puf_new_20170727!$A:$AG,22,FALSE)</f>
        <v>5437666</v>
      </c>
      <c r="W68" s="13">
        <f>VLOOKUP(Table3[[#This Row],[taxon_oid]],[1]Alphas_all_puf_new_20170727!$A:$AG,23,FALSE)</f>
        <v>5106</v>
      </c>
      <c r="X68" s="13">
        <f>VLOOKUP(Table3[[#This Row],[taxon_oid]],[1]Alphas_all_puf_new_20170727!$A:$AG,24,FALSE)</f>
        <v>40</v>
      </c>
      <c r="Y68" s="25">
        <f>VLOOKUP(Table3[[#This Row],[taxon_oid]],[1]Alphas_all_puf_new_20170727!$A:$AG,25,FALSE)</f>
        <v>0.69</v>
      </c>
      <c r="Z68" s="13">
        <f>VLOOKUP(Table3[[#This Row],[taxon_oid]],[1]Alphas_all_puf_new_20170727!$A:$AG,26,FALSE)</f>
        <v>4634303</v>
      </c>
      <c r="AA68" s="13">
        <f>VLOOKUP(Table3[[#This Row],[taxon_oid]],[1]Alphas_all_puf_new_20170727!$A:$AG,27,FALSE)</f>
        <v>5034</v>
      </c>
      <c r="AB68" s="13">
        <f>VLOOKUP(Table3[[#This Row],[taxon_oid]],[1]Alphas_all_puf_new_20170727!$A:$AG,28,FALSE)</f>
        <v>72</v>
      </c>
      <c r="AC68" s="13">
        <f>VLOOKUP(Table3[[#This Row],[taxon_oid]],[1]Alphas_all_puf_new_20170727!$A:$AG,29,FALSE)</f>
        <v>5</v>
      </c>
      <c r="AD68" s="13">
        <f>VLOOKUP(Table3[[#This Row],[taxon_oid]],[1]Alphas_all_puf_new_20170727!$A:$AG,30,FALSE)</f>
        <v>2</v>
      </c>
      <c r="AE68" s="13">
        <f>VLOOKUP(Table3[[#This Row],[taxon_oid]],[1]Alphas_all_puf_new_20170727!$A:$AG,31,FALSE)</f>
        <v>2</v>
      </c>
      <c r="AF68" s="13">
        <f>VLOOKUP(Table3[[#This Row],[taxon_oid]],[1]Alphas_all_puf_new_20170727!$A:$AG,32,FALSE)</f>
        <v>1</v>
      </c>
      <c r="AG68" s="13">
        <f>VLOOKUP(Table3[[#This Row],[taxon_oid]],[1]Alphas_all_puf_new_20170727!$A:$AG,33,FALSE)</f>
        <v>49</v>
      </c>
    </row>
    <row r="69" spans="1:33" x14ac:dyDescent="0.35">
      <c r="A69">
        <v>2643221801</v>
      </c>
      <c r="B69" t="s">
        <v>35</v>
      </c>
      <c r="C69" t="s">
        <v>36</v>
      </c>
      <c r="D69" t="s">
        <v>197</v>
      </c>
      <c r="E69" t="s">
        <v>1317</v>
      </c>
      <c r="F69" t="s">
        <v>196</v>
      </c>
      <c r="G69">
        <v>2643221801</v>
      </c>
      <c r="H69" t="s">
        <v>38</v>
      </c>
      <c r="I69" t="s">
        <v>118</v>
      </c>
      <c r="J69" s="12" t="s">
        <v>994</v>
      </c>
      <c r="K69" s="12" t="s">
        <v>1066</v>
      </c>
      <c r="L69" s="12" t="s">
        <v>1065</v>
      </c>
      <c r="M69" t="s">
        <v>1317</v>
      </c>
      <c r="N69" s="27" t="s">
        <v>1316</v>
      </c>
      <c r="O69" s="26">
        <f>VLOOKUP(Table3[[#This Row],[taxon_oid]],[1]Alphas_all_puf_new_20170727!$A:$AG,14,FALSE)</f>
        <v>1736254</v>
      </c>
      <c r="P69" s="26">
        <f>VLOOKUP(Table3[[#This Row],[taxon_oid]],[1]Alphas_all_puf_new_20170727!$A:$AG,15,FALSE)</f>
        <v>0</v>
      </c>
      <c r="Q69" s="26">
        <f>VLOOKUP(Table3[[#This Row],[taxon_oid]],[1]Alphas_all_puf_new_20170727!$A:$AG,16,FALSE)</f>
        <v>0</v>
      </c>
      <c r="R69" s="20">
        <f>VLOOKUP(Table3[[#This Row],[taxon_oid]],[1]Alphas_all_puf_new_20170727!$A:$AG,17,FALSE)</f>
        <v>42349</v>
      </c>
      <c r="S69" s="19">
        <f>VLOOKUP(Table3[[#This Row],[taxon_oid]],[1]Alphas_all_puf_new_20170727!$A:$AG,19,FALSE)</f>
        <v>0</v>
      </c>
      <c r="T69" s="19" t="str">
        <f>VLOOKUP(Table3[[#This Row],[taxon_oid]],[1]Alphas_all_puf_new_20170727!$A:$AG,20,FALSE)</f>
        <v>Yes</v>
      </c>
      <c r="U69" s="19">
        <f>VLOOKUP(Table3[[#This Row],[taxon_oid]],[1]Alphas_all_puf_new_20170727!$A:$AG,21,FALSE)</f>
        <v>0</v>
      </c>
      <c r="V69" s="13">
        <f>VLOOKUP(Table3[[#This Row],[taxon_oid]],[1]Alphas_all_puf_new_20170727!$A:$AG,22,FALSE)</f>
        <v>4968001</v>
      </c>
      <c r="W69" s="13">
        <f>VLOOKUP(Table3[[#This Row],[taxon_oid]],[1]Alphas_all_puf_new_20170727!$A:$AG,23,FALSE)</f>
        <v>4714</v>
      </c>
      <c r="X69" s="13">
        <f>VLOOKUP(Table3[[#This Row],[taxon_oid]],[1]Alphas_all_puf_new_20170727!$A:$AG,24,FALSE)</f>
        <v>41</v>
      </c>
      <c r="Y69" s="25">
        <f>VLOOKUP(Table3[[#This Row],[taxon_oid]],[1]Alphas_all_puf_new_20170727!$A:$AG,25,FALSE)</f>
        <v>0.7</v>
      </c>
      <c r="Z69" s="13">
        <f>VLOOKUP(Table3[[#This Row],[taxon_oid]],[1]Alphas_all_puf_new_20170727!$A:$AG,26,FALSE)</f>
        <v>4314422</v>
      </c>
      <c r="AA69" s="13">
        <f>VLOOKUP(Table3[[#This Row],[taxon_oid]],[1]Alphas_all_puf_new_20170727!$A:$AG,27,FALSE)</f>
        <v>4646</v>
      </c>
      <c r="AB69" s="13">
        <f>VLOOKUP(Table3[[#This Row],[taxon_oid]],[1]Alphas_all_puf_new_20170727!$A:$AG,28,FALSE)</f>
        <v>68</v>
      </c>
      <c r="AC69" s="13">
        <f>VLOOKUP(Table3[[#This Row],[taxon_oid]],[1]Alphas_all_puf_new_20170727!$A:$AG,29,FALSE)</f>
        <v>4</v>
      </c>
      <c r="AD69" s="13">
        <f>VLOOKUP(Table3[[#This Row],[taxon_oid]],[1]Alphas_all_puf_new_20170727!$A:$AG,30,FALSE)</f>
        <v>2</v>
      </c>
      <c r="AE69" s="13">
        <f>VLOOKUP(Table3[[#This Row],[taxon_oid]],[1]Alphas_all_puf_new_20170727!$A:$AG,31,FALSE)</f>
        <v>1</v>
      </c>
      <c r="AF69" s="13">
        <f>VLOOKUP(Table3[[#This Row],[taxon_oid]],[1]Alphas_all_puf_new_20170727!$A:$AG,32,FALSE)</f>
        <v>1</v>
      </c>
      <c r="AG69" s="13">
        <f>VLOOKUP(Table3[[#This Row],[taxon_oid]],[1]Alphas_all_puf_new_20170727!$A:$AG,33,FALSE)</f>
        <v>49</v>
      </c>
    </row>
    <row r="70" spans="1:33" x14ac:dyDescent="0.35">
      <c r="A70">
        <v>2636416051</v>
      </c>
      <c r="B70" t="s">
        <v>35</v>
      </c>
      <c r="C70" t="s">
        <v>36</v>
      </c>
      <c r="D70" t="s">
        <v>1068</v>
      </c>
      <c r="E70" t="s">
        <v>1315</v>
      </c>
      <c r="F70" t="s">
        <v>46</v>
      </c>
      <c r="G70">
        <v>2636416051</v>
      </c>
      <c r="H70" t="s">
        <v>38</v>
      </c>
      <c r="I70" t="s">
        <v>118</v>
      </c>
      <c r="J70" s="12" t="s">
        <v>994</v>
      </c>
      <c r="K70" s="12" t="s">
        <v>1066</v>
      </c>
      <c r="L70" s="12" t="s">
        <v>1065</v>
      </c>
      <c r="M70" t="s">
        <v>1064</v>
      </c>
      <c r="N70" s="27" t="s">
        <v>1314</v>
      </c>
      <c r="O70" s="26">
        <f>VLOOKUP(Table3[[#This Row],[taxon_oid]],[1]Alphas_all_puf_new_20170727!$A:$AG,14,FALSE)</f>
        <v>409</v>
      </c>
      <c r="P70" s="26">
        <f>VLOOKUP(Table3[[#This Row],[taxon_oid]],[1]Alphas_all_puf_new_20170727!$A:$AG,15,FALSE)</f>
        <v>0</v>
      </c>
      <c r="Q70" s="26">
        <f>VLOOKUP(Table3[[#This Row],[taxon_oid]],[1]Alphas_all_puf_new_20170727!$A:$AG,16,FALSE)</f>
        <v>0</v>
      </c>
      <c r="R70" s="20">
        <f>VLOOKUP(Table3[[#This Row],[taxon_oid]],[1]Alphas_all_puf_new_20170727!$A:$AG,17,FALSE)</f>
        <v>42309</v>
      </c>
      <c r="S70" s="19" t="str">
        <f>VLOOKUP(Table3[[#This Row],[taxon_oid]],[1]Alphas_all_puf_new_20170727!$A:$AG,19,FALSE)</f>
        <v>Jeff Dangl</v>
      </c>
      <c r="T70" s="19" t="str">
        <f>VLOOKUP(Table3[[#This Row],[taxon_oid]],[1]Alphas_all_puf_new_20170727!$A:$AG,20,FALSE)</f>
        <v>Yes</v>
      </c>
      <c r="U70" s="19">
        <f>VLOOKUP(Table3[[#This Row],[taxon_oid]],[1]Alphas_all_puf_new_20170727!$A:$AG,21,FALSE)</f>
        <v>0</v>
      </c>
      <c r="V70" s="13">
        <f>VLOOKUP(Table3[[#This Row],[taxon_oid]],[1]Alphas_all_puf_new_20170727!$A:$AG,22,FALSE)</f>
        <v>6639642</v>
      </c>
      <c r="W70" s="13">
        <f>VLOOKUP(Table3[[#This Row],[taxon_oid]],[1]Alphas_all_puf_new_20170727!$A:$AG,23,FALSE)</f>
        <v>6382</v>
      </c>
      <c r="X70" s="13">
        <f>VLOOKUP(Table3[[#This Row],[taxon_oid]],[1]Alphas_all_puf_new_20170727!$A:$AG,24,FALSE)</f>
        <v>84</v>
      </c>
      <c r="Y70" s="25">
        <f>VLOOKUP(Table3[[#This Row],[taxon_oid]],[1]Alphas_all_puf_new_20170727!$A:$AG,25,FALSE)</f>
        <v>0.71</v>
      </c>
      <c r="Z70" s="13">
        <f>VLOOKUP(Table3[[#This Row],[taxon_oid]],[1]Alphas_all_puf_new_20170727!$A:$AG,26,FALSE)</f>
        <v>5696873</v>
      </c>
      <c r="AA70" s="13">
        <f>VLOOKUP(Table3[[#This Row],[taxon_oid]],[1]Alphas_all_puf_new_20170727!$A:$AG,27,FALSE)</f>
        <v>6300</v>
      </c>
      <c r="AB70" s="13">
        <f>VLOOKUP(Table3[[#This Row],[taxon_oid]],[1]Alphas_all_puf_new_20170727!$A:$AG,28,FALSE)</f>
        <v>82</v>
      </c>
      <c r="AC70" s="13">
        <f>VLOOKUP(Table3[[#This Row],[taxon_oid]],[1]Alphas_all_puf_new_20170727!$A:$AG,29,FALSE)</f>
        <v>9</v>
      </c>
      <c r="AD70" s="13">
        <f>VLOOKUP(Table3[[#This Row],[taxon_oid]],[1]Alphas_all_puf_new_20170727!$A:$AG,30,FALSE)</f>
        <v>3</v>
      </c>
      <c r="AE70" s="13">
        <f>VLOOKUP(Table3[[#This Row],[taxon_oid]],[1]Alphas_all_puf_new_20170727!$A:$AG,31,FALSE)</f>
        <v>3</v>
      </c>
      <c r="AF70" s="13">
        <f>VLOOKUP(Table3[[#This Row],[taxon_oid]],[1]Alphas_all_puf_new_20170727!$A:$AG,32,FALSE)</f>
        <v>3</v>
      </c>
      <c r="AG70" s="13">
        <f>VLOOKUP(Table3[[#This Row],[taxon_oid]],[1]Alphas_all_puf_new_20170727!$A:$AG,33,FALSE)</f>
        <v>51</v>
      </c>
    </row>
    <row r="71" spans="1:33" x14ac:dyDescent="0.35">
      <c r="A71">
        <v>2724678956</v>
      </c>
      <c r="B71" t="s">
        <v>35</v>
      </c>
      <c r="C71" t="s">
        <v>36</v>
      </c>
      <c r="D71" t="s">
        <v>1313</v>
      </c>
      <c r="E71" t="s">
        <v>1312</v>
      </c>
      <c r="F71" t="s">
        <v>177</v>
      </c>
      <c r="G71">
        <v>2724678956</v>
      </c>
      <c r="H71" t="s">
        <v>38</v>
      </c>
      <c r="I71" t="s">
        <v>118</v>
      </c>
      <c r="J71" s="12" t="s">
        <v>994</v>
      </c>
      <c r="K71" s="12" t="s">
        <v>1066</v>
      </c>
      <c r="L71" s="12" t="s">
        <v>1065</v>
      </c>
      <c r="M71" t="s">
        <v>1312</v>
      </c>
      <c r="N71" s="27" t="s">
        <v>1311</v>
      </c>
      <c r="O71" s="26">
        <f>VLOOKUP(Table3[[#This Row],[taxon_oid]],[1]Alphas_all_puf_new_20170727!$A:$AG,14,FALSE)</f>
        <v>1730094</v>
      </c>
      <c r="P71" s="26">
        <f>VLOOKUP(Table3[[#This Row],[taxon_oid]],[1]Alphas_all_puf_new_20170727!$A:$AG,15,FALSE)</f>
        <v>0</v>
      </c>
      <c r="Q71" s="26">
        <f>VLOOKUP(Table3[[#This Row],[taxon_oid]],[1]Alphas_all_puf_new_20170727!$A:$AG,16,FALSE)</f>
        <v>0</v>
      </c>
      <c r="R71" s="20">
        <f>VLOOKUP(Table3[[#This Row],[taxon_oid]],[1]Alphas_all_puf_new_20170727!$A:$AG,17,FALSE)</f>
        <v>42836</v>
      </c>
      <c r="S71" s="19">
        <f>VLOOKUP(Table3[[#This Row],[taxon_oid]],[1]Alphas_all_puf_new_20170727!$A:$AG,19,FALSE)</f>
        <v>0</v>
      </c>
      <c r="T71" s="19" t="str">
        <f>VLOOKUP(Table3[[#This Row],[taxon_oid]],[1]Alphas_all_puf_new_20170727!$A:$AG,20,FALSE)</f>
        <v>Yes</v>
      </c>
      <c r="U71" s="19">
        <f>VLOOKUP(Table3[[#This Row],[taxon_oid]],[1]Alphas_all_puf_new_20170727!$A:$AG,21,FALSE)</f>
        <v>0</v>
      </c>
      <c r="V71" s="13">
        <f>VLOOKUP(Table3[[#This Row],[taxon_oid]],[1]Alphas_all_puf_new_20170727!$A:$AG,22,FALSE)</f>
        <v>5796264</v>
      </c>
      <c r="W71" s="13">
        <f>VLOOKUP(Table3[[#This Row],[taxon_oid]],[1]Alphas_all_puf_new_20170727!$A:$AG,23,FALSE)</f>
        <v>5658</v>
      </c>
      <c r="X71" s="13">
        <f>VLOOKUP(Table3[[#This Row],[taxon_oid]],[1]Alphas_all_puf_new_20170727!$A:$AG,24,FALSE)</f>
        <v>99</v>
      </c>
      <c r="Y71" s="25">
        <f>VLOOKUP(Table3[[#This Row],[taxon_oid]],[1]Alphas_all_puf_new_20170727!$A:$AG,25,FALSE)</f>
        <v>0.69</v>
      </c>
      <c r="Z71" s="13">
        <f>VLOOKUP(Table3[[#This Row],[taxon_oid]],[1]Alphas_all_puf_new_20170727!$A:$AG,26,FALSE)</f>
        <v>4927170</v>
      </c>
      <c r="AA71" s="13">
        <f>VLOOKUP(Table3[[#This Row],[taxon_oid]],[1]Alphas_all_puf_new_20170727!$A:$AG,27,FALSE)</f>
        <v>5581</v>
      </c>
      <c r="AB71" s="13">
        <f>VLOOKUP(Table3[[#This Row],[taxon_oid]],[1]Alphas_all_puf_new_20170727!$A:$AG,28,FALSE)</f>
        <v>77</v>
      </c>
      <c r="AC71" s="13">
        <f>VLOOKUP(Table3[[#This Row],[taxon_oid]],[1]Alphas_all_puf_new_20170727!$A:$AG,29,FALSE)</f>
        <v>9</v>
      </c>
      <c r="AD71" s="13">
        <f>VLOOKUP(Table3[[#This Row],[taxon_oid]],[1]Alphas_all_puf_new_20170727!$A:$AG,30,FALSE)</f>
        <v>5</v>
      </c>
      <c r="AE71" s="13">
        <f>VLOOKUP(Table3[[#This Row],[taxon_oid]],[1]Alphas_all_puf_new_20170727!$A:$AG,31,FALSE)</f>
        <v>3</v>
      </c>
      <c r="AF71" s="13">
        <f>VLOOKUP(Table3[[#This Row],[taxon_oid]],[1]Alphas_all_puf_new_20170727!$A:$AG,32,FALSE)</f>
        <v>1</v>
      </c>
      <c r="AG71" s="13">
        <f>VLOOKUP(Table3[[#This Row],[taxon_oid]],[1]Alphas_all_puf_new_20170727!$A:$AG,33,FALSE)</f>
        <v>47</v>
      </c>
    </row>
    <row r="72" spans="1:33" x14ac:dyDescent="0.35">
      <c r="A72">
        <v>2643221837</v>
      </c>
      <c r="B72" t="s">
        <v>35</v>
      </c>
      <c r="C72" t="s">
        <v>36</v>
      </c>
      <c r="D72" t="s">
        <v>197</v>
      </c>
      <c r="E72" t="s">
        <v>1310</v>
      </c>
      <c r="F72" t="s">
        <v>196</v>
      </c>
      <c r="G72">
        <v>2643221837</v>
      </c>
      <c r="H72" t="s">
        <v>38</v>
      </c>
      <c r="I72" t="s">
        <v>118</v>
      </c>
      <c r="J72" s="12" t="s">
        <v>994</v>
      </c>
      <c r="K72" s="12" t="s">
        <v>1066</v>
      </c>
      <c r="L72" s="12" t="s">
        <v>1065</v>
      </c>
      <c r="M72" t="s">
        <v>1310</v>
      </c>
      <c r="N72" s="27" t="s">
        <v>1309</v>
      </c>
      <c r="O72" s="26">
        <f>VLOOKUP(Table3[[#This Row],[taxon_oid]],[1]Alphas_all_puf_new_20170727!$A:$AG,14,FALSE)</f>
        <v>1736242</v>
      </c>
      <c r="P72" s="26">
        <f>VLOOKUP(Table3[[#This Row],[taxon_oid]],[1]Alphas_all_puf_new_20170727!$A:$AG,15,FALSE)</f>
        <v>0</v>
      </c>
      <c r="Q72" s="26">
        <f>VLOOKUP(Table3[[#This Row],[taxon_oid]],[1]Alphas_all_puf_new_20170727!$A:$AG,16,FALSE)</f>
        <v>0</v>
      </c>
      <c r="R72" s="20">
        <f>VLOOKUP(Table3[[#This Row],[taxon_oid]],[1]Alphas_all_puf_new_20170727!$A:$AG,17,FALSE)</f>
        <v>42349</v>
      </c>
      <c r="S72" s="19">
        <f>VLOOKUP(Table3[[#This Row],[taxon_oid]],[1]Alphas_all_puf_new_20170727!$A:$AG,19,FALSE)</f>
        <v>0</v>
      </c>
      <c r="T72" s="19" t="str">
        <f>VLOOKUP(Table3[[#This Row],[taxon_oid]],[1]Alphas_all_puf_new_20170727!$A:$AG,20,FALSE)</f>
        <v>Yes</v>
      </c>
      <c r="U72" s="19">
        <f>VLOOKUP(Table3[[#This Row],[taxon_oid]],[1]Alphas_all_puf_new_20170727!$A:$AG,21,FALSE)</f>
        <v>0</v>
      </c>
      <c r="V72" s="13">
        <f>VLOOKUP(Table3[[#This Row],[taxon_oid]],[1]Alphas_all_puf_new_20170727!$A:$AG,22,FALSE)</f>
        <v>5303880</v>
      </c>
      <c r="W72" s="13">
        <f>VLOOKUP(Table3[[#This Row],[taxon_oid]],[1]Alphas_all_puf_new_20170727!$A:$AG,23,FALSE)</f>
        <v>5074</v>
      </c>
      <c r="X72" s="13">
        <f>VLOOKUP(Table3[[#This Row],[taxon_oid]],[1]Alphas_all_puf_new_20170727!$A:$AG,24,FALSE)</f>
        <v>44</v>
      </c>
      <c r="Y72" s="25">
        <f>VLOOKUP(Table3[[#This Row],[taxon_oid]],[1]Alphas_all_puf_new_20170727!$A:$AG,25,FALSE)</f>
        <v>0.66</v>
      </c>
      <c r="Z72" s="13">
        <f>VLOOKUP(Table3[[#This Row],[taxon_oid]],[1]Alphas_all_puf_new_20170727!$A:$AG,26,FALSE)</f>
        <v>4516697</v>
      </c>
      <c r="AA72" s="13">
        <f>VLOOKUP(Table3[[#This Row],[taxon_oid]],[1]Alphas_all_puf_new_20170727!$A:$AG,27,FALSE)</f>
        <v>5005</v>
      </c>
      <c r="AB72" s="13">
        <f>VLOOKUP(Table3[[#This Row],[taxon_oid]],[1]Alphas_all_puf_new_20170727!$A:$AG,28,FALSE)</f>
        <v>69</v>
      </c>
      <c r="AC72" s="13">
        <f>VLOOKUP(Table3[[#This Row],[taxon_oid]],[1]Alphas_all_puf_new_20170727!$A:$AG,29,FALSE)</f>
        <v>4</v>
      </c>
      <c r="AD72" s="13">
        <f>VLOOKUP(Table3[[#This Row],[taxon_oid]],[1]Alphas_all_puf_new_20170727!$A:$AG,30,FALSE)</f>
        <v>2</v>
      </c>
      <c r="AE72" s="13">
        <f>VLOOKUP(Table3[[#This Row],[taxon_oid]],[1]Alphas_all_puf_new_20170727!$A:$AG,31,FALSE)</f>
        <v>1</v>
      </c>
      <c r="AF72" s="13">
        <f>VLOOKUP(Table3[[#This Row],[taxon_oid]],[1]Alphas_all_puf_new_20170727!$A:$AG,32,FALSE)</f>
        <v>1</v>
      </c>
      <c r="AG72" s="13">
        <f>VLOOKUP(Table3[[#This Row],[taxon_oid]],[1]Alphas_all_puf_new_20170727!$A:$AG,33,FALSE)</f>
        <v>47</v>
      </c>
    </row>
    <row r="73" spans="1:33" x14ac:dyDescent="0.35">
      <c r="A73">
        <v>641522639</v>
      </c>
      <c r="B73" t="s">
        <v>35</v>
      </c>
      <c r="C73" t="s">
        <v>60</v>
      </c>
      <c r="D73" t="s">
        <v>1119</v>
      </c>
      <c r="E73" t="s">
        <v>1308</v>
      </c>
      <c r="F73" t="s">
        <v>46</v>
      </c>
      <c r="G73">
        <v>641522639</v>
      </c>
      <c r="H73" t="s">
        <v>38</v>
      </c>
      <c r="I73" t="s">
        <v>118</v>
      </c>
      <c r="J73" s="12" t="s">
        <v>994</v>
      </c>
      <c r="K73" s="12" t="s">
        <v>1066</v>
      </c>
      <c r="L73" s="12" t="s">
        <v>1065</v>
      </c>
      <c r="M73" t="s">
        <v>1308</v>
      </c>
      <c r="N73" s="27">
        <v>16893</v>
      </c>
      <c r="O73" s="26">
        <f>VLOOKUP(Table3[[#This Row],[taxon_oid]],[1]Alphas_all_puf_new_20170727!$A:$AG,14,FALSE)</f>
        <v>426117</v>
      </c>
      <c r="P73" s="26">
        <f>VLOOKUP(Table3[[#This Row],[taxon_oid]],[1]Alphas_all_puf_new_20170727!$A:$AG,15,FALSE)</f>
        <v>18809</v>
      </c>
      <c r="Q73" s="26">
        <f>VLOOKUP(Table3[[#This Row],[taxon_oid]],[1]Alphas_all_puf_new_20170727!$A:$AG,16,FALSE)</f>
        <v>58843</v>
      </c>
      <c r="R73" s="20">
        <f>VLOOKUP(Table3[[#This Row],[taxon_oid]],[1]Alphas_all_puf_new_20170727!$A:$AG,17,FALSE)</f>
        <v>39661</v>
      </c>
      <c r="S73" s="19" t="str">
        <f>VLOOKUP(Table3[[#This Row],[taxon_oid]],[1]Alphas_all_puf_new_20170727!$A:$AG,19,FALSE)</f>
        <v>not listed</v>
      </c>
      <c r="T73" s="19" t="str">
        <f>VLOOKUP(Table3[[#This Row],[taxon_oid]],[1]Alphas_all_puf_new_20170727!$A:$AG,20,FALSE)</f>
        <v>Yes</v>
      </c>
      <c r="U73" s="19" t="str">
        <f>VLOOKUP(Table3[[#This Row],[taxon_oid]],[1]Alphas_all_puf_new_20170727!$A:$AG,21,FALSE)</f>
        <v>Unknown</v>
      </c>
      <c r="V73" s="13">
        <f>VLOOKUP(Table3[[#This Row],[taxon_oid]],[1]Alphas_all_puf_new_20170727!$A:$AG,22,FALSE)</f>
        <v>7737025</v>
      </c>
      <c r="W73" s="13">
        <f>VLOOKUP(Table3[[#This Row],[taxon_oid]],[1]Alphas_all_puf_new_20170727!$A:$AG,23,FALSE)</f>
        <v>7125</v>
      </c>
      <c r="X73" s="13">
        <f>VLOOKUP(Table3[[#This Row],[taxon_oid]],[1]Alphas_all_puf_new_20170727!$A:$AG,24,FALSE)</f>
        <v>3</v>
      </c>
      <c r="Y73" s="25">
        <f>VLOOKUP(Table3[[#This Row],[taxon_oid]],[1]Alphas_all_puf_new_20170727!$A:$AG,25,FALSE)</f>
        <v>0.72</v>
      </c>
      <c r="Z73" s="13">
        <f>VLOOKUP(Table3[[#This Row],[taxon_oid]],[1]Alphas_all_puf_new_20170727!$A:$AG,26,FALSE)</f>
        <v>6515003</v>
      </c>
      <c r="AA73" s="13">
        <f>VLOOKUP(Table3[[#This Row],[taxon_oid]],[1]Alphas_all_puf_new_20170727!$A:$AG,27,FALSE)</f>
        <v>7043</v>
      </c>
      <c r="AB73" s="13">
        <f>VLOOKUP(Table3[[#This Row],[taxon_oid]],[1]Alphas_all_puf_new_20170727!$A:$AG,28,FALSE)</f>
        <v>82</v>
      </c>
      <c r="AC73" s="13">
        <f>VLOOKUP(Table3[[#This Row],[taxon_oid]],[1]Alphas_all_puf_new_20170727!$A:$AG,29,FALSE)</f>
        <v>18</v>
      </c>
      <c r="AD73" s="13">
        <f>VLOOKUP(Table3[[#This Row],[taxon_oid]],[1]Alphas_all_puf_new_20170727!$A:$AG,30,FALSE)</f>
        <v>6</v>
      </c>
      <c r="AE73" s="13">
        <f>VLOOKUP(Table3[[#This Row],[taxon_oid]],[1]Alphas_all_puf_new_20170727!$A:$AG,31,FALSE)</f>
        <v>6</v>
      </c>
      <c r="AF73" s="13">
        <f>VLOOKUP(Table3[[#This Row],[taxon_oid]],[1]Alphas_all_puf_new_20170727!$A:$AG,32,FALSE)</f>
        <v>6</v>
      </c>
      <c r="AG73" s="13">
        <f>VLOOKUP(Table3[[#This Row],[taxon_oid]],[1]Alphas_all_puf_new_20170727!$A:$AG,33,FALSE)</f>
        <v>63</v>
      </c>
    </row>
    <row r="74" spans="1:33" x14ac:dyDescent="0.35">
      <c r="A74">
        <v>2643221802</v>
      </c>
      <c r="B74" t="s">
        <v>35</v>
      </c>
      <c r="C74" t="s">
        <v>36</v>
      </c>
      <c r="D74" t="s">
        <v>197</v>
      </c>
      <c r="E74" t="s">
        <v>1307</v>
      </c>
      <c r="F74" t="s">
        <v>196</v>
      </c>
      <c r="G74">
        <v>2643221802</v>
      </c>
      <c r="H74" t="s">
        <v>38</v>
      </c>
      <c r="I74" t="s">
        <v>118</v>
      </c>
      <c r="J74" s="12" t="s">
        <v>994</v>
      </c>
      <c r="K74" s="12" t="s">
        <v>1066</v>
      </c>
      <c r="L74" s="12" t="s">
        <v>1065</v>
      </c>
      <c r="M74" t="s">
        <v>1307</v>
      </c>
      <c r="N74" s="27" t="s">
        <v>1306</v>
      </c>
      <c r="O74" s="26">
        <f>VLOOKUP(Table3[[#This Row],[taxon_oid]],[1]Alphas_all_puf_new_20170727!$A:$AG,14,FALSE)</f>
        <v>1736258</v>
      </c>
      <c r="P74" s="26">
        <f>VLOOKUP(Table3[[#This Row],[taxon_oid]],[1]Alphas_all_puf_new_20170727!$A:$AG,15,FALSE)</f>
        <v>0</v>
      </c>
      <c r="Q74" s="26">
        <f>VLOOKUP(Table3[[#This Row],[taxon_oid]],[1]Alphas_all_puf_new_20170727!$A:$AG,16,FALSE)</f>
        <v>0</v>
      </c>
      <c r="R74" s="20">
        <f>VLOOKUP(Table3[[#This Row],[taxon_oid]],[1]Alphas_all_puf_new_20170727!$A:$AG,17,FALSE)</f>
        <v>42349</v>
      </c>
      <c r="S74" s="19">
        <f>VLOOKUP(Table3[[#This Row],[taxon_oid]],[1]Alphas_all_puf_new_20170727!$A:$AG,19,FALSE)</f>
        <v>0</v>
      </c>
      <c r="T74" s="19" t="str">
        <f>VLOOKUP(Table3[[#This Row],[taxon_oid]],[1]Alphas_all_puf_new_20170727!$A:$AG,20,FALSE)</f>
        <v>Yes</v>
      </c>
      <c r="U74" s="19">
        <f>VLOOKUP(Table3[[#This Row],[taxon_oid]],[1]Alphas_all_puf_new_20170727!$A:$AG,21,FALSE)</f>
        <v>0</v>
      </c>
      <c r="V74" s="13">
        <f>VLOOKUP(Table3[[#This Row],[taxon_oid]],[1]Alphas_all_puf_new_20170727!$A:$AG,22,FALSE)</f>
        <v>4693153</v>
      </c>
      <c r="W74" s="13">
        <f>VLOOKUP(Table3[[#This Row],[taxon_oid]],[1]Alphas_all_puf_new_20170727!$A:$AG,23,FALSE)</f>
        <v>4508</v>
      </c>
      <c r="X74" s="13">
        <f>VLOOKUP(Table3[[#This Row],[taxon_oid]],[1]Alphas_all_puf_new_20170727!$A:$AG,24,FALSE)</f>
        <v>34</v>
      </c>
      <c r="Y74" s="25">
        <f>VLOOKUP(Table3[[#This Row],[taxon_oid]],[1]Alphas_all_puf_new_20170727!$A:$AG,25,FALSE)</f>
        <v>0.69</v>
      </c>
      <c r="Z74" s="13">
        <f>VLOOKUP(Table3[[#This Row],[taxon_oid]],[1]Alphas_all_puf_new_20170727!$A:$AG,26,FALSE)</f>
        <v>4097092</v>
      </c>
      <c r="AA74" s="13">
        <f>VLOOKUP(Table3[[#This Row],[taxon_oid]],[1]Alphas_all_puf_new_20170727!$A:$AG,27,FALSE)</f>
        <v>4440</v>
      </c>
      <c r="AB74" s="13">
        <f>VLOOKUP(Table3[[#This Row],[taxon_oid]],[1]Alphas_all_puf_new_20170727!$A:$AG,28,FALSE)</f>
        <v>68</v>
      </c>
      <c r="AC74" s="13">
        <f>VLOOKUP(Table3[[#This Row],[taxon_oid]],[1]Alphas_all_puf_new_20170727!$A:$AG,29,FALSE)</f>
        <v>4</v>
      </c>
      <c r="AD74" s="13">
        <f>VLOOKUP(Table3[[#This Row],[taxon_oid]],[1]Alphas_all_puf_new_20170727!$A:$AG,30,FALSE)</f>
        <v>2</v>
      </c>
      <c r="AE74" s="13">
        <f>VLOOKUP(Table3[[#This Row],[taxon_oid]],[1]Alphas_all_puf_new_20170727!$A:$AG,31,FALSE)</f>
        <v>1</v>
      </c>
      <c r="AF74" s="13">
        <f>VLOOKUP(Table3[[#This Row],[taxon_oid]],[1]Alphas_all_puf_new_20170727!$A:$AG,32,FALSE)</f>
        <v>1</v>
      </c>
      <c r="AG74" s="13">
        <f>VLOOKUP(Table3[[#This Row],[taxon_oid]],[1]Alphas_all_puf_new_20170727!$A:$AG,33,FALSE)</f>
        <v>50</v>
      </c>
    </row>
    <row r="75" spans="1:33" x14ac:dyDescent="0.35">
      <c r="A75">
        <v>2643221946</v>
      </c>
      <c r="B75" t="s">
        <v>35</v>
      </c>
      <c r="C75" t="s">
        <v>36</v>
      </c>
      <c r="D75" t="s">
        <v>197</v>
      </c>
      <c r="E75" t="s">
        <v>1305</v>
      </c>
      <c r="F75" t="s">
        <v>196</v>
      </c>
      <c r="G75">
        <v>2643221946</v>
      </c>
      <c r="H75" t="s">
        <v>38</v>
      </c>
      <c r="I75" t="s">
        <v>118</v>
      </c>
      <c r="J75" s="12" t="s">
        <v>994</v>
      </c>
      <c r="K75" s="12" t="s">
        <v>1066</v>
      </c>
      <c r="L75" s="12" t="s">
        <v>1065</v>
      </c>
      <c r="M75" t="s">
        <v>1305</v>
      </c>
      <c r="N75" s="27" t="s">
        <v>1304</v>
      </c>
      <c r="O75" s="26">
        <f>VLOOKUP(Table3[[#This Row],[taxon_oid]],[1]Alphas_all_puf_new_20170727!$A:$AG,14,FALSE)</f>
        <v>1736387</v>
      </c>
      <c r="P75" s="26">
        <f>VLOOKUP(Table3[[#This Row],[taxon_oid]],[1]Alphas_all_puf_new_20170727!$A:$AG,15,FALSE)</f>
        <v>0</v>
      </c>
      <c r="Q75" s="26">
        <f>VLOOKUP(Table3[[#This Row],[taxon_oid]],[1]Alphas_all_puf_new_20170727!$A:$AG,16,FALSE)</f>
        <v>0</v>
      </c>
      <c r="R75" s="20">
        <f>VLOOKUP(Table3[[#This Row],[taxon_oid]],[1]Alphas_all_puf_new_20170727!$A:$AG,17,FALSE)</f>
        <v>42349</v>
      </c>
      <c r="S75" s="19">
        <f>VLOOKUP(Table3[[#This Row],[taxon_oid]],[1]Alphas_all_puf_new_20170727!$A:$AG,19,FALSE)</f>
        <v>0</v>
      </c>
      <c r="T75" s="19" t="str">
        <f>VLOOKUP(Table3[[#This Row],[taxon_oid]],[1]Alphas_all_puf_new_20170727!$A:$AG,20,FALSE)</f>
        <v>Yes</v>
      </c>
      <c r="U75" s="19">
        <f>VLOOKUP(Table3[[#This Row],[taxon_oid]],[1]Alphas_all_puf_new_20170727!$A:$AG,21,FALSE)</f>
        <v>0</v>
      </c>
      <c r="V75" s="13">
        <f>VLOOKUP(Table3[[#This Row],[taxon_oid]],[1]Alphas_all_puf_new_20170727!$A:$AG,22,FALSE)</f>
        <v>4700855</v>
      </c>
      <c r="W75" s="13">
        <f>VLOOKUP(Table3[[#This Row],[taxon_oid]],[1]Alphas_all_puf_new_20170727!$A:$AG,23,FALSE)</f>
        <v>4506</v>
      </c>
      <c r="X75" s="13">
        <f>VLOOKUP(Table3[[#This Row],[taxon_oid]],[1]Alphas_all_puf_new_20170727!$A:$AG,24,FALSE)</f>
        <v>46</v>
      </c>
      <c r="Y75" s="25">
        <f>VLOOKUP(Table3[[#This Row],[taxon_oid]],[1]Alphas_all_puf_new_20170727!$A:$AG,25,FALSE)</f>
        <v>0.69</v>
      </c>
      <c r="Z75" s="13">
        <f>VLOOKUP(Table3[[#This Row],[taxon_oid]],[1]Alphas_all_puf_new_20170727!$A:$AG,26,FALSE)</f>
        <v>4085979</v>
      </c>
      <c r="AA75" s="13">
        <f>VLOOKUP(Table3[[#This Row],[taxon_oid]],[1]Alphas_all_puf_new_20170727!$A:$AG,27,FALSE)</f>
        <v>4438</v>
      </c>
      <c r="AB75" s="13">
        <f>VLOOKUP(Table3[[#This Row],[taxon_oid]],[1]Alphas_all_puf_new_20170727!$A:$AG,28,FALSE)</f>
        <v>68</v>
      </c>
      <c r="AC75" s="13">
        <f>VLOOKUP(Table3[[#This Row],[taxon_oid]],[1]Alphas_all_puf_new_20170727!$A:$AG,29,FALSE)</f>
        <v>4</v>
      </c>
      <c r="AD75" s="13">
        <f>VLOOKUP(Table3[[#This Row],[taxon_oid]],[1]Alphas_all_puf_new_20170727!$A:$AG,30,FALSE)</f>
        <v>2</v>
      </c>
      <c r="AE75" s="13">
        <f>VLOOKUP(Table3[[#This Row],[taxon_oid]],[1]Alphas_all_puf_new_20170727!$A:$AG,31,FALSE)</f>
        <v>1</v>
      </c>
      <c r="AF75" s="13">
        <f>VLOOKUP(Table3[[#This Row],[taxon_oid]],[1]Alphas_all_puf_new_20170727!$A:$AG,32,FALSE)</f>
        <v>1</v>
      </c>
      <c r="AG75" s="13">
        <f>VLOOKUP(Table3[[#This Row],[taxon_oid]],[1]Alphas_all_puf_new_20170727!$A:$AG,33,FALSE)</f>
        <v>50</v>
      </c>
    </row>
    <row r="76" spans="1:33" x14ac:dyDescent="0.35">
      <c r="A76">
        <v>2574180438</v>
      </c>
      <c r="B76" t="s">
        <v>35</v>
      </c>
      <c r="C76" t="s">
        <v>36</v>
      </c>
      <c r="D76" t="s">
        <v>1068</v>
      </c>
      <c r="E76" t="s">
        <v>1303</v>
      </c>
      <c r="F76" t="s">
        <v>46</v>
      </c>
      <c r="G76">
        <v>2574180438</v>
      </c>
      <c r="H76" t="s">
        <v>38</v>
      </c>
      <c r="I76" t="s">
        <v>118</v>
      </c>
      <c r="J76" s="12" t="s">
        <v>994</v>
      </c>
      <c r="K76" s="12" t="s">
        <v>1066</v>
      </c>
      <c r="L76" s="12" t="s">
        <v>1065</v>
      </c>
      <c r="M76" t="s">
        <v>1303</v>
      </c>
      <c r="N76" s="27" t="s">
        <v>1302</v>
      </c>
      <c r="O76" s="26">
        <f>VLOOKUP(Table3[[#This Row],[taxon_oid]],[1]Alphas_all_puf_new_20170727!$A:$AG,14,FALSE)</f>
        <v>1449057</v>
      </c>
      <c r="P76" s="26">
        <f>VLOOKUP(Table3[[#This Row],[taxon_oid]],[1]Alphas_all_puf_new_20170727!$A:$AG,15,FALSE)</f>
        <v>0</v>
      </c>
      <c r="Q76" s="26">
        <f>VLOOKUP(Table3[[#This Row],[taxon_oid]],[1]Alphas_all_puf_new_20170727!$A:$AG,16,FALSE)</f>
        <v>0</v>
      </c>
      <c r="R76" s="20">
        <f>VLOOKUP(Table3[[#This Row],[taxon_oid]],[1]Alphas_all_puf_new_20170727!$A:$AG,17,FALSE)</f>
        <v>41827</v>
      </c>
      <c r="S76" s="19" t="str">
        <f>VLOOKUP(Table3[[#This Row],[taxon_oid]],[1]Alphas_all_puf_new_20170727!$A:$AG,19,FALSE)</f>
        <v>Jeff Dangl</v>
      </c>
      <c r="T76" s="19" t="str">
        <f>VLOOKUP(Table3[[#This Row],[taxon_oid]],[1]Alphas_all_puf_new_20170727!$A:$AG,20,FALSE)</f>
        <v>Yes</v>
      </c>
      <c r="U76" s="19" t="str">
        <f>VLOOKUP(Table3[[#This Row],[taxon_oid]],[1]Alphas_all_puf_new_20170727!$A:$AG,21,FALSE)</f>
        <v>Unknown</v>
      </c>
      <c r="V76" s="13">
        <f>VLOOKUP(Table3[[#This Row],[taxon_oid]],[1]Alphas_all_puf_new_20170727!$A:$AG,22,FALSE)</f>
        <v>6613608</v>
      </c>
      <c r="W76" s="13">
        <f>VLOOKUP(Table3[[#This Row],[taxon_oid]],[1]Alphas_all_puf_new_20170727!$A:$AG,23,FALSE)</f>
        <v>6411</v>
      </c>
      <c r="X76" s="13">
        <f>VLOOKUP(Table3[[#This Row],[taxon_oid]],[1]Alphas_all_puf_new_20170727!$A:$AG,24,FALSE)</f>
        <v>138</v>
      </c>
      <c r="Y76" s="25">
        <f>VLOOKUP(Table3[[#This Row],[taxon_oid]],[1]Alphas_all_puf_new_20170727!$A:$AG,25,FALSE)</f>
        <v>0.7</v>
      </c>
      <c r="Z76" s="13">
        <f>VLOOKUP(Table3[[#This Row],[taxon_oid]],[1]Alphas_all_puf_new_20170727!$A:$AG,26,FALSE)</f>
        <v>5631968</v>
      </c>
      <c r="AA76" s="13">
        <f>VLOOKUP(Table3[[#This Row],[taxon_oid]],[1]Alphas_all_puf_new_20170727!$A:$AG,27,FALSE)</f>
        <v>6335</v>
      </c>
      <c r="AB76" s="13">
        <f>VLOOKUP(Table3[[#This Row],[taxon_oid]],[1]Alphas_all_puf_new_20170727!$A:$AG,28,FALSE)</f>
        <v>76</v>
      </c>
      <c r="AC76" s="13">
        <f>VLOOKUP(Table3[[#This Row],[taxon_oid]],[1]Alphas_all_puf_new_20170727!$A:$AG,29,FALSE)</f>
        <v>5</v>
      </c>
      <c r="AD76" s="13">
        <f>VLOOKUP(Table3[[#This Row],[taxon_oid]],[1]Alphas_all_puf_new_20170727!$A:$AG,30,FALSE)</f>
        <v>2</v>
      </c>
      <c r="AE76" s="13">
        <f>VLOOKUP(Table3[[#This Row],[taxon_oid]],[1]Alphas_all_puf_new_20170727!$A:$AG,31,FALSE)</f>
        <v>2</v>
      </c>
      <c r="AF76" s="13">
        <f>VLOOKUP(Table3[[#This Row],[taxon_oid]],[1]Alphas_all_puf_new_20170727!$A:$AG,32,FALSE)</f>
        <v>1</v>
      </c>
      <c r="AG76" s="13">
        <f>VLOOKUP(Table3[[#This Row],[taxon_oid]],[1]Alphas_all_puf_new_20170727!$A:$AG,33,FALSE)</f>
        <v>48</v>
      </c>
    </row>
    <row r="77" spans="1:33" x14ac:dyDescent="0.35">
      <c r="A77">
        <v>2517434007</v>
      </c>
      <c r="B77" t="s">
        <v>35</v>
      </c>
      <c r="C77" t="s">
        <v>36</v>
      </c>
      <c r="D77" t="s">
        <v>1173</v>
      </c>
      <c r="E77" t="s">
        <v>1301</v>
      </c>
      <c r="F77" t="s">
        <v>46</v>
      </c>
      <c r="G77">
        <v>2517434007</v>
      </c>
      <c r="H77" t="s">
        <v>38</v>
      </c>
      <c r="I77" t="s">
        <v>118</v>
      </c>
      <c r="J77" s="12" t="s">
        <v>994</v>
      </c>
      <c r="K77" s="12" t="s">
        <v>1066</v>
      </c>
      <c r="L77" s="12" t="s">
        <v>1065</v>
      </c>
      <c r="M77" t="s">
        <v>1301</v>
      </c>
      <c r="N77" s="27" t="s">
        <v>1300</v>
      </c>
      <c r="O77" s="26">
        <f>VLOOKUP(Table3[[#This Row],[taxon_oid]],[1]Alphas_all_puf_new_20170727!$A:$AG,14,FALSE)</f>
        <v>1131813</v>
      </c>
      <c r="P77" s="26">
        <f>VLOOKUP(Table3[[#This Row],[taxon_oid]],[1]Alphas_all_puf_new_20170727!$A:$AG,15,FALSE)</f>
        <v>0</v>
      </c>
      <c r="Q77" s="26">
        <f>VLOOKUP(Table3[[#This Row],[taxon_oid]],[1]Alphas_all_puf_new_20170727!$A:$AG,16,FALSE)</f>
        <v>0</v>
      </c>
      <c r="R77" s="20">
        <f>VLOOKUP(Table3[[#This Row],[taxon_oid]],[1]Alphas_all_puf_new_20170727!$A:$AG,17,FALSE)</f>
        <v>41181</v>
      </c>
      <c r="S77" s="19" t="str">
        <f>VLOOKUP(Table3[[#This Row],[taxon_oid]],[1]Alphas_all_puf_new_20170727!$A:$AG,19,FALSE)</f>
        <v>Ludmila Chistoserdova</v>
      </c>
      <c r="T77" s="19" t="str">
        <f>VLOOKUP(Table3[[#This Row],[taxon_oid]],[1]Alphas_all_puf_new_20170727!$A:$AG,20,FALSE)</f>
        <v>Yes</v>
      </c>
      <c r="U77" s="19" t="str">
        <f>VLOOKUP(Table3[[#This Row],[taxon_oid]],[1]Alphas_all_puf_new_20170727!$A:$AG,21,FALSE)</f>
        <v>Unknown</v>
      </c>
      <c r="V77" s="13">
        <f>VLOOKUP(Table3[[#This Row],[taxon_oid]],[1]Alphas_all_puf_new_20170727!$A:$AG,22,FALSE)</f>
        <v>4889301</v>
      </c>
      <c r="W77" s="13">
        <f>VLOOKUP(Table3[[#This Row],[taxon_oid]],[1]Alphas_all_puf_new_20170727!$A:$AG,23,FALSE)</f>
        <v>4651</v>
      </c>
      <c r="X77" s="13">
        <f>VLOOKUP(Table3[[#This Row],[taxon_oid]],[1]Alphas_all_puf_new_20170727!$A:$AG,24,FALSE)</f>
        <v>4</v>
      </c>
      <c r="Y77" s="25">
        <f>VLOOKUP(Table3[[#This Row],[taxon_oid]],[1]Alphas_all_puf_new_20170727!$A:$AG,25,FALSE)</f>
        <v>0.67</v>
      </c>
      <c r="Z77" s="13">
        <f>VLOOKUP(Table3[[#This Row],[taxon_oid]],[1]Alphas_all_puf_new_20170727!$A:$AG,26,FALSE)</f>
        <v>4243156</v>
      </c>
      <c r="AA77" s="13">
        <f>VLOOKUP(Table3[[#This Row],[taxon_oid]],[1]Alphas_all_puf_new_20170727!$A:$AG,27,FALSE)</f>
        <v>4568</v>
      </c>
      <c r="AB77" s="13">
        <f>VLOOKUP(Table3[[#This Row],[taxon_oid]],[1]Alphas_all_puf_new_20170727!$A:$AG,28,FALSE)</f>
        <v>83</v>
      </c>
      <c r="AC77" s="13">
        <f>VLOOKUP(Table3[[#This Row],[taxon_oid]],[1]Alphas_all_puf_new_20170727!$A:$AG,29,FALSE)</f>
        <v>12</v>
      </c>
      <c r="AD77" s="13">
        <f>VLOOKUP(Table3[[#This Row],[taxon_oid]],[1]Alphas_all_puf_new_20170727!$A:$AG,30,FALSE)</f>
        <v>4</v>
      </c>
      <c r="AE77" s="13">
        <f>VLOOKUP(Table3[[#This Row],[taxon_oid]],[1]Alphas_all_puf_new_20170727!$A:$AG,31,FALSE)</f>
        <v>4</v>
      </c>
      <c r="AF77" s="13">
        <f>VLOOKUP(Table3[[#This Row],[taxon_oid]],[1]Alphas_all_puf_new_20170727!$A:$AG,32,FALSE)</f>
        <v>4</v>
      </c>
      <c r="AG77" s="13">
        <f>VLOOKUP(Table3[[#This Row],[taxon_oid]],[1]Alphas_all_puf_new_20170727!$A:$AG,33,FALSE)</f>
        <v>55</v>
      </c>
    </row>
    <row r="78" spans="1:33" x14ac:dyDescent="0.35">
      <c r="A78">
        <v>2731957887</v>
      </c>
      <c r="B78" t="s">
        <v>35</v>
      </c>
      <c r="C78" t="s">
        <v>36</v>
      </c>
      <c r="D78" t="s">
        <v>1134</v>
      </c>
      <c r="E78" t="s">
        <v>1299</v>
      </c>
      <c r="F78" t="s">
        <v>1132</v>
      </c>
      <c r="G78">
        <v>2731957887</v>
      </c>
      <c r="H78" t="s">
        <v>38</v>
      </c>
      <c r="I78" t="s">
        <v>118</v>
      </c>
      <c r="J78" s="12" t="s">
        <v>994</v>
      </c>
      <c r="K78" s="12" t="s">
        <v>1066</v>
      </c>
      <c r="L78" s="12" t="s">
        <v>1065</v>
      </c>
      <c r="M78" s="12" t="s">
        <v>1131</v>
      </c>
      <c r="N78" s="27" t="s">
        <v>1298</v>
      </c>
      <c r="O78" s="26">
        <f>VLOOKUP(Table3[[#This Row],[taxon_oid]],[1]Alphas_all_puf_new_20170727!$A:$AG,14,FALSE)</f>
        <v>270351</v>
      </c>
      <c r="P78" s="26">
        <f>VLOOKUP(Table3[[#This Row],[taxon_oid]],[1]Alphas_all_puf_new_20170727!$A:$AG,15,FALSE)</f>
        <v>0</v>
      </c>
      <c r="Q78" s="26">
        <f>VLOOKUP(Table3[[#This Row],[taxon_oid]],[1]Alphas_all_puf_new_20170727!$A:$AG,16,FALSE)</f>
        <v>0</v>
      </c>
      <c r="R78" s="20">
        <f>VLOOKUP(Table3[[#This Row],[taxon_oid]],[1]Alphas_all_puf_new_20170727!$A:$AG,17,FALSE)</f>
        <v>42866</v>
      </c>
      <c r="S78" s="19">
        <f>VLOOKUP(Table3[[#This Row],[taxon_oid]],[1]Alphas_all_puf_new_20170727!$A:$AG,19,FALSE)</f>
        <v>0</v>
      </c>
      <c r="T78" s="19" t="str">
        <f>VLOOKUP(Table3[[#This Row],[taxon_oid]],[1]Alphas_all_puf_new_20170727!$A:$AG,20,FALSE)</f>
        <v>Yes</v>
      </c>
      <c r="U78" s="19">
        <f>VLOOKUP(Table3[[#This Row],[taxon_oid]],[1]Alphas_all_puf_new_20170727!$A:$AG,21,FALSE)</f>
        <v>0</v>
      </c>
      <c r="V78" s="13">
        <f>VLOOKUP(Table3[[#This Row],[taxon_oid]],[1]Alphas_all_puf_new_20170727!$A:$AG,22,FALSE)</f>
        <v>6248449</v>
      </c>
      <c r="W78" s="13">
        <f>VLOOKUP(Table3[[#This Row],[taxon_oid]],[1]Alphas_all_puf_new_20170727!$A:$AG,23,FALSE)</f>
        <v>5943</v>
      </c>
      <c r="X78" s="13">
        <f>VLOOKUP(Table3[[#This Row],[taxon_oid]],[1]Alphas_all_puf_new_20170727!$A:$AG,24,FALSE)</f>
        <v>386</v>
      </c>
      <c r="Y78" s="25">
        <f>VLOOKUP(Table3[[#This Row],[taxon_oid]],[1]Alphas_all_puf_new_20170727!$A:$AG,25,FALSE)</f>
        <v>0.71</v>
      </c>
      <c r="Z78" s="13">
        <f>VLOOKUP(Table3[[#This Row],[taxon_oid]],[1]Alphas_all_puf_new_20170727!$A:$AG,26,FALSE)</f>
        <v>5394482</v>
      </c>
      <c r="AA78" s="13">
        <f>VLOOKUP(Table3[[#This Row],[taxon_oid]],[1]Alphas_all_puf_new_20170727!$A:$AG,27,FALSE)</f>
        <v>5843</v>
      </c>
      <c r="AB78" s="13">
        <f>VLOOKUP(Table3[[#This Row],[taxon_oid]],[1]Alphas_all_puf_new_20170727!$A:$AG,28,FALSE)</f>
        <v>100</v>
      </c>
      <c r="AC78" s="13">
        <f>VLOOKUP(Table3[[#This Row],[taxon_oid]],[1]Alphas_all_puf_new_20170727!$A:$AG,29,FALSE)</f>
        <v>13</v>
      </c>
      <c r="AD78" s="13">
        <f>VLOOKUP(Table3[[#This Row],[taxon_oid]],[1]Alphas_all_puf_new_20170727!$A:$AG,30,FALSE)</f>
        <v>6</v>
      </c>
      <c r="AE78" s="13">
        <f>VLOOKUP(Table3[[#This Row],[taxon_oid]],[1]Alphas_all_puf_new_20170727!$A:$AG,31,FALSE)</f>
        <v>4</v>
      </c>
      <c r="AF78" s="13">
        <f>VLOOKUP(Table3[[#This Row],[taxon_oid]],[1]Alphas_all_puf_new_20170727!$A:$AG,32,FALSE)</f>
        <v>3</v>
      </c>
      <c r="AG78" s="13">
        <f>VLOOKUP(Table3[[#This Row],[taxon_oid]],[1]Alphas_all_puf_new_20170727!$A:$AG,33,FALSE)</f>
        <v>66</v>
      </c>
    </row>
    <row r="79" spans="1:33" x14ac:dyDescent="0.35">
      <c r="A79">
        <v>2590828857</v>
      </c>
      <c r="B79" t="s">
        <v>35</v>
      </c>
      <c r="C79" t="s">
        <v>36</v>
      </c>
      <c r="D79" t="s">
        <v>1068</v>
      </c>
      <c r="E79" t="s">
        <v>1297</v>
      </c>
      <c r="F79" t="s">
        <v>46</v>
      </c>
      <c r="G79">
        <v>2590828857</v>
      </c>
      <c r="H79" t="s">
        <v>38</v>
      </c>
      <c r="I79" t="s">
        <v>118</v>
      </c>
      <c r="J79" s="12" t="s">
        <v>994</v>
      </c>
      <c r="K79" s="12" t="s">
        <v>1066</v>
      </c>
      <c r="L79" s="12" t="s">
        <v>1065</v>
      </c>
      <c r="M79" t="s">
        <v>1064</v>
      </c>
      <c r="N79" s="27" t="s">
        <v>1296</v>
      </c>
      <c r="O79" s="26">
        <f>VLOOKUP(Table3[[#This Row],[taxon_oid]],[1]Alphas_all_puf_new_20170727!$A:$AG,14,FALSE)</f>
        <v>409</v>
      </c>
      <c r="P79" s="26">
        <f>VLOOKUP(Table3[[#This Row],[taxon_oid]],[1]Alphas_all_puf_new_20170727!$A:$AG,15,FALSE)</f>
        <v>0</v>
      </c>
      <c r="Q79" s="26">
        <f>VLOOKUP(Table3[[#This Row],[taxon_oid]],[1]Alphas_all_puf_new_20170727!$A:$AG,16,FALSE)</f>
        <v>0</v>
      </c>
      <c r="R79" s="20">
        <f>VLOOKUP(Table3[[#This Row],[taxon_oid]],[1]Alphas_all_puf_new_20170727!$A:$AG,17,FALSE)</f>
        <v>41929</v>
      </c>
      <c r="S79" s="19" t="str">
        <f>VLOOKUP(Table3[[#This Row],[taxon_oid]],[1]Alphas_all_puf_new_20170727!$A:$AG,19,FALSE)</f>
        <v>Jeff Dangl</v>
      </c>
      <c r="T79" s="19" t="str">
        <f>VLOOKUP(Table3[[#This Row],[taxon_oid]],[1]Alphas_all_puf_new_20170727!$A:$AG,20,FALSE)</f>
        <v>Yes</v>
      </c>
      <c r="U79" s="19" t="str">
        <f>VLOOKUP(Table3[[#This Row],[taxon_oid]],[1]Alphas_all_puf_new_20170727!$A:$AG,21,FALSE)</f>
        <v>Unknown</v>
      </c>
      <c r="V79" s="13">
        <f>VLOOKUP(Table3[[#This Row],[taxon_oid]],[1]Alphas_all_puf_new_20170727!$A:$AG,22,FALSE)</f>
        <v>6539402</v>
      </c>
      <c r="W79" s="13">
        <f>VLOOKUP(Table3[[#This Row],[taxon_oid]],[1]Alphas_all_puf_new_20170727!$A:$AG,23,FALSE)</f>
        <v>6208</v>
      </c>
      <c r="X79" s="13">
        <f>VLOOKUP(Table3[[#This Row],[taxon_oid]],[1]Alphas_all_puf_new_20170727!$A:$AG,24,FALSE)</f>
        <v>69</v>
      </c>
      <c r="Y79" s="25">
        <f>VLOOKUP(Table3[[#This Row],[taxon_oid]],[1]Alphas_all_puf_new_20170727!$A:$AG,25,FALSE)</f>
        <v>0.71</v>
      </c>
      <c r="Z79" s="13">
        <f>VLOOKUP(Table3[[#This Row],[taxon_oid]],[1]Alphas_all_puf_new_20170727!$A:$AG,26,FALSE)</f>
        <v>5638407</v>
      </c>
      <c r="AA79" s="13">
        <f>VLOOKUP(Table3[[#This Row],[taxon_oid]],[1]Alphas_all_puf_new_20170727!$A:$AG,27,FALSE)</f>
        <v>6130</v>
      </c>
      <c r="AB79" s="13">
        <f>VLOOKUP(Table3[[#This Row],[taxon_oid]],[1]Alphas_all_puf_new_20170727!$A:$AG,28,FALSE)</f>
        <v>78</v>
      </c>
      <c r="AC79" s="13">
        <f>VLOOKUP(Table3[[#This Row],[taxon_oid]],[1]Alphas_all_puf_new_20170727!$A:$AG,29,FALSE)</f>
        <v>11</v>
      </c>
      <c r="AD79" s="13">
        <f>VLOOKUP(Table3[[#This Row],[taxon_oid]],[1]Alphas_all_puf_new_20170727!$A:$AG,30,FALSE)</f>
        <v>5</v>
      </c>
      <c r="AE79" s="13">
        <f>VLOOKUP(Table3[[#This Row],[taxon_oid]],[1]Alphas_all_puf_new_20170727!$A:$AG,31,FALSE)</f>
        <v>4</v>
      </c>
      <c r="AF79" s="13">
        <f>VLOOKUP(Table3[[#This Row],[taxon_oid]],[1]Alphas_all_puf_new_20170727!$A:$AG,32,FALSE)</f>
        <v>2</v>
      </c>
      <c r="AG79" s="13">
        <f>VLOOKUP(Table3[[#This Row],[taxon_oid]],[1]Alphas_all_puf_new_20170727!$A:$AG,33,FALSE)</f>
        <v>50</v>
      </c>
    </row>
    <row r="80" spans="1:33" x14ac:dyDescent="0.35">
      <c r="A80">
        <v>2551306540</v>
      </c>
      <c r="B80" t="s">
        <v>35</v>
      </c>
      <c r="C80" t="s">
        <v>36</v>
      </c>
      <c r="D80" t="s">
        <v>1295</v>
      </c>
      <c r="E80" t="s">
        <v>1294</v>
      </c>
      <c r="F80" t="s">
        <v>1205</v>
      </c>
      <c r="G80">
        <v>2551306540</v>
      </c>
      <c r="H80" t="s">
        <v>38</v>
      </c>
      <c r="I80" t="s">
        <v>118</v>
      </c>
      <c r="J80" s="12" t="s">
        <v>994</v>
      </c>
      <c r="K80" s="12" t="s">
        <v>1066</v>
      </c>
      <c r="L80" s="12" t="s">
        <v>1065</v>
      </c>
      <c r="M80" t="s">
        <v>1294</v>
      </c>
      <c r="N80" s="27" t="s">
        <v>1293</v>
      </c>
      <c r="O80" s="26">
        <f>VLOOKUP(Table3[[#This Row],[taxon_oid]],[1]Alphas_all_puf_new_20170727!$A:$AG,14,FALSE)</f>
        <v>95563</v>
      </c>
      <c r="P80" s="26">
        <f>VLOOKUP(Table3[[#This Row],[taxon_oid]],[1]Alphas_all_puf_new_20170727!$A:$AG,15,FALSE)</f>
        <v>0</v>
      </c>
      <c r="Q80" s="26">
        <f>VLOOKUP(Table3[[#This Row],[taxon_oid]],[1]Alphas_all_puf_new_20170727!$A:$AG,16,FALSE)</f>
        <v>0</v>
      </c>
      <c r="R80" s="20">
        <f>VLOOKUP(Table3[[#This Row],[taxon_oid]],[1]Alphas_all_puf_new_20170727!$A:$AG,17,FALSE)</f>
        <v>0</v>
      </c>
      <c r="S80" s="19">
        <f>VLOOKUP(Table3[[#This Row],[taxon_oid]],[1]Alphas_all_puf_new_20170727!$A:$AG,19,FALSE)</f>
        <v>0</v>
      </c>
      <c r="T80" s="19" t="str">
        <f>VLOOKUP(Table3[[#This Row],[taxon_oid]],[1]Alphas_all_puf_new_20170727!$A:$AG,20,FALSE)</f>
        <v>Yes</v>
      </c>
      <c r="U80" s="19" t="str">
        <f>VLOOKUP(Table3[[#This Row],[taxon_oid]],[1]Alphas_all_puf_new_20170727!$A:$AG,21,FALSE)</f>
        <v>Unknown</v>
      </c>
      <c r="V80" s="13">
        <f>VLOOKUP(Table3[[#This Row],[taxon_oid]],[1]Alphas_all_puf_new_20170727!$A:$AG,22,FALSE)</f>
        <v>6925076</v>
      </c>
      <c r="W80" s="13">
        <f>VLOOKUP(Table3[[#This Row],[taxon_oid]],[1]Alphas_all_puf_new_20170727!$A:$AG,23,FALSE)</f>
        <v>8004</v>
      </c>
      <c r="X80" s="13">
        <f>VLOOKUP(Table3[[#This Row],[taxon_oid]],[1]Alphas_all_puf_new_20170727!$A:$AG,24,FALSE)</f>
        <v>1601</v>
      </c>
      <c r="Y80" s="25">
        <f>VLOOKUP(Table3[[#This Row],[taxon_oid]],[1]Alphas_all_puf_new_20170727!$A:$AG,25,FALSE)</f>
        <v>0.7</v>
      </c>
      <c r="Z80" s="13">
        <f>VLOOKUP(Table3[[#This Row],[taxon_oid]],[1]Alphas_all_puf_new_20170727!$A:$AG,26,FALSE)</f>
        <v>5872930</v>
      </c>
      <c r="AA80" s="13">
        <f>VLOOKUP(Table3[[#This Row],[taxon_oid]],[1]Alphas_all_puf_new_20170727!$A:$AG,27,FALSE)</f>
        <v>7895</v>
      </c>
      <c r="AB80" s="13">
        <f>VLOOKUP(Table3[[#This Row],[taxon_oid]],[1]Alphas_all_puf_new_20170727!$A:$AG,28,FALSE)</f>
        <v>109</v>
      </c>
      <c r="AC80" s="13">
        <f>VLOOKUP(Table3[[#This Row],[taxon_oid]],[1]Alphas_all_puf_new_20170727!$A:$AG,29,FALSE)</f>
        <v>21</v>
      </c>
      <c r="AD80" s="13">
        <f>VLOOKUP(Table3[[#This Row],[taxon_oid]],[1]Alphas_all_puf_new_20170727!$A:$AG,30,FALSE)</f>
        <v>6</v>
      </c>
      <c r="AE80" s="13">
        <f>VLOOKUP(Table3[[#This Row],[taxon_oid]],[1]Alphas_all_puf_new_20170727!$A:$AG,31,FALSE)</f>
        <v>7</v>
      </c>
      <c r="AF80" s="13">
        <f>VLOOKUP(Table3[[#This Row],[taxon_oid]],[1]Alphas_all_puf_new_20170727!$A:$AG,32,FALSE)</f>
        <v>8</v>
      </c>
      <c r="AG80" s="13">
        <f>VLOOKUP(Table3[[#This Row],[taxon_oid]],[1]Alphas_all_puf_new_20170727!$A:$AG,33,FALSE)</f>
        <v>61</v>
      </c>
    </row>
    <row r="81" spans="1:33" x14ac:dyDescent="0.35">
      <c r="A81">
        <v>2617270908</v>
      </c>
      <c r="B81" t="s">
        <v>35</v>
      </c>
      <c r="C81" t="s">
        <v>36</v>
      </c>
      <c r="D81" t="s">
        <v>254</v>
      </c>
      <c r="E81" t="s">
        <v>1292</v>
      </c>
      <c r="F81" t="s">
        <v>46</v>
      </c>
      <c r="G81">
        <v>2617270908</v>
      </c>
      <c r="H81" t="s">
        <v>38</v>
      </c>
      <c r="I81" t="s">
        <v>118</v>
      </c>
      <c r="J81" s="12" t="s">
        <v>994</v>
      </c>
      <c r="K81" s="12" t="s">
        <v>1066</v>
      </c>
      <c r="L81" s="12" t="s">
        <v>1065</v>
      </c>
      <c r="M81" s="12" t="s">
        <v>1291</v>
      </c>
      <c r="N81" s="27" t="s">
        <v>1290</v>
      </c>
      <c r="O81" s="26">
        <f>VLOOKUP(Table3[[#This Row],[taxon_oid]],[1]Alphas_all_puf_new_20170727!$A:$AG,14,FALSE)</f>
        <v>414703</v>
      </c>
      <c r="P81" s="26">
        <f>VLOOKUP(Table3[[#This Row],[taxon_oid]],[1]Alphas_all_puf_new_20170727!$A:$AG,15,FALSE)</f>
        <v>0</v>
      </c>
      <c r="Q81" s="26">
        <f>VLOOKUP(Table3[[#This Row],[taxon_oid]],[1]Alphas_all_puf_new_20170727!$A:$AG,16,FALSE)</f>
        <v>0</v>
      </c>
      <c r="R81" s="20">
        <f>VLOOKUP(Table3[[#This Row],[taxon_oid]],[1]Alphas_all_puf_new_20170727!$A:$AG,17,FALSE)</f>
        <v>42166</v>
      </c>
      <c r="S81" s="19" t="str">
        <f>VLOOKUP(Table3[[#This Row],[taxon_oid]],[1]Alphas_all_puf_new_20170727!$A:$AG,19,FALSE)</f>
        <v>William Whitman</v>
      </c>
      <c r="T81" s="19" t="str">
        <f>VLOOKUP(Table3[[#This Row],[taxon_oid]],[1]Alphas_all_puf_new_20170727!$A:$AG,20,FALSE)</f>
        <v>Yes</v>
      </c>
      <c r="U81" s="19" t="str">
        <f>VLOOKUP(Table3[[#This Row],[taxon_oid]],[1]Alphas_all_puf_new_20170727!$A:$AG,21,FALSE)</f>
        <v>Yes</v>
      </c>
      <c r="V81" s="13">
        <f>VLOOKUP(Table3[[#This Row],[taxon_oid]],[1]Alphas_all_puf_new_20170727!$A:$AG,22,FALSE)</f>
        <v>5323773</v>
      </c>
      <c r="W81" s="13">
        <f>VLOOKUP(Table3[[#This Row],[taxon_oid]],[1]Alphas_all_puf_new_20170727!$A:$AG,23,FALSE)</f>
        <v>5089</v>
      </c>
      <c r="X81" s="13">
        <f>VLOOKUP(Table3[[#This Row],[taxon_oid]],[1]Alphas_all_puf_new_20170727!$A:$AG,24,FALSE)</f>
        <v>64</v>
      </c>
      <c r="Y81" s="25">
        <f>VLOOKUP(Table3[[#This Row],[taxon_oid]],[1]Alphas_all_puf_new_20170727!$A:$AG,25,FALSE)</f>
        <v>0.7</v>
      </c>
      <c r="Z81" s="13">
        <f>VLOOKUP(Table3[[#This Row],[taxon_oid]],[1]Alphas_all_puf_new_20170727!$A:$AG,26,FALSE)</f>
        <v>4594064</v>
      </c>
      <c r="AA81" s="13">
        <f>VLOOKUP(Table3[[#This Row],[taxon_oid]],[1]Alphas_all_puf_new_20170727!$A:$AG,27,FALSE)</f>
        <v>5012</v>
      </c>
      <c r="AB81" s="13">
        <f>VLOOKUP(Table3[[#This Row],[taxon_oid]],[1]Alphas_all_puf_new_20170727!$A:$AG,28,FALSE)</f>
        <v>77</v>
      </c>
      <c r="AC81" s="13">
        <f>VLOOKUP(Table3[[#This Row],[taxon_oid]],[1]Alphas_all_puf_new_20170727!$A:$AG,29,FALSE)</f>
        <v>7</v>
      </c>
      <c r="AD81" s="13">
        <f>VLOOKUP(Table3[[#This Row],[taxon_oid]],[1]Alphas_all_puf_new_20170727!$A:$AG,30,FALSE)</f>
        <v>4</v>
      </c>
      <c r="AE81" s="13">
        <f>VLOOKUP(Table3[[#This Row],[taxon_oid]],[1]Alphas_all_puf_new_20170727!$A:$AG,31,FALSE)</f>
        <v>1</v>
      </c>
      <c r="AF81" s="13">
        <f>VLOOKUP(Table3[[#This Row],[taxon_oid]],[1]Alphas_all_puf_new_20170727!$A:$AG,32,FALSE)</f>
        <v>2</v>
      </c>
      <c r="AG81" s="13">
        <f>VLOOKUP(Table3[[#This Row],[taxon_oid]],[1]Alphas_all_puf_new_20170727!$A:$AG,33,FALSE)</f>
        <v>50</v>
      </c>
    </row>
    <row r="82" spans="1:33" x14ac:dyDescent="0.35">
      <c r="A82">
        <v>2545555834</v>
      </c>
      <c r="B82" t="s">
        <v>35</v>
      </c>
      <c r="C82" t="s">
        <v>36</v>
      </c>
      <c r="D82" t="s">
        <v>1289</v>
      </c>
      <c r="E82" t="s">
        <v>1288</v>
      </c>
      <c r="F82" t="s">
        <v>46</v>
      </c>
      <c r="G82">
        <v>2545555834</v>
      </c>
      <c r="H82" t="s">
        <v>38</v>
      </c>
      <c r="I82" t="s">
        <v>118</v>
      </c>
      <c r="J82" s="12" t="s">
        <v>994</v>
      </c>
      <c r="K82" s="12" t="s">
        <v>1066</v>
      </c>
      <c r="L82" s="12" t="s">
        <v>1065</v>
      </c>
      <c r="M82" t="s">
        <v>1288</v>
      </c>
      <c r="N82" s="27" t="s">
        <v>1287</v>
      </c>
      <c r="O82" s="26">
        <f>VLOOKUP(Table3[[#This Row],[taxon_oid]],[1]Alphas_all_puf_new_20170727!$A:$AG,14,FALSE)</f>
        <v>398261</v>
      </c>
      <c r="P82" s="26">
        <f>VLOOKUP(Table3[[#This Row],[taxon_oid]],[1]Alphas_all_puf_new_20170727!$A:$AG,15,FALSE)</f>
        <v>0</v>
      </c>
      <c r="Q82" s="26">
        <f>VLOOKUP(Table3[[#This Row],[taxon_oid]],[1]Alphas_all_puf_new_20170727!$A:$AG,16,FALSE)</f>
        <v>0</v>
      </c>
      <c r="R82" s="20">
        <f>VLOOKUP(Table3[[#This Row],[taxon_oid]],[1]Alphas_all_puf_new_20170727!$A:$AG,17,FALSE)</f>
        <v>41570</v>
      </c>
      <c r="S82" s="19" t="str">
        <f>VLOOKUP(Table3[[#This Row],[taxon_oid]],[1]Alphas_all_puf_new_20170727!$A:$AG,19,FALSE)</f>
        <v>Nikos Kyrpides</v>
      </c>
      <c r="T82" s="19" t="str">
        <f>VLOOKUP(Table3[[#This Row],[taxon_oid]],[1]Alphas_all_puf_new_20170727!$A:$AG,20,FALSE)</f>
        <v>Yes</v>
      </c>
      <c r="U82" s="19" t="str">
        <f>VLOOKUP(Table3[[#This Row],[taxon_oid]],[1]Alphas_all_puf_new_20170727!$A:$AG,21,FALSE)</f>
        <v>No</v>
      </c>
      <c r="V82" s="13">
        <f>VLOOKUP(Table3[[#This Row],[taxon_oid]],[1]Alphas_all_puf_new_20170727!$A:$AG,22,FALSE)</f>
        <v>8130841</v>
      </c>
      <c r="W82" s="13">
        <f>VLOOKUP(Table3[[#This Row],[taxon_oid]],[1]Alphas_all_puf_new_20170727!$A:$AG,23,FALSE)</f>
        <v>7667</v>
      </c>
      <c r="X82" s="13">
        <f>VLOOKUP(Table3[[#This Row],[taxon_oid]],[1]Alphas_all_puf_new_20170727!$A:$AG,24,FALSE)</f>
        <v>85</v>
      </c>
      <c r="Y82" s="25">
        <f>VLOOKUP(Table3[[#This Row],[taxon_oid]],[1]Alphas_all_puf_new_20170727!$A:$AG,25,FALSE)</f>
        <v>0.71</v>
      </c>
      <c r="Z82" s="13">
        <f>VLOOKUP(Table3[[#This Row],[taxon_oid]],[1]Alphas_all_puf_new_20170727!$A:$AG,26,FALSE)</f>
        <v>6778502</v>
      </c>
      <c r="AA82" s="13">
        <f>VLOOKUP(Table3[[#This Row],[taxon_oid]],[1]Alphas_all_puf_new_20170727!$A:$AG,27,FALSE)</f>
        <v>7551</v>
      </c>
      <c r="AB82" s="13">
        <f>VLOOKUP(Table3[[#This Row],[taxon_oid]],[1]Alphas_all_puf_new_20170727!$A:$AG,28,FALSE)</f>
        <v>116</v>
      </c>
      <c r="AC82" s="13">
        <f>VLOOKUP(Table3[[#This Row],[taxon_oid]],[1]Alphas_all_puf_new_20170727!$A:$AG,29,FALSE)</f>
        <v>18</v>
      </c>
      <c r="AD82" s="13">
        <f>VLOOKUP(Table3[[#This Row],[taxon_oid]],[1]Alphas_all_puf_new_20170727!$A:$AG,30,FALSE)</f>
        <v>6</v>
      </c>
      <c r="AE82" s="13">
        <f>VLOOKUP(Table3[[#This Row],[taxon_oid]],[1]Alphas_all_puf_new_20170727!$A:$AG,31,FALSE)</f>
        <v>6</v>
      </c>
      <c r="AF82" s="13">
        <f>VLOOKUP(Table3[[#This Row],[taxon_oid]],[1]Alphas_all_puf_new_20170727!$A:$AG,32,FALSE)</f>
        <v>6</v>
      </c>
      <c r="AG82" s="13">
        <f>VLOOKUP(Table3[[#This Row],[taxon_oid]],[1]Alphas_all_puf_new_20170727!$A:$AG,33,FALSE)</f>
        <v>67</v>
      </c>
    </row>
    <row r="83" spans="1:33" x14ac:dyDescent="0.35">
      <c r="A83">
        <v>2643221863</v>
      </c>
      <c r="B83" t="s">
        <v>35</v>
      </c>
      <c r="C83" t="s">
        <v>36</v>
      </c>
      <c r="D83" t="s">
        <v>197</v>
      </c>
      <c r="E83" t="s">
        <v>1286</v>
      </c>
      <c r="F83" t="s">
        <v>196</v>
      </c>
      <c r="G83">
        <v>2643221863</v>
      </c>
      <c r="H83" t="s">
        <v>38</v>
      </c>
      <c r="I83" t="s">
        <v>118</v>
      </c>
      <c r="J83" s="12" t="s">
        <v>994</v>
      </c>
      <c r="K83" s="12" t="s">
        <v>1066</v>
      </c>
      <c r="L83" s="12" t="s">
        <v>1065</v>
      </c>
      <c r="M83" t="s">
        <v>1286</v>
      </c>
      <c r="N83" s="27" t="s">
        <v>1285</v>
      </c>
      <c r="O83" s="26">
        <f>VLOOKUP(Table3[[#This Row],[taxon_oid]],[1]Alphas_all_puf_new_20170727!$A:$AG,14,FALSE)</f>
        <v>1736247</v>
      </c>
      <c r="P83" s="26">
        <f>VLOOKUP(Table3[[#This Row],[taxon_oid]],[1]Alphas_all_puf_new_20170727!$A:$AG,15,FALSE)</f>
        <v>0</v>
      </c>
      <c r="Q83" s="26">
        <f>VLOOKUP(Table3[[#This Row],[taxon_oid]],[1]Alphas_all_puf_new_20170727!$A:$AG,16,FALSE)</f>
        <v>0</v>
      </c>
      <c r="R83" s="20">
        <f>VLOOKUP(Table3[[#This Row],[taxon_oid]],[1]Alphas_all_puf_new_20170727!$A:$AG,17,FALSE)</f>
        <v>42349</v>
      </c>
      <c r="S83" s="19">
        <f>VLOOKUP(Table3[[#This Row],[taxon_oid]],[1]Alphas_all_puf_new_20170727!$A:$AG,19,FALSE)</f>
        <v>0</v>
      </c>
      <c r="T83" s="19" t="str">
        <f>VLOOKUP(Table3[[#This Row],[taxon_oid]],[1]Alphas_all_puf_new_20170727!$A:$AG,20,FALSE)</f>
        <v>Yes</v>
      </c>
      <c r="U83" s="19">
        <f>VLOOKUP(Table3[[#This Row],[taxon_oid]],[1]Alphas_all_puf_new_20170727!$A:$AG,21,FALSE)</f>
        <v>0</v>
      </c>
      <c r="V83" s="13">
        <f>VLOOKUP(Table3[[#This Row],[taxon_oid]],[1]Alphas_all_puf_new_20170727!$A:$AG,22,FALSE)</f>
        <v>5260378</v>
      </c>
      <c r="W83" s="13">
        <f>VLOOKUP(Table3[[#This Row],[taxon_oid]],[1]Alphas_all_puf_new_20170727!$A:$AG,23,FALSE)</f>
        <v>5026</v>
      </c>
      <c r="X83" s="13">
        <f>VLOOKUP(Table3[[#This Row],[taxon_oid]],[1]Alphas_all_puf_new_20170727!$A:$AG,24,FALSE)</f>
        <v>52</v>
      </c>
      <c r="Y83" s="25">
        <f>VLOOKUP(Table3[[#This Row],[taxon_oid]],[1]Alphas_all_puf_new_20170727!$A:$AG,25,FALSE)</f>
        <v>0.66</v>
      </c>
      <c r="Z83" s="13">
        <f>VLOOKUP(Table3[[#This Row],[taxon_oid]],[1]Alphas_all_puf_new_20170727!$A:$AG,26,FALSE)</f>
        <v>4489526</v>
      </c>
      <c r="AA83" s="13">
        <f>VLOOKUP(Table3[[#This Row],[taxon_oid]],[1]Alphas_all_puf_new_20170727!$A:$AG,27,FALSE)</f>
        <v>4957</v>
      </c>
      <c r="AB83" s="13">
        <f>VLOOKUP(Table3[[#This Row],[taxon_oid]],[1]Alphas_all_puf_new_20170727!$A:$AG,28,FALSE)</f>
        <v>69</v>
      </c>
      <c r="AC83" s="13">
        <f>VLOOKUP(Table3[[#This Row],[taxon_oid]],[1]Alphas_all_puf_new_20170727!$A:$AG,29,FALSE)</f>
        <v>4</v>
      </c>
      <c r="AD83" s="13">
        <f>VLOOKUP(Table3[[#This Row],[taxon_oid]],[1]Alphas_all_puf_new_20170727!$A:$AG,30,FALSE)</f>
        <v>2</v>
      </c>
      <c r="AE83" s="13">
        <f>VLOOKUP(Table3[[#This Row],[taxon_oid]],[1]Alphas_all_puf_new_20170727!$A:$AG,31,FALSE)</f>
        <v>1</v>
      </c>
      <c r="AF83" s="13">
        <f>VLOOKUP(Table3[[#This Row],[taxon_oid]],[1]Alphas_all_puf_new_20170727!$A:$AG,32,FALSE)</f>
        <v>1</v>
      </c>
      <c r="AG83" s="13">
        <f>VLOOKUP(Table3[[#This Row],[taxon_oid]],[1]Alphas_all_puf_new_20170727!$A:$AG,33,FALSE)</f>
        <v>48</v>
      </c>
    </row>
    <row r="84" spans="1:33" x14ac:dyDescent="0.35">
      <c r="A84">
        <v>2690315746</v>
      </c>
      <c r="B84" t="s">
        <v>35</v>
      </c>
      <c r="C84" t="s">
        <v>60</v>
      </c>
      <c r="D84" t="s">
        <v>1284</v>
      </c>
      <c r="E84" t="s">
        <v>1283</v>
      </c>
      <c r="F84" t="s">
        <v>1282</v>
      </c>
      <c r="G84">
        <v>2690315746</v>
      </c>
      <c r="H84" t="s">
        <v>38</v>
      </c>
      <c r="I84" t="s">
        <v>118</v>
      </c>
      <c r="J84" s="12" t="s">
        <v>994</v>
      </c>
      <c r="K84" s="12" t="s">
        <v>1066</v>
      </c>
      <c r="L84" s="12" t="s">
        <v>1065</v>
      </c>
      <c r="M84" t="s">
        <v>1281</v>
      </c>
      <c r="N84" s="27" t="s">
        <v>1280</v>
      </c>
      <c r="O84" s="26">
        <f>VLOOKUP(Table3[[#This Row],[taxon_oid]],[1]Alphas_all_puf_new_20170727!$A:$AG,14,FALSE)</f>
        <v>1577727</v>
      </c>
      <c r="P84" s="26">
        <f>VLOOKUP(Table3[[#This Row],[taxon_oid]],[1]Alphas_all_puf_new_20170727!$A:$AG,15,FALSE)</f>
        <v>0</v>
      </c>
      <c r="Q84" s="26">
        <f>VLOOKUP(Table3[[#This Row],[taxon_oid]],[1]Alphas_all_puf_new_20170727!$A:$AG,16,FALSE)</f>
        <v>0</v>
      </c>
      <c r="R84" s="20">
        <f>VLOOKUP(Table3[[#This Row],[taxon_oid]],[1]Alphas_all_puf_new_20170727!$A:$AG,17,FALSE)</f>
        <v>42593</v>
      </c>
      <c r="S84" s="19">
        <f>VLOOKUP(Table3[[#This Row],[taxon_oid]],[1]Alphas_all_puf_new_20170727!$A:$AG,19,FALSE)</f>
        <v>0</v>
      </c>
      <c r="T84" s="19" t="str">
        <f>VLOOKUP(Table3[[#This Row],[taxon_oid]],[1]Alphas_all_puf_new_20170727!$A:$AG,20,FALSE)</f>
        <v>Yes</v>
      </c>
      <c r="U84" s="19">
        <f>VLOOKUP(Table3[[#This Row],[taxon_oid]],[1]Alphas_all_puf_new_20170727!$A:$AG,21,FALSE)</f>
        <v>0</v>
      </c>
      <c r="V84" s="13">
        <f>VLOOKUP(Table3[[#This Row],[taxon_oid]],[1]Alphas_all_puf_new_20170727!$A:$AG,22,FALSE)</f>
        <v>7557960</v>
      </c>
      <c r="W84" s="13">
        <f>VLOOKUP(Table3[[#This Row],[taxon_oid]],[1]Alphas_all_puf_new_20170727!$A:$AG,23,FALSE)</f>
        <v>7148</v>
      </c>
      <c r="X84" s="13">
        <f>VLOOKUP(Table3[[#This Row],[taxon_oid]],[1]Alphas_all_puf_new_20170727!$A:$AG,24,FALSE)</f>
        <v>6</v>
      </c>
      <c r="Y84" s="25">
        <f>VLOOKUP(Table3[[#This Row],[taxon_oid]],[1]Alphas_all_puf_new_20170727!$A:$AG,25,FALSE)</f>
        <v>0.71</v>
      </c>
      <c r="Z84" s="13">
        <f>VLOOKUP(Table3[[#This Row],[taxon_oid]],[1]Alphas_all_puf_new_20170727!$A:$AG,26,FALSE)</f>
        <v>6510219</v>
      </c>
      <c r="AA84" s="13">
        <f>VLOOKUP(Table3[[#This Row],[taxon_oid]],[1]Alphas_all_puf_new_20170727!$A:$AG,27,FALSE)</f>
        <v>6993</v>
      </c>
      <c r="AB84" s="13">
        <f>VLOOKUP(Table3[[#This Row],[taxon_oid]],[1]Alphas_all_puf_new_20170727!$A:$AG,28,FALSE)</f>
        <v>155</v>
      </c>
      <c r="AC84" s="13">
        <f>VLOOKUP(Table3[[#This Row],[taxon_oid]],[1]Alphas_all_puf_new_20170727!$A:$AG,29,FALSE)</f>
        <v>33</v>
      </c>
      <c r="AD84" s="13">
        <f>VLOOKUP(Table3[[#This Row],[taxon_oid]],[1]Alphas_all_puf_new_20170727!$A:$AG,30,FALSE)</f>
        <v>11</v>
      </c>
      <c r="AE84" s="13">
        <f>VLOOKUP(Table3[[#This Row],[taxon_oid]],[1]Alphas_all_puf_new_20170727!$A:$AG,31,FALSE)</f>
        <v>11</v>
      </c>
      <c r="AF84" s="13">
        <f>VLOOKUP(Table3[[#This Row],[taxon_oid]],[1]Alphas_all_puf_new_20170727!$A:$AG,32,FALSE)</f>
        <v>11</v>
      </c>
      <c r="AG84" s="13">
        <f>VLOOKUP(Table3[[#This Row],[taxon_oid]],[1]Alphas_all_puf_new_20170727!$A:$AG,33,FALSE)</f>
        <v>94</v>
      </c>
    </row>
    <row r="85" spans="1:33" x14ac:dyDescent="0.35">
      <c r="A85">
        <v>2609459615</v>
      </c>
      <c r="B85" t="s">
        <v>35</v>
      </c>
      <c r="C85" t="s">
        <v>36</v>
      </c>
      <c r="D85" t="s">
        <v>163</v>
      </c>
      <c r="E85" t="s">
        <v>1279</v>
      </c>
      <c r="F85" t="s">
        <v>46</v>
      </c>
      <c r="G85">
        <v>2609459615</v>
      </c>
      <c r="H85" t="s">
        <v>38</v>
      </c>
      <c r="I85" t="s">
        <v>118</v>
      </c>
      <c r="J85" s="12" t="s">
        <v>994</v>
      </c>
      <c r="K85" s="12" t="s">
        <v>1066</v>
      </c>
      <c r="L85" s="12" t="s">
        <v>1065</v>
      </c>
      <c r="M85" t="s">
        <v>1064</v>
      </c>
      <c r="N85" s="27" t="s">
        <v>1278</v>
      </c>
      <c r="O85" s="26">
        <f>VLOOKUP(Table3[[#This Row],[taxon_oid]],[1]Alphas_all_puf_new_20170727!$A:$AG,14,FALSE)</f>
        <v>409</v>
      </c>
      <c r="P85" s="26">
        <f>VLOOKUP(Table3[[#This Row],[taxon_oid]],[1]Alphas_all_puf_new_20170727!$A:$AG,15,FALSE)</f>
        <v>0</v>
      </c>
      <c r="Q85" s="26">
        <f>VLOOKUP(Table3[[#This Row],[taxon_oid]],[1]Alphas_all_puf_new_20170727!$A:$AG,16,FALSE)</f>
        <v>0</v>
      </c>
      <c r="R85" s="20">
        <f>VLOOKUP(Table3[[#This Row],[taxon_oid]],[1]Alphas_all_puf_new_20170727!$A:$AG,17,FALSE)</f>
        <v>42122</v>
      </c>
      <c r="S85" s="19" t="str">
        <f>VLOOKUP(Table3[[#This Row],[taxon_oid]],[1]Alphas_all_puf_new_20170727!$A:$AG,19,FALSE)</f>
        <v>Dale Pelletier</v>
      </c>
      <c r="T85" s="19" t="str">
        <f>VLOOKUP(Table3[[#This Row],[taxon_oid]],[1]Alphas_all_puf_new_20170727!$A:$AG,20,FALSE)</f>
        <v>Yes</v>
      </c>
      <c r="U85" s="19" t="str">
        <f>VLOOKUP(Table3[[#This Row],[taxon_oid]],[1]Alphas_all_puf_new_20170727!$A:$AG,21,FALSE)</f>
        <v>Unknown</v>
      </c>
      <c r="V85" s="13">
        <f>VLOOKUP(Table3[[#This Row],[taxon_oid]],[1]Alphas_all_puf_new_20170727!$A:$AG,22,FALSE)</f>
        <v>6983078</v>
      </c>
      <c r="W85" s="13">
        <f>VLOOKUP(Table3[[#This Row],[taxon_oid]],[1]Alphas_all_puf_new_20170727!$A:$AG,23,FALSE)</f>
        <v>6430</v>
      </c>
      <c r="X85" s="13">
        <f>VLOOKUP(Table3[[#This Row],[taxon_oid]],[1]Alphas_all_puf_new_20170727!$A:$AG,24,FALSE)</f>
        <v>56</v>
      </c>
      <c r="Y85" s="25">
        <f>VLOOKUP(Table3[[#This Row],[taxon_oid]],[1]Alphas_all_puf_new_20170727!$A:$AG,25,FALSE)</f>
        <v>0.71</v>
      </c>
      <c r="Z85" s="13">
        <f>VLOOKUP(Table3[[#This Row],[taxon_oid]],[1]Alphas_all_puf_new_20170727!$A:$AG,26,FALSE)</f>
        <v>5972014</v>
      </c>
      <c r="AA85" s="13">
        <f>VLOOKUP(Table3[[#This Row],[taxon_oid]],[1]Alphas_all_puf_new_20170727!$A:$AG,27,FALSE)</f>
        <v>6323</v>
      </c>
      <c r="AB85" s="13">
        <f>VLOOKUP(Table3[[#This Row],[taxon_oid]],[1]Alphas_all_puf_new_20170727!$A:$AG,28,FALSE)</f>
        <v>107</v>
      </c>
      <c r="AC85" s="13">
        <f>VLOOKUP(Table3[[#This Row],[taxon_oid]],[1]Alphas_all_puf_new_20170727!$A:$AG,29,FALSE)</f>
        <v>19</v>
      </c>
      <c r="AD85" s="13">
        <f>VLOOKUP(Table3[[#This Row],[taxon_oid]],[1]Alphas_all_puf_new_20170727!$A:$AG,30,FALSE)</f>
        <v>11</v>
      </c>
      <c r="AE85" s="13">
        <f>VLOOKUP(Table3[[#This Row],[taxon_oid]],[1]Alphas_all_puf_new_20170727!$A:$AG,31,FALSE)</f>
        <v>3</v>
      </c>
      <c r="AF85" s="13">
        <f>VLOOKUP(Table3[[#This Row],[taxon_oid]],[1]Alphas_all_puf_new_20170727!$A:$AG,32,FALSE)</f>
        <v>5</v>
      </c>
      <c r="AG85" s="13">
        <f>VLOOKUP(Table3[[#This Row],[taxon_oid]],[1]Alphas_all_puf_new_20170727!$A:$AG,33,FALSE)</f>
        <v>66</v>
      </c>
    </row>
    <row r="86" spans="1:33" x14ac:dyDescent="0.35">
      <c r="A86">
        <v>2643221886</v>
      </c>
      <c r="B86" t="s">
        <v>35</v>
      </c>
      <c r="C86" t="s">
        <v>36</v>
      </c>
      <c r="D86" t="s">
        <v>197</v>
      </c>
      <c r="E86" t="s">
        <v>1277</v>
      </c>
      <c r="F86" t="s">
        <v>196</v>
      </c>
      <c r="G86">
        <v>2643221886</v>
      </c>
      <c r="H86" t="s">
        <v>38</v>
      </c>
      <c r="I86" t="s">
        <v>118</v>
      </c>
      <c r="J86" s="12" t="s">
        <v>994</v>
      </c>
      <c r="K86" s="12" t="s">
        <v>1066</v>
      </c>
      <c r="L86" s="12" t="s">
        <v>1065</v>
      </c>
      <c r="M86" t="s">
        <v>1277</v>
      </c>
      <c r="N86" s="27" t="s">
        <v>1276</v>
      </c>
      <c r="O86" s="26">
        <f>VLOOKUP(Table3[[#This Row],[taxon_oid]],[1]Alphas_all_puf_new_20170727!$A:$AG,14,FALSE)</f>
        <v>1736265</v>
      </c>
      <c r="P86" s="26">
        <f>VLOOKUP(Table3[[#This Row],[taxon_oid]],[1]Alphas_all_puf_new_20170727!$A:$AG,15,FALSE)</f>
        <v>0</v>
      </c>
      <c r="Q86" s="26">
        <f>VLOOKUP(Table3[[#This Row],[taxon_oid]],[1]Alphas_all_puf_new_20170727!$A:$AG,16,FALSE)</f>
        <v>0</v>
      </c>
      <c r="R86" s="20">
        <f>VLOOKUP(Table3[[#This Row],[taxon_oid]],[1]Alphas_all_puf_new_20170727!$A:$AG,17,FALSE)</f>
        <v>42349</v>
      </c>
      <c r="S86" s="19">
        <f>VLOOKUP(Table3[[#This Row],[taxon_oid]],[1]Alphas_all_puf_new_20170727!$A:$AG,19,FALSE)</f>
        <v>0</v>
      </c>
      <c r="T86" s="19" t="str">
        <f>VLOOKUP(Table3[[#This Row],[taxon_oid]],[1]Alphas_all_puf_new_20170727!$A:$AG,20,FALSE)</f>
        <v>Yes</v>
      </c>
      <c r="U86" s="19">
        <f>VLOOKUP(Table3[[#This Row],[taxon_oid]],[1]Alphas_all_puf_new_20170727!$A:$AG,21,FALSE)</f>
        <v>0</v>
      </c>
      <c r="V86" s="13">
        <f>VLOOKUP(Table3[[#This Row],[taxon_oid]],[1]Alphas_all_puf_new_20170727!$A:$AG,22,FALSE)</f>
        <v>5452632</v>
      </c>
      <c r="W86" s="13">
        <f>VLOOKUP(Table3[[#This Row],[taxon_oid]],[1]Alphas_all_puf_new_20170727!$A:$AG,23,FALSE)</f>
        <v>5154</v>
      </c>
      <c r="X86" s="13">
        <f>VLOOKUP(Table3[[#This Row],[taxon_oid]],[1]Alphas_all_puf_new_20170727!$A:$AG,24,FALSE)</f>
        <v>49</v>
      </c>
      <c r="Y86" s="25">
        <f>VLOOKUP(Table3[[#This Row],[taxon_oid]],[1]Alphas_all_puf_new_20170727!$A:$AG,25,FALSE)</f>
        <v>0.69</v>
      </c>
      <c r="Z86" s="13">
        <f>VLOOKUP(Table3[[#This Row],[taxon_oid]],[1]Alphas_all_puf_new_20170727!$A:$AG,26,FALSE)</f>
        <v>4651472</v>
      </c>
      <c r="AA86" s="13">
        <f>VLOOKUP(Table3[[#This Row],[taxon_oid]],[1]Alphas_all_puf_new_20170727!$A:$AG,27,FALSE)</f>
        <v>5084</v>
      </c>
      <c r="AB86" s="13">
        <f>VLOOKUP(Table3[[#This Row],[taxon_oid]],[1]Alphas_all_puf_new_20170727!$A:$AG,28,FALSE)</f>
        <v>70</v>
      </c>
      <c r="AC86" s="13">
        <f>VLOOKUP(Table3[[#This Row],[taxon_oid]],[1]Alphas_all_puf_new_20170727!$A:$AG,29,FALSE)</f>
        <v>5</v>
      </c>
      <c r="AD86" s="13">
        <f>VLOOKUP(Table3[[#This Row],[taxon_oid]],[1]Alphas_all_puf_new_20170727!$A:$AG,30,FALSE)</f>
        <v>3</v>
      </c>
      <c r="AE86" s="13">
        <f>VLOOKUP(Table3[[#This Row],[taxon_oid]],[1]Alphas_all_puf_new_20170727!$A:$AG,31,FALSE)</f>
        <v>1</v>
      </c>
      <c r="AF86" s="13">
        <f>VLOOKUP(Table3[[#This Row],[taxon_oid]],[1]Alphas_all_puf_new_20170727!$A:$AG,32,FALSE)</f>
        <v>1</v>
      </c>
      <c r="AG86" s="13">
        <f>VLOOKUP(Table3[[#This Row],[taxon_oid]],[1]Alphas_all_puf_new_20170727!$A:$AG,33,FALSE)</f>
        <v>49</v>
      </c>
    </row>
    <row r="87" spans="1:33" x14ac:dyDescent="0.35">
      <c r="A87">
        <v>2627854079</v>
      </c>
      <c r="B87" t="s">
        <v>35</v>
      </c>
      <c r="C87" t="s">
        <v>60</v>
      </c>
      <c r="D87" t="s">
        <v>1275</v>
      </c>
      <c r="E87" t="s">
        <v>1274</v>
      </c>
      <c r="F87" t="s">
        <v>1273</v>
      </c>
      <c r="G87">
        <v>2627854079</v>
      </c>
      <c r="H87" t="s">
        <v>38</v>
      </c>
      <c r="I87" t="s">
        <v>118</v>
      </c>
      <c r="J87" s="12" t="s">
        <v>994</v>
      </c>
      <c r="K87" s="12" t="s">
        <v>1066</v>
      </c>
      <c r="L87" s="12" t="s">
        <v>1065</v>
      </c>
      <c r="M87" t="s">
        <v>1272</v>
      </c>
      <c r="N87" s="27" t="s">
        <v>1271</v>
      </c>
      <c r="O87" s="26">
        <f>VLOOKUP(Table3[[#This Row],[taxon_oid]],[1]Alphas_all_puf_new_20170727!$A:$AG,14,FALSE)</f>
        <v>334852</v>
      </c>
      <c r="P87" s="26">
        <f>VLOOKUP(Table3[[#This Row],[taxon_oid]],[1]Alphas_all_puf_new_20170727!$A:$AG,15,FALSE)</f>
        <v>0</v>
      </c>
      <c r="Q87" s="26">
        <f>VLOOKUP(Table3[[#This Row],[taxon_oid]],[1]Alphas_all_puf_new_20170727!$A:$AG,16,FALSE)</f>
        <v>0</v>
      </c>
      <c r="R87" s="20">
        <f>VLOOKUP(Table3[[#This Row],[taxon_oid]],[1]Alphas_all_puf_new_20170727!$A:$AG,17,FALSE)</f>
        <v>42251</v>
      </c>
      <c r="S87" s="19">
        <f>VLOOKUP(Table3[[#This Row],[taxon_oid]],[1]Alphas_all_puf_new_20170727!$A:$AG,19,FALSE)</f>
        <v>0</v>
      </c>
      <c r="T87" s="19" t="str">
        <f>VLOOKUP(Table3[[#This Row],[taxon_oid]],[1]Alphas_all_puf_new_20170727!$A:$AG,20,FALSE)</f>
        <v>Yes</v>
      </c>
      <c r="U87" s="19" t="str">
        <f>VLOOKUP(Table3[[#This Row],[taxon_oid]],[1]Alphas_all_puf_new_20170727!$A:$AG,21,FALSE)</f>
        <v>Yes</v>
      </c>
      <c r="V87" s="13">
        <f>VLOOKUP(Table3[[#This Row],[taxon_oid]],[1]Alphas_all_puf_new_20170727!$A:$AG,22,FALSE)</f>
        <v>6286629</v>
      </c>
      <c r="W87" s="13">
        <f>VLOOKUP(Table3[[#This Row],[taxon_oid]],[1]Alphas_all_puf_new_20170727!$A:$AG,23,FALSE)</f>
        <v>5883</v>
      </c>
      <c r="X87" s="13">
        <f>VLOOKUP(Table3[[#This Row],[taxon_oid]],[1]Alphas_all_puf_new_20170727!$A:$AG,24,FALSE)</f>
        <v>1</v>
      </c>
      <c r="Y87" s="25">
        <f>VLOOKUP(Table3[[#This Row],[taxon_oid]],[1]Alphas_all_puf_new_20170727!$A:$AG,25,FALSE)</f>
        <v>0.7</v>
      </c>
      <c r="Z87" s="13">
        <f>VLOOKUP(Table3[[#This Row],[taxon_oid]],[1]Alphas_all_puf_new_20170727!$A:$AG,26,FALSE)</f>
        <v>5392731</v>
      </c>
      <c r="AA87" s="13">
        <f>VLOOKUP(Table3[[#This Row],[taxon_oid]],[1]Alphas_all_puf_new_20170727!$A:$AG,27,FALSE)</f>
        <v>5795</v>
      </c>
      <c r="AB87" s="13">
        <f>VLOOKUP(Table3[[#This Row],[taxon_oid]],[1]Alphas_all_puf_new_20170727!$A:$AG,28,FALSE)</f>
        <v>88</v>
      </c>
      <c r="AC87" s="13">
        <f>VLOOKUP(Table3[[#This Row],[taxon_oid]],[1]Alphas_all_puf_new_20170727!$A:$AG,29,FALSE)</f>
        <v>12</v>
      </c>
      <c r="AD87" s="13">
        <f>VLOOKUP(Table3[[#This Row],[taxon_oid]],[1]Alphas_all_puf_new_20170727!$A:$AG,30,FALSE)</f>
        <v>4</v>
      </c>
      <c r="AE87" s="13">
        <f>VLOOKUP(Table3[[#This Row],[taxon_oid]],[1]Alphas_all_puf_new_20170727!$A:$AG,31,FALSE)</f>
        <v>4</v>
      </c>
      <c r="AF87" s="13">
        <f>VLOOKUP(Table3[[#This Row],[taxon_oid]],[1]Alphas_all_puf_new_20170727!$A:$AG,32,FALSE)</f>
        <v>4</v>
      </c>
      <c r="AG87" s="13">
        <f>VLOOKUP(Table3[[#This Row],[taxon_oid]],[1]Alphas_all_puf_new_20170727!$A:$AG,33,FALSE)</f>
        <v>57</v>
      </c>
    </row>
    <row r="88" spans="1:33" x14ac:dyDescent="0.35">
      <c r="A88">
        <v>2684623050</v>
      </c>
      <c r="B88" t="s">
        <v>35</v>
      </c>
      <c r="C88" t="s">
        <v>60</v>
      </c>
      <c r="D88" t="s">
        <v>1270</v>
      </c>
      <c r="E88" t="s">
        <v>1268</v>
      </c>
      <c r="F88" t="s">
        <v>1269</v>
      </c>
      <c r="G88">
        <v>2684623050</v>
      </c>
      <c r="H88" t="s">
        <v>38</v>
      </c>
      <c r="I88" t="s">
        <v>118</v>
      </c>
      <c r="J88" s="12" t="s">
        <v>994</v>
      </c>
      <c r="K88" s="12" t="s">
        <v>1066</v>
      </c>
      <c r="L88" s="12" t="s">
        <v>1065</v>
      </c>
      <c r="M88" t="s">
        <v>1268</v>
      </c>
      <c r="N88" s="27" t="s">
        <v>1267</v>
      </c>
      <c r="O88" s="26">
        <f>VLOOKUP(Table3[[#This Row],[taxon_oid]],[1]Alphas_all_puf_new_20170727!$A:$AG,14,FALSE)</f>
        <v>925818</v>
      </c>
      <c r="P88" s="26">
        <f>VLOOKUP(Table3[[#This Row],[taxon_oid]],[1]Alphas_all_puf_new_20170727!$A:$AG,15,FALSE)</f>
        <v>0</v>
      </c>
      <c r="Q88" s="26">
        <f>VLOOKUP(Table3[[#This Row],[taxon_oid]],[1]Alphas_all_puf_new_20170727!$A:$AG,16,FALSE)</f>
        <v>0</v>
      </c>
      <c r="R88" s="20">
        <f>VLOOKUP(Table3[[#This Row],[taxon_oid]],[1]Alphas_all_puf_new_20170727!$A:$AG,17,FALSE)</f>
        <v>42563</v>
      </c>
      <c r="S88" s="19">
        <f>VLOOKUP(Table3[[#This Row],[taxon_oid]],[1]Alphas_all_puf_new_20170727!$A:$AG,19,FALSE)</f>
        <v>0</v>
      </c>
      <c r="T88" s="19" t="str">
        <f>VLOOKUP(Table3[[#This Row],[taxon_oid]],[1]Alphas_all_puf_new_20170727!$A:$AG,20,FALSE)</f>
        <v>Yes</v>
      </c>
      <c r="U88" s="19">
        <f>VLOOKUP(Table3[[#This Row],[taxon_oid]],[1]Alphas_all_puf_new_20170727!$A:$AG,21,FALSE)</f>
        <v>0</v>
      </c>
      <c r="V88" s="13">
        <f>VLOOKUP(Table3[[#This Row],[taxon_oid]],[1]Alphas_all_puf_new_20170727!$A:$AG,22,FALSE)</f>
        <v>5599206</v>
      </c>
      <c r="W88" s="13">
        <f>VLOOKUP(Table3[[#This Row],[taxon_oid]],[1]Alphas_all_puf_new_20170727!$A:$AG,23,FALSE)</f>
        <v>5183</v>
      </c>
      <c r="X88" s="13">
        <f>VLOOKUP(Table3[[#This Row],[taxon_oid]],[1]Alphas_all_puf_new_20170727!$A:$AG,24,FALSE)</f>
        <v>4</v>
      </c>
      <c r="Y88" s="25">
        <f>VLOOKUP(Table3[[#This Row],[taxon_oid]],[1]Alphas_all_puf_new_20170727!$A:$AG,25,FALSE)</f>
        <v>0.68</v>
      </c>
      <c r="Z88" s="13">
        <f>VLOOKUP(Table3[[#This Row],[taxon_oid]],[1]Alphas_all_puf_new_20170727!$A:$AG,26,FALSE)</f>
        <v>4791843</v>
      </c>
      <c r="AA88" s="13">
        <f>VLOOKUP(Table3[[#This Row],[taxon_oid]],[1]Alphas_all_puf_new_20170727!$A:$AG,27,FALSE)</f>
        <v>5091</v>
      </c>
      <c r="AB88" s="13">
        <f>VLOOKUP(Table3[[#This Row],[taxon_oid]],[1]Alphas_all_puf_new_20170727!$A:$AG,28,FALSE)</f>
        <v>92</v>
      </c>
      <c r="AC88" s="13">
        <f>VLOOKUP(Table3[[#This Row],[taxon_oid]],[1]Alphas_all_puf_new_20170727!$A:$AG,29,FALSE)</f>
        <v>15</v>
      </c>
      <c r="AD88" s="13">
        <f>VLOOKUP(Table3[[#This Row],[taxon_oid]],[1]Alphas_all_puf_new_20170727!$A:$AG,30,FALSE)</f>
        <v>5</v>
      </c>
      <c r="AE88" s="13">
        <f>VLOOKUP(Table3[[#This Row],[taxon_oid]],[1]Alphas_all_puf_new_20170727!$A:$AG,31,FALSE)</f>
        <v>5</v>
      </c>
      <c r="AF88" s="13">
        <f>VLOOKUP(Table3[[#This Row],[taxon_oid]],[1]Alphas_all_puf_new_20170727!$A:$AG,32,FALSE)</f>
        <v>5</v>
      </c>
      <c r="AG88" s="13">
        <f>VLOOKUP(Table3[[#This Row],[taxon_oid]],[1]Alphas_all_puf_new_20170727!$A:$AG,33,FALSE)</f>
        <v>58</v>
      </c>
    </row>
    <row r="89" spans="1:33" x14ac:dyDescent="0.35">
      <c r="A89">
        <v>2615840644</v>
      </c>
      <c r="B89" t="s">
        <v>35</v>
      </c>
      <c r="C89" t="s">
        <v>36</v>
      </c>
      <c r="D89" t="s">
        <v>163</v>
      </c>
      <c r="E89" t="s">
        <v>1266</v>
      </c>
      <c r="F89" t="s">
        <v>46</v>
      </c>
      <c r="G89">
        <v>2615840644</v>
      </c>
      <c r="H89" t="s">
        <v>38</v>
      </c>
      <c r="I89" t="s">
        <v>118</v>
      </c>
      <c r="J89" s="12" t="s">
        <v>994</v>
      </c>
      <c r="K89" s="12" t="s">
        <v>1066</v>
      </c>
      <c r="L89" s="12" t="s">
        <v>1065</v>
      </c>
      <c r="M89" t="s">
        <v>1064</v>
      </c>
      <c r="N89" s="27" t="s">
        <v>1265</v>
      </c>
      <c r="O89" s="26">
        <f>VLOOKUP(Table3[[#This Row],[taxon_oid]],[1]Alphas_all_puf_new_20170727!$A:$AG,14,FALSE)</f>
        <v>409</v>
      </c>
      <c r="P89" s="26">
        <f>VLOOKUP(Table3[[#This Row],[taxon_oid]],[1]Alphas_all_puf_new_20170727!$A:$AG,15,FALSE)</f>
        <v>0</v>
      </c>
      <c r="Q89" s="26">
        <f>VLOOKUP(Table3[[#This Row],[taxon_oid]],[1]Alphas_all_puf_new_20170727!$A:$AG,16,FALSE)</f>
        <v>0</v>
      </c>
      <c r="R89" s="20">
        <f>VLOOKUP(Table3[[#This Row],[taxon_oid]],[1]Alphas_all_puf_new_20170727!$A:$AG,17,FALSE)</f>
        <v>42139</v>
      </c>
      <c r="S89" s="19" t="str">
        <f>VLOOKUP(Table3[[#This Row],[taxon_oid]],[1]Alphas_all_puf_new_20170727!$A:$AG,19,FALSE)</f>
        <v>Dale Pelletier</v>
      </c>
      <c r="T89" s="19" t="str">
        <f>VLOOKUP(Table3[[#This Row],[taxon_oid]],[1]Alphas_all_puf_new_20170727!$A:$AG,20,FALSE)</f>
        <v>Yes</v>
      </c>
      <c r="U89" s="19" t="str">
        <f>VLOOKUP(Table3[[#This Row],[taxon_oid]],[1]Alphas_all_puf_new_20170727!$A:$AG,21,FALSE)</f>
        <v>Unknown</v>
      </c>
      <c r="V89" s="13">
        <f>VLOOKUP(Table3[[#This Row],[taxon_oid]],[1]Alphas_all_puf_new_20170727!$A:$AG,22,FALSE)</f>
        <v>6572329</v>
      </c>
      <c r="W89" s="13">
        <f>VLOOKUP(Table3[[#This Row],[taxon_oid]],[1]Alphas_all_puf_new_20170727!$A:$AG,23,FALSE)</f>
        <v>6152</v>
      </c>
      <c r="X89" s="13">
        <f>VLOOKUP(Table3[[#This Row],[taxon_oid]],[1]Alphas_all_puf_new_20170727!$A:$AG,24,FALSE)</f>
        <v>84</v>
      </c>
      <c r="Y89" s="25">
        <f>VLOOKUP(Table3[[#This Row],[taxon_oid]],[1]Alphas_all_puf_new_20170727!$A:$AG,25,FALSE)</f>
        <v>0.71</v>
      </c>
      <c r="Z89" s="13">
        <f>VLOOKUP(Table3[[#This Row],[taxon_oid]],[1]Alphas_all_puf_new_20170727!$A:$AG,26,FALSE)</f>
        <v>5648531</v>
      </c>
      <c r="AA89" s="13">
        <f>VLOOKUP(Table3[[#This Row],[taxon_oid]],[1]Alphas_all_puf_new_20170727!$A:$AG,27,FALSE)</f>
        <v>6047</v>
      </c>
      <c r="AB89" s="13">
        <f>VLOOKUP(Table3[[#This Row],[taxon_oid]],[1]Alphas_all_puf_new_20170727!$A:$AG,28,FALSE)</f>
        <v>105</v>
      </c>
      <c r="AC89" s="13">
        <f>VLOOKUP(Table3[[#This Row],[taxon_oid]],[1]Alphas_all_puf_new_20170727!$A:$AG,29,FALSE)</f>
        <v>16</v>
      </c>
      <c r="AD89" s="13">
        <f>VLOOKUP(Table3[[#This Row],[taxon_oid]],[1]Alphas_all_puf_new_20170727!$A:$AG,30,FALSE)</f>
        <v>7</v>
      </c>
      <c r="AE89" s="13">
        <f>VLOOKUP(Table3[[#This Row],[taxon_oid]],[1]Alphas_all_puf_new_20170727!$A:$AG,31,FALSE)</f>
        <v>4</v>
      </c>
      <c r="AF89" s="13">
        <f>VLOOKUP(Table3[[#This Row],[taxon_oid]],[1]Alphas_all_puf_new_20170727!$A:$AG,32,FALSE)</f>
        <v>5</v>
      </c>
      <c r="AG89" s="13">
        <f>VLOOKUP(Table3[[#This Row],[taxon_oid]],[1]Alphas_all_puf_new_20170727!$A:$AG,33,FALSE)</f>
        <v>68</v>
      </c>
    </row>
    <row r="90" spans="1:33" x14ac:dyDescent="0.35">
      <c r="A90">
        <v>644736387</v>
      </c>
      <c r="B90" t="s">
        <v>35</v>
      </c>
      <c r="C90" t="s">
        <v>60</v>
      </c>
      <c r="D90" t="s">
        <v>1264</v>
      </c>
      <c r="E90" t="s">
        <v>1263</v>
      </c>
      <c r="F90" t="s">
        <v>1262</v>
      </c>
      <c r="G90">
        <v>644736387</v>
      </c>
      <c r="H90" t="s">
        <v>38</v>
      </c>
      <c r="I90" t="s">
        <v>118</v>
      </c>
      <c r="J90" s="12" t="s">
        <v>994</v>
      </c>
      <c r="K90" s="12" t="s">
        <v>1066</v>
      </c>
      <c r="L90" s="12" t="s">
        <v>1065</v>
      </c>
      <c r="M90" s="12" t="s">
        <v>1088</v>
      </c>
      <c r="N90" s="27" t="s">
        <v>1261</v>
      </c>
      <c r="O90" s="26">
        <f>VLOOKUP(Table3[[#This Row],[taxon_oid]],[1]Alphas_all_puf_new_20170727!$A:$AG,14,FALSE)</f>
        <v>661410</v>
      </c>
      <c r="P90" s="26">
        <f>VLOOKUP(Table3[[#This Row],[taxon_oid]],[1]Alphas_all_puf_new_20170727!$A:$AG,15,FALSE)</f>
        <v>16093</v>
      </c>
      <c r="Q90" s="26">
        <f>VLOOKUP(Table3[[#This Row],[taxon_oid]],[1]Alphas_all_puf_new_20170727!$A:$AG,16,FALSE)</f>
        <v>61617</v>
      </c>
      <c r="R90" s="20">
        <f>VLOOKUP(Table3[[#This Row],[taxon_oid]],[1]Alphas_all_puf_new_20170727!$A:$AG,17,FALSE)</f>
        <v>40148</v>
      </c>
      <c r="S90" s="19" t="str">
        <f>VLOOKUP(Table3[[#This Row],[taxon_oid]],[1]Alphas_all_puf_new_20170727!$A:$AG,19,FALSE)</f>
        <v>St?phane Vuilleumier</v>
      </c>
      <c r="T90" s="19" t="str">
        <f>VLOOKUP(Table3[[#This Row],[taxon_oid]],[1]Alphas_all_puf_new_20170727!$A:$AG,20,FALSE)</f>
        <v>Yes</v>
      </c>
      <c r="U90" s="19" t="str">
        <f>VLOOKUP(Table3[[#This Row],[taxon_oid]],[1]Alphas_all_puf_new_20170727!$A:$AG,21,FALSE)</f>
        <v>Yes</v>
      </c>
      <c r="V90" s="13">
        <f>VLOOKUP(Table3[[#This Row],[taxon_oid]],[1]Alphas_all_puf_new_20170727!$A:$AG,22,FALSE)</f>
        <v>6123851</v>
      </c>
      <c r="W90" s="13">
        <f>VLOOKUP(Table3[[#This Row],[taxon_oid]],[1]Alphas_all_puf_new_20170727!$A:$AG,23,FALSE)</f>
        <v>5829</v>
      </c>
      <c r="X90" s="13">
        <f>VLOOKUP(Table3[[#This Row],[taxon_oid]],[1]Alphas_all_puf_new_20170727!$A:$AG,24,FALSE)</f>
        <v>3</v>
      </c>
      <c r="Y90" s="25">
        <f>VLOOKUP(Table3[[#This Row],[taxon_oid]],[1]Alphas_all_puf_new_20170727!$A:$AG,25,FALSE)</f>
        <v>0.68</v>
      </c>
      <c r="Z90" s="13">
        <f>VLOOKUP(Table3[[#This Row],[taxon_oid]],[1]Alphas_all_puf_new_20170727!$A:$AG,26,FALSE)</f>
        <v>5117137</v>
      </c>
      <c r="AA90" s="13">
        <f>VLOOKUP(Table3[[#This Row],[taxon_oid]],[1]Alphas_all_puf_new_20170727!$A:$AG,27,FALSE)</f>
        <v>5741</v>
      </c>
      <c r="AB90" s="13">
        <f>VLOOKUP(Table3[[#This Row],[taxon_oid]],[1]Alphas_all_puf_new_20170727!$A:$AG,28,FALSE)</f>
        <v>88</v>
      </c>
      <c r="AC90" s="13">
        <f>VLOOKUP(Table3[[#This Row],[taxon_oid]],[1]Alphas_all_puf_new_20170727!$A:$AG,29,FALSE)</f>
        <v>15</v>
      </c>
      <c r="AD90" s="13">
        <f>VLOOKUP(Table3[[#This Row],[taxon_oid]],[1]Alphas_all_puf_new_20170727!$A:$AG,30,FALSE)</f>
        <v>5</v>
      </c>
      <c r="AE90" s="13">
        <f>VLOOKUP(Table3[[#This Row],[taxon_oid]],[1]Alphas_all_puf_new_20170727!$A:$AG,31,FALSE)</f>
        <v>5</v>
      </c>
      <c r="AF90" s="13">
        <f>VLOOKUP(Table3[[#This Row],[taxon_oid]],[1]Alphas_all_puf_new_20170727!$A:$AG,32,FALSE)</f>
        <v>5</v>
      </c>
      <c r="AG90" s="13">
        <f>VLOOKUP(Table3[[#This Row],[taxon_oid]],[1]Alphas_all_puf_new_20170727!$A:$AG,33,FALSE)</f>
        <v>58</v>
      </c>
    </row>
    <row r="91" spans="1:33" x14ac:dyDescent="0.35">
      <c r="A91">
        <v>2710724204</v>
      </c>
      <c r="B91" t="s">
        <v>35</v>
      </c>
      <c r="C91" t="s">
        <v>36</v>
      </c>
      <c r="D91" t="s">
        <v>212</v>
      </c>
      <c r="E91" t="s">
        <v>1260</v>
      </c>
      <c r="F91" t="s">
        <v>46</v>
      </c>
      <c r="G91">
        <v>2710724204</v>
      </c>
      <c r="H91" t="s">
        <v>38</v>
      </c>
      <c r="I91" t="s">
        <v>118</v>
      </c>
      <c r="J91" s="12" t="s">
        <v>994</v>
      </c>
      <c r="K91" s="12" t="s">
        <v>1066</v>
      </c>
      <c r="L91" s="12" t="s">
        <v>1065</v>
      </c>
      <c r="M91" t="s">
        <v>1260</v>
      </c>
      <c r="N91" s="27" t="s">
        <v>1259</v>
      </c>
      <c r="O91" s="26">
        <f>VLOOKUP(Table3[[#This Row],[taxon_oid]],[1]Alphas_all_puf_new_20170727!$A:$AG,14,FALSE)</f>
        <v>1938755</v>
      </c>
      <c r="P91" s="26">
        <f>VLOOKUP(Table3[[#This Row],[taxon_oid]],[1]Alphas_all_puf_new_20170727!$A:$AG,15,FALSE)</f>
        <v>0</v>
      </c>
      <c r="Q91" s="26">
        <f>VLOOKUP(Table3[[#This Row],[taxon_oid]],[1]Alphas_all_puf_new_20170727!$A:$AG,16,FALSE)</f>
        <v>0</v>
      </c>
      <c r="R91" s="20">
        <f>VLOOKUP(Table3[[#This Row],[taxon_oid]],[1]Alphas_all_puf_new_20170727!$A:$AG,17,FALSE)</f>
        <v>42751</v>
      </c>
      <c r="S91" s="19" t="str">
        <f>VLOOKUP(Table3[[#This Row],[taxon_oid]],[1]Alphas_all_puf_new_20170727!$A:$AG,19,FALSE)</f>
        <v>Xavier Mayali</v>
      </c>
      <c r="T91" s="19" t="str">
        <f>VLOOKUP(Table3[[#This Row],[taxon_oid]],[1]Alphas_all_puf_new_20170727!$A:$AG,20,FALSE)</f>
        <v>Yes</v>
      </c>
      <c r="U91" s="19">
        <f>VLOOKUP(Table3[[#This Row],[taxon_oid]],[1]Alphas_all_puf_new_20170727!$A:$AG,21,FALSE)</f>
        <v>0</v>
      </c>
      <c r="V91" s="13">
        <f>VLOOKUP(Table3[[#This Row],[taxon_oid]],[1]Alphas_all_puf_new_20170727!$A:$AG,22,FALSE)</f>
        <v>5122509</v>
      </c>
      <c r="W91" s="13">
        <f>VLOOKUP(Table3[[#This Row],[taxon_oid]],[1]Alphas_all_puf_new_20170727!$A:$AG,23,FALSE)</f>
        <v>4864</v>
      </c>
      <c r="X91" s="13">
        <f>VLOOKUP(Table3[[#This Row],[taxon_oid]],[1]Alphas_all_puf_new_20170727!$A:$AG,24,FALSE)</f>
        <v>61</v>
      </c>
      <c r="Y91" s="25">
        <f>VLOOKUP(Table3[[#This Row],[taxon_oid]],[1]Alphas_all_puf_new_20170727!$A:$AG,25,FALSE)</f>
        <v>0.7</v>
      </c>
      <c r="Z91" s="13">
        <f>VLOOKUP(Table3[[#This Row],[taxon_oid]],[1]Alphas_all_puf_new_20170727!$A:$AG,26,FALSE)</f>
        <v>4410336</v>
      </c>
      <c r="AA91" s="13">
        <f>VLOOKUP(Table3[[#This Row],[taxon_oid]],[1]Alphas_all_puf_new_20170727!$A:$AG,27,FALSE)</f>
        <v>4798</v>
      </c>
      <c r="AB91" s="13">
        <f>VLOOKUP(Table3[[#This Row],[taxon_oid]],[1]Alphas_all_puf_new_20170727!$A:$AG,28,FALSE)</f>
        <v>66</v>
      </c>
      <c r="AC91" s="13">
        <f>VLOOKUP(Table3[[#This Row],[taxon_oid]],[1]Alphas_all_puf_new_20170727!$A:$AG,29,FALSE)</f>
        <v>3</v>
      </c>
      <c r="AD91" s="13">
        <f>VLOOKUP(Table3[[#This Row],[taxon_oid]],[1]Alphas_all_puf_new_20170727!$A:$AG,30,FALSE)</f>
        <v>1</v>
      </c>
      <c r="AE91" s="13">
        <f>VLOOKUP(Table3[[#This Row],[taxon_oid]],[1]Alphas_all_puf_new_20170727!$A:$AG,31,FALSE)</f>
        <v>1</v>
      </c>
      <c r="AF91" s="13">
        <f>VLOOKUP(Table3[[#This Row],[taxon_oid]],[1]Alphas_all_puf_new_20170727!$A:$AG,32,FALSE)</f>
        <v>1</v>
      </c>
      <c r="AG91" s="13">
        <f>VLOOKUP(Table3[[#This Row],[taxon_oid]],[1]Alphas_all_puf_new_20170727!$A:$AG,33,FALSE)</f>
        <v>44</v>
      </c>
    </row>
    <row r="92" spans="1:33" x14ac:dyDescent="0.35">
      <c r="A92">
        <v>2738543032</v>
      </c>
      <c r="B92" t="s">
        <v>35</v>
      </c>
      <c r="C92" t="s">
        <v>36</v>
      </c>
      <c r="D92" t="s">
        <v>163</v>
      </c>
      <c r="E92" t="s">
        <v>1258</v>
      </c>
      <c r="F92" t="s">
        <v>46</v>
      </c>
      <c r="G92">
        <v>2738543032</v>
      </c>
      <c r="H92" t="s">
        <v>38</v>
      </c>
      <c r="I92" t="s">
        <v>118</v>
      </c>
      <c r="J92" s="12" t="s">
        <v>994</v>
      </c>
      <c r="K92" s="12" t="s">
        <v>1066</v>
      </c>
      <c r="L92" s="12" t="s">
        <v>1065</v>
      </c>
      <c r="M92" t="s">
        <v>1064</v>
      </c>
      <c r="N92" s="27" t="s">
        <v>1257</v>
      </c>
      <c r="O92" s="26">
        <f>VLOOKUP(Table3[[#This Row],[taxon_oid]],[1]Alphas_all_puf_new_20170727!$A:$AG,14,FALSE)</f>
        <v>409</v>
      </c>
      <c r="P92" s="26">
        <f>VLOOKUP(Table3[[#This Row],[taxon_oid]],[1]Alphas_all_puf_new_20170727!$A:$AG,15,FALSE)</f>
        <v>0</v>
      </c>
      <c r="Q92" s="26">
        <f>VLOOKUP(Table3[[#This Row],[taxon_oid]],[1]Alphas_all_puf_new_20170727!$A:$AG,16,FALSE)</f>
        <v>0</v>
      </c>
      <c r="R92" s="20">
        <f>VLOOKUP(Table3[[#This Row],[taxon_oid]],[1]Alphas_all_puf_new_20170727!$A:$AG,17,FALSE)</f>
        <v>42929</v>
      </c>
      <c r="S92" s="19" t="str">
        <f>VLOOKUP(Table3[[#This Row],[taxon_oid]],[1]Alphas_all_puf_new_20170727!$A:$AG,19,FALSE)</f>
        <v>Dale Pelletier</v>
      </c>
      <c r="T92" s="19" t="str">
        <f>VLOOKUP(Table3[[#This Row],[taxon_oid]],[1]Alphas_all_puf_new_20170727!$A:$AG,20,FALSE)</f>
        <v>Yes</v>
      </c>
      <c r="U92" s="19">
        <f>VLOOKUP(Table3[[#This Row],[taxon_oid]],[1]Alphas_all_puf_new_20170727!$A:$AG,21,FALSE)</f>
        <v>0</v>
      </c>
      <c r="V92" s="13">
        <f>VLOOKUP(Table3[[#This Row],[taxon_oid]],[1]Alphas_all_puf_new_20170727!$A:$AG,22,FALSE)</f>
        <v>5115625</v>
      </c>
      <c r="W92" s="13">
        <f>VLOOKUP(Table3[[#This Row],[taxon_oid]],[1]Alphas_all_puf_new_20170727!$A:$AG,23,FALSE)</f>
        <v>4797</v>
      </c>
      <c r="X92" s="13">
        <f>VLOOKUP(Table3[[#This Row],[taxon_oid]],[1]Alphas_all_puf_new_20170727!$A:$AG,24,FALSE)</f>
        <v>63</v>
      </c>
      <c r="Y92" s="25">
        <f>VLOOKUP(Table3[[#This Row],[taxon_oid]],[1]Alphas_all_puf_new_20170727!$A:$AG,25,FALSE)</f>
        <v>0.69</v>
      </c>
      <c r="Z92" s="13">
        <f>VLOOKUP(Table3[[#This Row],[taxon_oid]],[1]Alphas_all_puf_new_20170727!$A:$AG,26,FALSE)</f>
        <v>4416711</v>
      </c>
      <c r="AA92" s="13">
        <f>VLOOKUP(Table3[[#This Row],[taxon_oid]],[1]Alphas_all_puf_new_20170727!$A:$AG,27,FALSE)</f>
        <v>4729</v>
      </c>
      <c r="AB92" s="13">
        <f>VLOOKUP(Table3[[#This Row],[taxon_oid]],[1]Alphas_all_puf_new_20170727!$A:$AG,28,FALSE)</f>
        <v>68</v>
      </c>
      <c r="AC92" s="13">
        <f>VLOOKUP(Table3[[#This Row],[taxon_oid]],[1]Alphas_all_puf_new_20170727!$A:$AG,29,FALSE)</f>
        <v>3</v>
      </c>
      <c r="AD92" s="13">
        <f>VLOOKUP(Table3[[#This Row],[taxon_oid]],[1]Alphas_all_puf_new_20170727!$A:$AG,30,FALSE)</f>
        <v>1</v>
      </c>
      <c r="AE92" s="13">
        <f>VLOOKUP(Table3[[#This Row],[taxon_oid]],[1]Alphas_all_puf_new_20170727!$A:$AG,31,FALSE)</f>
        <v>1</v>
      </c>
      <c r="AF92" s="13">
        <f>VLOOKUP(Table3[[#This Row],[taxon_oid]],[1]Alphas_all_puf_new_20170727!$A:$AG,32,FALSE)</f>
        <v>1</v>
      </c>
      <c r="AG92" s="13">
        <f>VLOOKUP(Table3[[#This Row],[taxon_oid]],[1]Alphas_all_puf_new_20170727!$A:$AG,33,FALSE)</f>
        <v>49</v>
      </c>
    </row>
    <row r="93" spans="1:33" x14ac:dyDescent="0.35">
      <c r="A93">
        <v>2643221952</v>
      </c>
      <c r="B93" t="s">
        <v>35</v>
      </c>
      <c r="C93" t="s">
        <v>36</v>
      </c>
      <c r="D93" t="s">
        <v>197</v>
      </c>
      <c r="E93" t="s">
        <v>1256</v>
      </c>
      <c r="F93" t="s">
        <v>196</v>
      </c>
      <c r="G93">
        <v>2643221952</v>
      </c>
      <c r="H93" t="s">
        <v>38</v>
      </c>
      <c r="I93" t="s">
        <v>118</v>
      </c>
      <c r="J93" s="12" t="s">
        <v>994</v>
      </c>
      <c r="K93" s="12" t="s">
        <v>1066</v>
      </c>
      <c r="L93" s="12" t="s">
        <v>1065</v>
      </c>
      <c r="M93" t="s">
        <v>1256</v>
      </c>
      <c r="N93" s="27" t="s">
        <v>1255</v>
      </c>
      <c r="O93" s="26">
        <f>VLOOKUP(Table3[[#This Row],[taxon_oid]],[1]Alphas_all_puf_new_20170727!$A:$AG,14,FALSE)</f>
        <v>1736250</v>
      </c>
      <c r="P93" s="26">
        <f>VLOOKUP(Table3[[#This Row],[taxon_oid]],[1]Alphas_all_puf_new_20170727!$A:$AG,15,FALSE)</f>
        <v>0</v>
      </c>
      <c r="Q93" s="26">
        <f>VLOOKUP(Table3[[#This Row],[taxon_oid]],[1]Alphas_all_puf_new_20170727!$A:$AG,16,FALSE)</f>
        <v>0</v>
      </c>
      <c r="R93" s="20">
        <f>VLOOKUP(Table3[[#This Row],[taxon_oid]],[1]Alphas_all_puf_new_20170727!$A:$AG,17,FALSE)</f>
        <v>42349</v>
      </c>
      <c r="S93" s="19">
        <f>VLOOKUP(Table3[[#This Row],[taxon_oid]],[1]Alphas_all_puf_new_20170727!$A:$AG,19,FALSE)</f>
        <v>0</v>
      </c>
      <c r="T93" s="19" t="str">
        <f>VLOOKUP(Table3[[#This Row],[taxon_oid]],[1]Alphas_all_puf_new_20170727!$A:$AG,20,FALSE)</f>
        <v>Yes</v>
      </c>
      <c r="U93" s="19">
        <f>VLOOKUP(Table3[[#This Row],[taxon_oid]],[1]Alphas_all_puf_new_20170727!$A:$AG,21,FALSE)</f>
        <v>0</v>
      </c>
      <c r="V93" s="13">
        <f>VLOOKUP(Table3[[#This Row],[taxon_oid]],[1]Alphas_all_puf_new_20170727!$A:$AG,22,FALSE)</f>
        <v>5247959</v>
      </c>
      <c r="W93" s="13">
        <f>VLOOKUP(Table3[[#This Row],[taxon_oid]],[1]Alphas_all_puf_new_20170727!$A:$AG,23,FALSE)</f>
        <v>5016</v>
      </c>
      <c r="X93" s="13">
        <f>VLOOKUP(Table3[[#This Row],[taxon_oid]],[1]Alphas_all_puf_new_20170727!$A:$AG,24,FALSE)</f>
        <v>64</v>
      </c>
      <c r="Y93" s="25">
        <f>VLOOKUP(Table3[[#This Row],[taxon_oid]],[1]Alphas_all_puf_new_20170727!$A:$AG,25,FALSE)</f>
        <v>0.69</v>
      </c>
      <c r="Z93" s="13">
        <f>VLOOKUP(Table3[[#This Row],[taxon_oid]],[1]Alphas_all_puf_new_20170727!$A:$AG,26,FALSE)</f>
        <v>4478285</v>
      </c>
      <c r="AA93" s="13">
        <f>VLOOKUP(Table3[[#This Row],[taxon_oid]],[1]Alphas_all_puf_new_20170727!$A:$AG,27,FALSE)</f>
        <v>4946</v>
      </c>
      <c r="AB93" s="13">
        <f>VLOOKUP(Table3[[#This Row],[taxon_oid]],[1]Alphas_all_puf_new_20170727!$A:$AG,28,FALSE)</f>
        <v>70</v>
      </c>
      <c r="AC93" s="13">
        <f>VLOOKUP(Table3[[#This Row],[taxon_oid]],[1]Alphas_all_puf_new_20170727!$A:$AG,29,FALSE)</f>
        <v>4</v>
      </c>
      <c r="AD93" s="13">
        <f>VLOOKUP(Table3[[#This Row],[taxon_oid]],[1]Alphas_all_puf_new_20170727!$A:$AG,30,FALSE)</f>
        <v>2</v>
      </c>
      <c r="AE93" s="13">
        <f>VLOOKUP(Table3[[#This Row],[taxon_oid]],[1]Alphas_all_puf_new_20170727!$A:$AG,31,FALSE)</f>
        <v>1</v>
      </c>
      <c r="AF93" s="13">
        <f>VLOOKUP(Table3[[#This Row],[taxon_oid]],[1]Alphas_all_puf_new_20170727!$A:$AG,32,FALSE)</f>
        <v>1</v>
      </c>
      <c r="AG93" s="13">
        <f>VLOOKUP(Table3[[#This Row],[taxon_oid]],[1]Alphas_all_puf_new_20170727!$A:$AG,33,FALSE)</f>
        <v>50</v>
      </c>
    </row>
    <row r="94" spans="1:33" x14ac:dyDescent="0.35">
      <c r="A94">
        <v>2639763064</v>
      </c>
      <c r="B94" t="s">
        <v>35</v>
      </c>
      <c r="C94" t="s">
        <v>36</v>
      </c>
      <c r="D94" t="s">
        <v>1146</v>
      </c>
      <c r="E94" t="s">
        <v>1254</v>
      </c>
      <c r="F94" t="s">
        <v>82</v>
      </c>
      <c r="G94">
        <v>2639763064</v>
      </c>
      <c r="H94" t="s">
        <v>38</v>
      </c>
      <c r="I94" t="s">
        <v>118</v>
      </c>
      <c r="J94" s="12" t="s">
        <v>994</v>
      </c>
      <c r="K94" s="12" t="s">
        <v>1066</v>
      </c>
      <c r="L94" s="12" t="s">
        <v>1065</v>
      </c>
      <c r="M94" s="12" t="s">
        <v>1092</v>
      </c>
      <c r="N94" s="27" t="s">
        <v>1253</v>
      </c>
      <c r="O94" s="26">
        <f>VLOOKUP(Table3[[#This Row],[taxon_oid]],[1]Alphas_all_puf_new_20170727!$A:$AG,14,FALSE)</f>
        <v>427683</v>
      </c>
      <c r="P94" s="26">
        <f>VLOOKUP(Table3[[#This Row],[taxon_oid]],[1]Alphas_all_puf_new_20170727!$A:$AG,15,FALSE)</f>
        <v>0</v>
      </c>
      <c r="Q94" s="26">
        <f>VLOOKUP(Table3[[#This Row],[taxon_oid]],[1]Alphas_all_puf_new_20170727!$A:$AG,16,FALSE)</f>
        <v>0</v>
      </c>
      <c r="R94" s="20">
        <f>VLOOKUP(Table3[[#This Row],[taxon_oid]],[1]Alphas_all_puf_new_20170727!$A:$AG,17,FALSE)</f>
        <v>42314</v>
      </c>
      <c r="S94" s="19">
        <f>VLOOKUP(Table3[[#This Row],[taxon_oid]],[1]Alphas_all_puf_new_20170727!$A:$AG,19,FALSE)</f>
        <v>0</v>
      </c>
      <c r="T94" s="19" t="str">
        <f>VLOOKUP(Table3[[#This Row],[taxon_oid]],[1]Alphas_all_puf_new_20170727!$A:$AG,20,FALSE)</f>
        <v>Yes</v>
      </c>
      <c r="U94" s="19">
        <f>VLOOKUP(Table3[[#This Row],[taxon_oid]],[1]Alphas_all_puf_new_20170727!$A:$AG,21,FALSE)</f>
        <v>0</v>
      </c>
      <c r="V94" s="13">
        <f>VLOOKUP(Table3[[#This Row],[taxon_oid]],[1]Alphas_all_puf_new_20170727!$A:$AG,22,FALSE)</f>
        <v>6930824</v>
      </c>
      <c r="W94" s="13">
        <f>VLOOKUP(Table3[[#This Row],[taxon_oid]],[1]Alphas_all_puf_new_20170727!$A:$AG,23,FALSE)</f>
        <v>6670</v>
      </c>
      <c r="X94" s="13">
        <f>VLOOKUP(Table3[[#This Row],[taxon_oid]],[1]Alphas_all_puf_new_20170727!$A:$AG,24,FALSE)</f>
        <v>560</v>
      </c>
      <c r="Y94" s="25">
        <f>VLOOKUP(Table3[[#This Row],[taxon_oid]],[1]Alphas_all_puf_new_20170727!$A:$AG,25,FALSE)</f>
        <v>0.7</v>
      </c>
      <c r="Z94" s="13">
        <f>VLOOKUP(Table3[[#This Row],[taxon_oid]],[1]Alphas_all_puf_new_20170727!$A:$AG,26,FALSE)</f>
        <v>5946194</v>
      </c>
      <c r="AA94" s="13">
        <f>VLOOKUP(Table3[[#This Row],[taxon_oid]],[1]Alphas_all_puf_new_20170727!$A:$AG,27,FALSE)</f>
        <v>6576</v>
      </c>
      <c r="AB94" s="13">
        <f>VLOOKUP(Table3[[#This Row],[taxon_oid]],[1]Alphas_all_puf_new_20170727!$A:$AG,28,FALSE)</f>
        <v>94</v>
      </c>
      <c r="AC94" s="13">
        <f>VLOOKUP(Table3[[#This Row],[taxon_oid]],[1]Alphas_all_puf_new_20170727!$A:$AG,29,FALSE)</f>
        <v>6</v>
      </c>
      <c r="AD94" s="13">
        <f>VLOOKUP(Table3[[#This Row],[taxon_oid]],[1]Alphas_all_puf_new_20170727!$A:$AG,30,FALSE)</f>
        <v>3</v>
      </c>
      <c r="AE94" s="13">
        <f>VLOOKUP(Table3[[#This Row],[taxon_oid]],[1]Alphas_all_puf_new_20170727!$A:$AG,31,FALSE)</f>
        <v>1</v>
      </c>
      <c r="AF94" s="13">
        <f>VLOOKUP(Table3[[#This Row],[taxon_oid]],[1]Alphas_all_puf_new_20170727!$A:$AG,32,FALSE)</f>
        <v>2</v>
      </c>
      <c r="AG94" s="13">
        <f>VLOOKUP(Table3[[#This Row],[taxon_oid]],[1]Alphas_all_puf_new_20170727!$A:$AG,33,FALSE)</f>
        <v>67</v>
      </c>
    </row>
    <row r="95" spans="1:33" x14ac:dyDescent="0.35">
      <c r="A95">
        <v>2540341035</v>
      </c>
      <c r="B95" t="s">
        <v>35</v>
      </c>
      <c r="C95" t="s">
        <v>36</v>
      </c>
      <c r="D95" t="s">
        <v>1252</v>
      </c>
      <c r="E95" t="s">
        <v>1250</v>
      </c>
      <c r="F95" t="s">
        <v>1251</v>
      </c>
      <c r="G95">
        <v>2540341035</v>
      </c>
      <c r="H95" t="s">
        <v>38</v>
      </c>
      <c r="I95" t="s">
        <v>118</v>
      </c>
      <c r="J95" s="12" t="s">
        <v>994</v>
      </c>
      <c r="K95" s="12" t="s">
        <v>1066</v>
      </c>
      <c r="L95" s="12" t="s">
        <v>1065</v>
      </c>
      <c r="M95" t="s">
        <v>1250</v>
      </c>
      <c r="N95" s="27" t="s">
        <v>1249</v>
      </c>
      <c r="O95" s="26">
        <f>VLOOKUP(Table3[[#This Row],[taxon_oid]],[1]Alphas_all_puf_new_20170727!$A:$AG,14,FALSE)</f>
        <v>1096546</v>
      </c>
      <c r="P95" s="26">
        <f>VLOOKUP(Table3[[#This Row],[taxon_oid]],[1]Alphas_all_puf_new_20170727!$A:$AG,15,FALSE)</f>
        <v>0</v>
      </c>
      <c r="Q95" s="26">
        <f>VLOOKUP(Table3[[#This Row],[taxon_oid]],[1]Alphas_all_puf_new_20170727!$A:$AG,16,FALSE)</f>
        <v>0</v>
      </c>
      <c r="R95" s="20">
        <f>VLOOKUP(Table3[[#This Row],[taxon_oid]],[1]Alphas_all_puf_new_20170727!$A:$AG,17,FALSE)</f>
        <v>41536</v>
      </c>
      <c r="S95" s="19" t="str">
        <f>VLOOKUP(Table3[[#This Row],[taxon_oid]],[1]Alphas_all_puf_new_20170727!$A:$AG,19,FALSE)</f>
        <v>Michael Savka</v>
      </c>
      <c r="T95" s="19" t="str">
        <f>VLOOKUP(Table3[[#This Row],[taxon_oid]],[1]Alphas_all_puf_new_20170727!$A:$AG,20,FALSE)</f>
        <v>Yes</v>
      </c>
      <c r="U95" s="19" t="str">
        <f>VLOOKUP(Table3[[#This Row],[taxon_oid]],[1]Alphas_all_puf_new_20170727!$A:$AG,21,FALSE)</f>
        <v>Unknown</v>
      </c>
      <c r="V95" s="13">
        <f>VLOOKUP(Table3[[#This Row],[taxon_oid]],[1]Alphas_all_puf_new_20170727!$A:$AG,22,FALSE)</f>
        <v>6116340</v>
      </c>
      <c r="W95" s="13">
        <f>VLOOKUP(Table3[[#This Row],[taxon_oid]],[1]Alphas_all_puf_new_20170727!$A:$AG,23,FALSE)</f>
        <v>5976</v>
      </c>
      <c r="X95" s="13">
        <f>VLOOKUP(Table3[[#This Row],[taxon_oid]],[1]Alphas_all_puf_new_20170727!$A:$AG,24,FALSE)</f>
        <v>123</v>
      </c>
      <c r="Y95" s="25">
        <f>VLOOKUP(Table3[[#This Row],[taxon_oid]],[1]Alphas_all_puf_new_20170727!$A:$AG,25,FALSE)</f>
        <v>0.7</v>
      </c>
      <c r="Z95" s="13">
        <f>VLOOKUP(Table3[[#This Row],[taxon_oid]],[1]Alphas_all_puf_new_20170727!$A:$AG,26,FALSE)</f>
        <v>5226795</v>
      </c>
      <c r="AA95" s="13">
        <f>VLOOKUP(Table3[[#This Row],[taxon_oid]],[1]Alphas_all_puf_new_20170727!$A:$AG,27,FALSE)</f>
        <v>5927</v>
      </c>
      <c r="AB95" s="13">
        <f>VLOOKUP(Table3[[#This Row],[taxon_oid]],[1]Alphas_all_puf_new_20170727!$A:$AG,28,FALSE)</f>
        <v>49</v>
      </c>
      <c r="AC95" s="13">
        <f>VLOOKUP(Table3[[#This Row],[taxon_oid]],[1]Alphas_all_puf_new_20170727!$A:$AG,29,FALSE)</f>
        <v>3</v>
      </c>
      <c r="AD95" s="13">
        <f>VLOOKUP(Table3[[#This Row],[taxon_oid]],[1]Alphas_all_puf_new_20170727!$A:$AG,30,FALSE)</f>
        <v>1</v>
      </c>
      <c r="AE95" s="13">
        <f>VLOOKUP(Table3[[#This Row],[taxon_oid]],[1]Alphas_all_puf_new_20170727!$A:$AG,31,FALSE)</f>
        <v>1</v>
      </c>
      <c r="AF95" s="13">
        <f>VLOOKUP(Table3[[#This Row],[taxon_oid]],[1]Alphas_all_puf_new_20170727!$A:$AG,32,FALSE)</f>
        <v>1</v>
      </c>
      <c r="AG95" s="13">
        <f>VLOOKUP(Table3[[#This Row],[taxon_oid]],[1]Alphas_all_puf_new_20170727!$A:$AG,33,FALSE)</f>
        <v>46</v>
      </c>
    </row>
    <row r="96" spans="1:33" x14ac:dyDescent="0.35">
      <c r="A96">
        <v>2643221804</v>
      </c>
      <c r="B96" t="s">
        <v>35</v>
      </c>
      <c r="C96" t="s">
        <v>36</v>
      </c>
      <c r="D96" t="s">
        <v>197</v>
      </c>
      <c r="E96" t="s">
        <v>1248</v>
      </c>
      <c r="F96" t="s">
        <v>196</v>
      </c>
      <c r="G96">
        <v>2643221804</v>
      </c>
      <c r="H96" t="s">
        <v>38</v>
      </c>
      <c r="I96" t="s">
        <v>118</v>
      </c>
      <c r="J96" s="12" t="s">
        <v>994</v>
      </c>
      <c r="K96" s="12" t="s">
        <v>1066</v>
      </c>
      <c r="L96" s="12" t="s">
        <v>1065</v>
      </c>
      <c r="M96" t="s">
        <v>1248</v>
      </c>
      <c r="N96" s="27" t="s">
        <v>1247</v>
      </c>
      <c r="O96" s="26">
        <f>VLOOKUP(Table3[[#This Row],[taxon_oid]],[1]Alphas_all_puf_new_20170727!$A:$AG,14,FALSE)</f>
        <v>1736259</v>
      </c>
      <c r="P96" s="26">
        <f>VLOOKUP(Table3[[#This Row],[taxon_oid]],[1]Alphas_all_puf_new_20170727!$A:$AG,15,FALSE)</f>
        <v>0</v>
      </c>
      <c r="Q96" s="26">
        <f>VLOOKUP(Table3[[#This Row],[taxon_oid]],[1]Alphas_all_puf_new_20170727!$A:$AG,16,FALSE)</f>
        <v>0</v>
      </c>
      <c r="R96" s="20">
        <f>VLOOKUP(Table3[[#This Row],[taxon_oid]],[1]Alphas_all_puf_new_20170727!$A:$AG,17,FALSE)</f>
        <v>42349</v>
      </c>
      <c r="S96" s="19">
        <f>VLOOKUP(Table3[[#This Row],[taxon_oid]],[1]Alphas_all_puf_new_20170727!$A:$AG,19,FALSE)</f>
        <v>0</v>
      </c>
      <c r="T96" s="19" t="str">
        <f>VLOOKUP(Table3[[#This Row],[taxon_oid]],[1]Alphas_all_puf_new_20170727!$A:$AG,20,FALSE)</f>
        <v>Yes</v>
      </c>
      <c r="U96" s="19">
        <f>VLOOKUP(Table3[[#This Row],[taxon_oid]],[1]Alphas_all_puf_new_20170727!$A:$AG,21,FALSE)</f>
        <v>0</v>
      </c>
      <c r="V96" s="13">
        <f>VLOOKUP(Table3[[#This Row],[taxon_oid]],[1]Alphas_all_puf_new_20170727!$A:$AG,22,FALSE)</f>
        <v>5151901</v>
      </c>
      <c r="W96" s="13">
        <f>VLOOKUP(Table3[[#This Row],[taxon_oid]],[1]Alphas_all_puf_new_20170727!$A:$AG,23,FALSE)</f>
        <v>4829</v>
      </c>
      <c r="X96" s="13">
        <f>VLOOKUP(Table3[[#This Row],[taxon_oid]],[1]Alphas_all_puf_new_20170727!$A:$AG,24,FALSE)</f>
        <v>54</v>
      </c>
      <c r="Y96" s="25">
        <f>VLOOKUP(Table3[[#This Row],[taxon_oid]],[1]Alphas_all_puf_new_20170727!$A:$AG,25,FALSE)</f>
        <v>0.68</v>
      </c>
      <c r="Z96" s="13">
        <f>VLOOKUP(Table3[[#This Row],[taxon_oid]],[1]Alphas_all_puf_new_20170727!$A:$AG,26,FALSE)</f>
        <v>4417380</v>
      </c>
      <c r="AA96" s="13">
        <f>VLOOKUP(Table3[[#This Row],[taxon_oid]],[1]Alphas_all_puf_new_20170727!$A:$AG,27,FALSE)</f>
        <v>4757</v>
      </c>
      <c r="AB96" s="13">
        <f>VLOOKUP(Table3[[#This Row],[taxon_oid]],[1]Alphas_all_puf_new_20170727!$A:$AG,28,FALSE)</f>
        <v>72</v>
      </c>
      <c r="AC96" s="13">
        <f>VLOOKUP(Table3[[#This Row],[taxon_oid]],[1]Alphas_all_puf_new_20170727!$A:$AG,29,FALSE)</f>
        <v>4</v>
      </c>
      <c r="AD96" s="13">
        <f>VLOOKUP(Table3[[#This Row],[taxon_oid]],[1]Alphas_all_puf_new_20170727!$A:$AG,30,FALSE)</f>
        <v>2</v>
      </c>
      <c r="AE96" s="13">
        <f>VLOOKUP(Table3[[#This Row],[taxon_oid]],[1]Alphas_all_puf_new_20170727!$A:$AG,31,FALSE)</f>
        <v>1</v>
      </c>
      <c r="AF96" s="13">
        <f>VLOOKUP(Table3[[#This Row],[taxon_oid]],[1]Alphas_all_puf_new_20170727!$A:$AG,32,FALSE)</f>
        <v>1</v>
      </c>
      <c r="AG96" s="13">
        <f>VLOOKUP(Table3[[#This Row],[taxon_oid]],[1]Alphas_all_puf_new_20170727!$A:$AG,33,FALSE)</f>
        <v>51</v>
      </c>
    </row>
    <row r="97" spans="1:33" x14ac:dyDescent="0.35">
      <c r="A97">
        <v>2643221943</v>
      </c>
      <c r="B97" t="s">
        <v>35</v>
      </c>
      <c r="C97" t="s">
        <v>36</v>
      </c>
      <c r="D97" t="s">
        <v>197</v>
      </c>
      <c r="E97" t="s">
        <v>1246</v>
      </c>
      <c r="F97" t="s">
        <v>196</v>
      </c>
      <c r="G97">
        <v>2643221943</v>
      </c>
      <c r="H97" t="s">
        <v>38</v>
      </c>
      <c r="I97" t="s">
        <v>118</v>
      </c>
      <c r="J97" s="12" t="s">
        <v>994</v>
      </c>
      <c r="K97" s="12" t="s">
        <v>1066</v>
      </c>
      <c r="L97" s="12" t="s">
        <v>1065</v>
      </c>
      <c r="M97" t="s">
        <v>1246</v>
      </c>
      <c r="N97" s="27" t="s">
        <v>1245</v>
      </c>
      <c r="O97" s="26">
        <f>VLOOKUP(Table3[[#This Row],[taxon_oid]],[1]Alphas_all_puf_new_20170727!$A:$AG,14,FALSE)</f>
        <v>1736385</v>
      </c>
      <c r="P97" s="26">
        <f>VLOOKUP(Table3[[#This Row],[taxon_oid]],[1]Alphas_all_puf_new_20170727!$A:$AG,15,FALSE)</f>
        <v>0</v>
      </c>
      <c r="Q97" s="26">
        <f>VLOOKUP(Table3[[#This Row],[taxon_oid]],[1]Alphas_all_puf_new_20170727!$A:$AG,16,FALSE)</f>
        <v>0</v>
      </c>
      <c r="R97" s="20">
        <f>VLOOKUP(Table3[[#This Row],[taxon_oid]],[1]Alphas_all_puf_new_20170727!$A:$AG,17,FALSE)</f>
        <v>42349</v>
      </c>
      <c r="S97" s="19">
        <f>VLOOKUP(Table3[[#This Row],[taxon_oid]],[1]Alphas_all_puf_new_20170727!$A:$AG,19,FALSE)</f>
        <v>0</v>
      </c>
      <c r="T97" s="19" t="str">
        <f>VLOOKUP(Table3[[#This Row],[taxon_oid]],[1]Alphas_all_puf_new_20170727!$A:$AG,20,FALSE)</f>
        <v>Yes</v>
      </c>
      <c r="U97" s="19">
        <f>VLOOKUP(Table3[[#This Row],[taxon_oid]],[1]Alphas_all_puf_new_20170727!$A:$AG,21,FALSE)</f>
        <v>0</v>
      </c>
      <c r="V97" s="13">
        <f>VLOOKUP(Table3[[#This Row],[taxon_oid]],[1]Alphas_all_puf_new_20170727!$A:$AG,22,FALSE)</f>
        <v>5055478</v>
      </c>
      <c r="W97" s="13">
        <f>VLOOKUP(Table3[[#This Row],[taxon_oid]],[1]Alphas_all_puf_new_20170727!$A:$AG,23,FALSE)</f>
        <v>4768</v>
      </c>
      <c r="X97" s="13">
        <f>VLOOKUP(Table3[[#This Row],[taxon_oid]],[1]Alphas_all_puf_new_20170727!$A:$AG,24,FALSE)</f>
        <v>48</v>
      </c>
      <c r="Y97" s="25">
        <f>VLOOKUP(Table3[[#This Row],[taxon_oid]],[1]Alphas_all_puf_new_20170727!$A:$AG,25,FALSE)</f>
        <v>0.69</v>
      </c>
      <c r="Z97" s="13">
        <f>VLOOKUP(Table3[[#This Row],[taxon_oid]],[1]Alphas_all_puf_new_20170727!$A:$AG,26,FALSE)</f>
        <v>4330563</v>
      </c>
      <c r="AA97" s="13">
        <f>VLOOKUP(Table3[[#This Row],[taxon_oid]],[1]Alphas_all_puf_new_20170727!$A:$AG,27,FALSE)</f>
        <v>4698</v>
      </c>
      <c r="AB97" s="13">
        <f>VLOOKUP(Table3[[#This Row],[taxon_oid]],[1]Alphas_all_puf_new_20170727!$A:$AG,28,FALSE)</f>
        <v>70</v>
      </c>
      <c r="AC97" s="13">
        <f>VLOOKUP(Table3[[#This Row],[taxon_oid]],[1]Alphas_all_puf_new_20170727!$A:$AG,29,FALSE)</f>
        <v>4</v>
      </c>
      <c r="AD97" s="13">
        <f>VLOOKUP(Table3[[#This Row],[taxon_oid]],[1]Alphas_all_puf_new_20170727!$A:$AG,30,FALSE)</f>
        <v>2</v>
      </c>
      <c r="AE97" s="13">
        <f>VLOOKUP(Table3[[#This Row],[taxon_oid]],[1]Alphas_all_puf_new_20170727!$A:$AG,31,FALSE)</f>
        <v>1</v>
      </c>
      <c r="AF97" s="13">
        <f>VLOOKUP(Table3[[#This Row],[taxon_oid]],[1]Alphas_all_puf_new_20170727!$A:$AG,32,FALSE)</f>
        <v>1</v>
      </c>
      <c r="AG97" s="13">
        <f>VLOOKUP(Table3[[#This Row],[taxon_oid]],[1]Alphas_all_puf_new_20170727!$A:$AG,33,FALSE)</f>
        <v>49</v>
      </c>
    </row>
    <row r="98" spans="1:33" x14ac:dyDescent="0.35">
      <c r="A98">
        <v>2606217774</v>
      </c>
      <c r="B98" t="s">
        <v>35</v>
      </c>
      <c r="C98" t="s">
        <v>123</v>
      </c>
      <c r="D98" t="s">
        <v>1068</v>
      </c>
      <c r="E98" t="s">
        <v>1244</v>
      </c>
      <c r="F98" t="s">
        <v>1136</v>
      </c>
      <c r="G98">
        <v>2606217774</v>
      </c>
      <c r="H98" t="s">
        <v>38</v>
      </c>
      <c r="I98" t="s">
        <v>118</v>
      </c>
      <c r="J98" s="12" t="s">
        <v>994</v>
      </c>
      <c r="K98" s="12" t="s">
        <v>1066</v>
      </c>
      <c r="L98" s="12" t="s">
        <v>1065</v>
      </c>
      <c r="M98" t="s">
        <v>1064</v>
      </c>
      <c r="N98" s="27" t="s">
        <v>1243</v>
      </c>
      <c r="O98" s="26">
        <f>VLOOKUP(Table3[[#This Row],[taxon_oid]],[1]Alphas_all_puf_new_20170727!$A:$AG,14,FALSE)</f>
        <v>409</v>
      </c>
      <c r="P98" s="26">
        <f>VLOOKUP(Table3[[#This Row],[taxon_oid]],[1]Alphas_all_puf_new_20170727!$A:$AG,15,FALSE)</f>
        <v>0</v>
      </c>
      <c r="Q98" s="26">
        <f>VLOOKUP(Table3[[#This Row],[taxon_oid]],[1]Alphas_all_puf_new_20170727!$A:$AG,16,FALSE)</f>
        <v>0</v>
      </c>
      <c r="R98" s="20">
        <f>VLOOKUP(Table3[[#This Row],[taxon_oid]],[1]Alphas_all_puf_new_20170727!$A:$AG,17,FALSE)</f>
        <v>42613</v>
      </c>
      <c r="S98" s="19" t="str">
        <f>VLOOKUP(Table3[[#This Row],[taxon_oid]],[1]Alphas_all_puf_new_20170727!$A:$AG,19,FALSE)</f>
        <v>Scott Yourstone</v>
      </c>
      <c r="T98" s="19" t="str">
        <f>VLOOKUP(Table3[[#This Row],[taxon_oid]],[1]Alphas_all_puf_new_20170727!$A:$AG,20,FALSE)</f>
        <v>Yes</v>
      </c>
      <c r="U98" s="19" t="str">
        <f>VLOOKUP(Table3[[#This Row],[taxon_oid]],[1]Alphas_all_puf_new_20170727!$A:$AG,21,FALSE)</f>
        <v>Unknown</v>
      </c>
      <c r="V98" s="13">
        <f>VLOOKUP(Table3[[#This Row],[taxon_oid]],[1]Alphas_all_puf_new_20170727!$A:$AG,22,FALSE)</f>
        <v>6880879</v>
      </c>
      <c r="W98" s="13">
        <f>VLOOKUP(Table3[[#This Row],[taxon_oid]],[1]Alphas_all_puf_new_20170727!$A:$AG,23,FALSE)</f>
        <v>6633</v>
      </c>
      <c r="X98" s="13">
        <f>VLOOKUP(Table3[[#This Row],[taxon_oid]],[1]Alphas_all_puf_new_20170727!$A:$AG,24,FALSE)</f>
        <v>171</v>
      </c>
      <c r="Y98" s="25">
        <f>VLOOKUP(Table3[[#This Row],[taxon_oid]],[1]Alphas_all_puf_new_20170727!$A:$AG,25,FALSE)</f>
        <v>0.7</v>
      </c>
      <c r="Z98" s="13">
        <f>VLOOKUP(Table3[[#This Row],[taxon_oid]],[1]Alphas_all_puf_new_20170727!$A:$AG,26,FALSE)</f>
        <v>5850035</v>
      </c>
      <c r="AA98" s="13">
        <f>VLOOKUP(Table3[[#This Row],[taxon_oid]],[1]Alphas_all_puf_new_20170727!$A:$AG,27,FALSE)</f>
        <v>6549</v>
      </c>
      <c r="AB98" s="13">
        <f>VLOOKUP(Table3[[#This Row],[taxon_oid]],[1]Alphas_all_puf_new_20170727!$A:$AG,28,FALSE)</f>
        <v>84</v>
      </c>
      <c r="AC98" s="13">
        <f>VLOOKUP(Table3[[#This Row],[taxon_oid]],[1]Alphas_all_puf_new_20170727!$A:$AG,29,FALSE)</f>
        <v>8</v>
      </c>
      <c r="AD98" s="13">
        <f>VLOOKUP(Table3[[#This Row],[taxon_oid]],[1]Alphas_all_puf_new_20170727!$A:$AG,30,FALSE)</f>
        <v>4</v>
      </c>
      <c r="AE98" s="13">
        <f>VLOOKUP(Table3[[#This Row],[taxon_oid]],[1]Alphas_all_puf_new_20170727!$A:$AG,31,FALSE)</f>
        <v>3</v>
      </c>
      <c r="AF98" s="13">
        <f>VLOOKUP(Table3[[#This Row],[taxon_oid]],[1]Alphas_all_puf_new_20170727!$A:$AG,32,FALSE)</f>
        <v>1</v>
      </c>
      <c r="AG98" s="13">
        <f>VLOOKUP(Table3[[#This Row],[taxon_oid]],[1]Alphas_all_puf_new_20170727!$A:$AG,33,FALSE)</f>
        <v>52</v>
      </c>
    </row>
    <row r="99" spans="1:33" x14ac:dyDescent="0.35">
      <c r="A99">
        <v>2721755615</v>
      </c>
      <c r="B99" t="s">
        <v>35</v>
      </c>
      <c r="C99" t="s">
        <v>60</v>
      </c>
      <c r="D99" t="s">
        <v>1242</v>
      </c>
      <c r="E99" t="s">
        <v>1192</v>
      </c>
      <c r="F99" t="s">
        <v>1241</v>
      </c>
      <c r="G99">
        <v>2721755615</v>
      </c>
      <c r="H99" t="s">
        <v>38</v>
      </c>
      <c r="I99" t="s">
        <v>118</v>
      </c>
      <c r="J99" s="12" t="s">
        <v>994</v>
      </c>
      <c r="K99" s="12" t="s">
        <v>1066</v>
      </c>
      <c r="L99" s="12" t="s">
        <v>1065</v>
      </c>
      <c r="M99" s="12" t="s">
        <v>1191</v>
      </c>
      <c r="N99" s="27" t="s">
        <v>1190</v>
      </c>
      <c r="O99" s="26">
        <f>VLOOKUP(Table3[[#This Row],[taxon_oid]],[1]Alphas_all_puf_new_20170727!$A:$AG,14,FALSE)</f>
        <v>418223</v>
      </c>
      <c r="P99" s="26">
        <f>VLOOKUP(Table3[[#This Row],[taxon_oid]],[1]Alphas_all_puf_new_20170727!$A:$AG,15,FALSE)</f>
        <v>0</v>
      </c>
      <c r="Q99" s="26">
        <f>VLOOKUP(Table3[[#This Row],[taxon_oid]],[1]Alphas_all_puf_new_20170727!$A:$AG,16,FALSE)</f>
        <v>0</v>
      </c>
      <c r="R99" s="20">
        <f>VLOOKUP(Table3[[#This Row],[taxon_oid]],[1]Alphas_all_puf_new_20170727!$A:$AG,17,FALSE)</f>
        <v>42817</v>
      </c>
      <c r="S99" s="19">
        <f>VLOOKUP(Table3[[#This Row],[taxon_oid]],[1]Alphas_all_puf_new_20170727!$A:$AG,19,FALSE)</f>
        <v>0</v>
      </c>
      <c r="T99" s="19" t="str">
        <f>VLOOKUP(Table3[[#This Row],[taxon_oid]],[1]Alphas_all_puf_new_20170727!$A:$AG,20,FALSE)</f>
        <v>Yes</v>
      </c>
      <c r="U99" s="19">
        <f>VLOOKUP(Table3[[#This Row],[taxon_oid]],[1]Alphas_all_puf_new_20170727!$A:$AG,21,FALSE)</f>
        <v>0</v>
      </c>
      <c r="V99" s="13">
        <f>VLOOKUP(Table3[[#This Row],[taxon_oid]],[1]Alphas_all_puf_new_20170727!$A:$AG,22,FALSE)</f>
        <v>6316624</v>
      </c>
      <c r="W99" s="13">
        <f>VLOOKUP(Table3[[#This Row],[taxon_oid]],[1]Alphas_all_puf_new_20170727!$A:$AG,23,FALSE)</f>
        <v>5886</v>
      </c>
      <c r="X99" s="13">
        <f>VLOOKUP(Table3[[#This Row],[taxon_oid]],[1]Alphas_all_puf_new_20170727!$A:$AG,24,FALSE)</f>
        <v>4</v>
      </c>
      <c r="Y99" s="25">
        <f>VLOOKUP(Table3[[#This Row],[taxon_oid]],[1]Alphas_all_puf_new_20170727!$A:$AG,25,FALSE)</f>
        <v>0.7</v>
      </c>
      <c r="Z99" s="13">
        <f>VLOOKUP(Table3[[#This Row],[taxon_oid]],[1]Alphas_all_puf_new_20170727!$A:$AG,26,FALSE)</f>
        <v>5416706</v>
      </c>
      <c r="AA99" s="13">
        <f>VLOOKUP(Table3[[#This Row],[taxon_oid]],[1]Alphas_all_puf_new_20170727!$A:$AG,27,FALSE)</f>
        <v>5799</v>
      </c>
      <c r="AB99" s="13">
        <f>VLOOKUP(Table3[[#This Row],[taxon_oid]],[1]Alphas_all_puf_new_20170727!$A:$AG,28,FALSE)</f>
        <v>87</v>
      </c>
      <c r="AC99" s="13">
        <f>VLOOKUP(Table3[[#This Row],[taxon_oid]],[1]Alphas_all_puf_new_20170727!$A:$AG,29,FALSE)</f>
        <v>12</v>
      </c>
      <c r="AD99" s="13">
        <f>VLOOKUP(Table3[[#This Row],[taxon_oid]],[1]Alphas_all_puf_new_20170727!$A:$AG,30,FALSE)</f>
        <v>4</v>
      </c>
      <c r="AE99" s="13">
        <f>VLOOKUP(Table3[[#This Row],[taxon_oid]],[1]Alphas_all_puf_new_20170727!$A:$AG,31,FALSE)</f>
        <v>4</v>
      </c>
      <c r="AF99" s="13">
        <f>VLOOKUP(Table3[[#This Row],[taxon_oid]],[1]Alphas_all_puf_new_20170727!$A:$AG,32,FALSE)</f>
        <v>4</v>
      </c>
      <c r="AG99" s="13">
        <f>VLOOKUP(Table3[[#This Row],[taxon_oid]],[1]Alphas_all_puf_new_20170727!$A:$AG,33,FALSE)</f>
        <v>56</v>
      </c>
    </row>
    <row r="100" spans="1:33" x14ac:dyDescent="0.35">
      <c r="A100">
        <v>2654588108</v>
      </c>
      <c r="B100" t="s">
        <v>35</v>
      </c>
      <c r="C100" t="s">
        <v>36</v>
      </c>
      <c r="D100" t="s">
        <v>254</v>
      </c>
      <c r="E100" t="s">
        <v>1240</v>
      </c>
      <c r="F100" t="s">
        <v>46</v>
      </c>
      <c r="G100">
        <v>2654588108</v>
      </c>
      <c r="H100" t="s">
        <v>38</v>
      </c>
      <c r="I100" t="s">
        <v>118</v>
      </c>
      <c r="J100" s="12" t="s">
        <v>994</v>
      </c>
      <c r="K100" s="12" t="s">
        <v>1066</v>
      </c>
      <c r="L100" s="12" t="s">
        <v>1065</v>
      </c>
      <c r="M100" s="12" t="s">
        <v>1239</v>
      </c>
      <c r="N100" s="27" t="s">
        <v>1238</v>
      </c>
      <c r="O100" s="26">
        <f>VLOOKUP(Table3[[#This Row],[taxon_oid]],[1]Alphas_all_puf_new_20170727!$A:$AG,14,FALSE)</f>
        <v>582667</v>
      </c>
      <c r="P100" s="26">
        <f>VLOOKUP(Table3[[#This Row],[taxon_oid]],[1]Alphas_all_puf_new_20170727!$A:$AG,15,FALSE)</f>
        <v>0</v>
      </c>
      <c r="Q100" s="26">
        <f>VLOOKUP(Table3[[#This Row],[taxon_oid]],[1]Alphas_all_puf_new_20170727!$A:$AG,16,FALSE)</f>
        <v>0</v>
      </c>
      <c r="R100" s="20">
        <f>VLOOKUP(Table3[[#This Row],[taxon_oid]],[1]Alphas_all_puf_new_20170727!$A:$AG,17,FALSE)</f>
        <v>42451</v>
      </c>
      <c r="S100" s="19" t="str">
        <f>VLOOKUP(Table3[[#This Row],[taxon_oid]],[1]Alphas_all_puf_new_20170727!$A:$AG,19,FALSE)</f>
        <v>William Whitman</v>
      </c>
      <c r="T100" s="19" t="str">
        <f>VLOOKUP(Table3[[#This Row],[taxon_oid]],[1]Alphas_all_puf_new_20170727!$A:$AG,20,FALSE)</f>
        <v>Yes</v>
      </c>
      <c r="U100" s="19">
        <f>VLOOKUP(Table3[[#This Row],[taxon_oid]],[1]Alphas_all_puf_new_20170727!$A:$AG,21,FALSE)</f>
        <v>0</v>
      </c>
      <c r="V100" s="13">
        <f>VLOOKUP(Table3[[#This Row],[taxon_oid]],[1]Alphas_all_puf_new_20170727!$A:$AG,22,FALSE)</f>
        <v>6845277</v>
      </c>
      <c r="W100" s="13">
        <f>VLOOKUP(Table3[[#This Row],[taxon_oid]],[1]Alphas_all_puf_new_20170727!$A:$AG,23,FALSE)</f>
        <v>6875</v>
      </c>
      <c r="X100" s="13">
        <f>VLOOKUP(Table3[[#This Row],[taxon_oid]],[1]Alphas_all_puf_new_20170727!$A:$AG,24,FALSE)</f>
        <v>129</v>
      </c>
      <c r="Y100" s="25">
        <f>VLOOKUP(Table3[[#This Row],[taxon_oid]],[1]Alphas_all_puf_new_20170727!$A:$AG,25,FALSE)</f>
        <v>0.68</v>
      </c>
      <c r="Z100" s="13">
        <f>VLOOKUP(Table3[[#This Row],[taxon_oid]],[1]Alphas_all_puf_new_20170727!$A:$AG,26,FALSE)</f>
        <v>5794183</v>
      </c>
      <c r="AA100" s="13">
        <f>VLOOKUP(Table3[[#This Row],[taxon_oid]],[1]Alphas_all_puf_new_20170727!$A:$AG,27,FALSE)</f>
        <v>6795</v>
      </c>
      <c r="AB100" s="13">
        <f>VLOOKUP(Table3[[#This Row],[taxon_oid]],[1]Alphas_all_puf_new_20170727!$A:$AG,28,FALSE)</f>
        <v>80</v>
      </c>
      <c r="AC100" s="13">
        <f>VLOOKUP(Table3[[#This Row],[taxon_oid]],[1]Alphas_all_puf_new_20170727!$A:$AG,29,FALSE)</f>
        <v>11</v>
      </c>
      <c r="AD100" s="13">
        <f>VLOOKUP(Table3[[#This Row],[taxon_oid]],[1]Alphas_all_puf_new_20170727!$A:$AG,30,FALSE)</f>
        <v>3</v>
      </c>
      <c r="AE100" s="13">
        <f>VLOOKUP(Table3[[#This Row],[taxon_oid]],[1]Alphas_all_puf_new_20170727!$A:$AG,31,FALSE)</f>
        <v>5</v>
      </c>
      <c r="AF100" s="13">
        <f>VLOOKUP(Table3[[#This Row],[taxon_oid]],[1]Alphas_all_puf_new_20170727!$A:$AG,32,FALSE)</f>
        <v>3</v>
      </c>
      <c r="AG100" s="13">
        <f>VLOOKUP(Table3[[#This Row],[taxon_oid]],[1]Alphas_all_puf_new_20170727!$A:$AG,33,FALSE)</f>
        <v>46</v>
      </c>
    </row>
    <row r="101" spans="1:33" x14ac:dyDescent="0.35">
      <c r="A101">
        <v>2728369718</v>
      </c>
      <c r="B101" t="s">
        <v>35</v>
      </c>
      <c r="C101" t="s">
        <v>36</v>
      </c>
      <c r="D101" t="s">
        <v>1163</v>
      </c>
      <c r="E101" t="s">
        <v>1237</v>
      </c>
      <c r="F101" t="s">
        <v>1161</v>
      </c>
      <c r="G101">
        <v>2728369718</v>
      </c>
      <c r="H101" t="s">
        <v>38</v>
      </c>
      <c r="I101" t="s">
        <v>118</v>
      </c>
      <c r="J101" s="12" t="s">
        <v>994</v>
      </c>
      <c r="K101" s="12" t="s">
        <v>1066</v>
      </c>
      <c r="L101" s="12" t="s">
        <v>1065</v>
      </c>
      <c r="M101" s="12" t="s">
        <v>1191</v>
      </c>
      <c r="N101" s="27" t="s">
        <v>1236</v>
      </c>
      <c r="O101" s="26">
        <f>VLOOKUP(Table3[[#This Row],[taxon_oid]],[1]Alphas_all_puf_new_20170727!$A:$AG,14,FALSE)</f>
        <v>1295137</v>
      </c>
      <c r="P101" s="26">
        <f>VLOOKUP(Table3[[#This Row],[taxon_oid]],[1]Alphas_all_puf_new_20170727!$A:$AG,15,FALSE)</f>
        <v>0</v>
      </c>
      <c r="Q101" s="26">
        <f>VLOOKUP(Table3[[#This Row],[taxon_oid]],[1]Alphas_all_puf_new_20170727!$A:$AG,16,FALSE)</f>
        <v>0</v>
      </c>
      <c r="R101" s="20">
        <f>VLOOKUP(Table3[[#This Row],[taxon_oid]],[1]Alphas_all_puf_new_20170727!$A:$AG,17,FALSE)</f>
        <v>42853</v>
      </c>
      <c r="S101" s="19">
        <f>VLOOKUP(Table3[[#This Row],[taxon_oid]],[1]Alphas_all_puf_new_20170727!$A:$AG,19,FALSE)</f>
        <v>0</v>
      </c>
      <c r="T101" s="19" t="str">
        <f>VLOOKUP(Table3[[#This Row],[taxon_oid]],[1]Alphas_all_puf_new_20170727!$A:$AG,20,FALSE)</f>
        <v>Yes</v>
      </c>
      <c r="U101" s="19" t="str">
        <f>VLOOKUP(Table3[[#This Row],[taxon_oid]],[1]Alphas_all_puf_new_20170727!$A:$AG,21,FALSE)</f>
        <v>Unknown</v>
      </c>
      <c r="V101" s="13">
        <f>VLOOKUP(Table3[[#This Row],[taxon_oid]],[1]Alphas_all_puf_new_20170727!$A:$AG,22,FALSE)</f>
        <v>2242478</v>
      </c>
      <c r="W101" s="13">
        <f>VLOOKUP(Table3[[#This Row],[taxon_oid]],[1]Alphas_all_puf_new_20170727!$A:$AG,23,FALSE)</f>
        <v>3677</v>
      </c>
      <c r="X101" s="13">
        <f>VLOOKUP(Table3[[#This Row],[taxon_oid]],[1]Alphas_all_puf_new_20170727!$A:$AG,24,FALSE)</f>
        <v>1094</v>
      </c>
      <c r="Y101" s="25">
        <f>VLOOKUP(Table3[[#This Row],[taxon_oid]],[1]Alphas_all_puf_new_20170727!$A:$AG,25,FALSE)</f>
        <v>0.65</v>
      </c>
      <c r="Z101" s="13">
        <f>VLOOKUP(Table3[[#This Row],[taxon_oid]],[1]Alphas_all_puf_new_20170727!$A:$AG,26,FALSE)</f>
        <v>1728004</v>
      </c>
      <c r="AA101" s="13">
        <f>VLOOKUP(Table3[[#This Row],[taxon_oid]],[1]Alphas_all_puf_new_20170727!$A:$AG,27,FALSE)</f>
        <v>3643</v>
      </c>
      <c r="AB101" s="13">
        <f>VLOOKUP(Table3[[#This Row],[taxon_oid]],[1]Alphas_all_puf_new_20170727!$A:$AG,28,FALSE)</f>
        <v>34</v>
      </c>
      <c r="AC101" s="13">
        <f>VLOOKUP(Table3[[#This Row],[taxon_oid]],[1]Alphas_all_puf_new_20170727!$A:$AG,29,FALSE)</f>
        <v>3</v>
      </c>
      <c r="AD101" s="13">
        <f>VLOOKUP(Table3[[#This Row],[taxon_oid]],[1]Alphas_all_puf_new_20170727!$A:$AG,30,FALSE)</f>
        <v>1</v>
      </c>
      <c r="AE101" s="13">
        <f>VLOOKUP(Table3[[#This Row],[taxon_oid]],[1]Alphas_all_puf_new_20170727!$A:$AG,31,FALSE)</f>
        <v>1</v>
      </c>
      <c r="AF101" s="13">
        <f>VLOOKUP(Table3[[#This Row],[taxon_oid]],[1]Alphas_all_puf_new_20170727!$A:$AG,32,FALSE)</f>
        <v>1</v>
      </c>
      <c r="AG101" s="13">
        <f>VLOOKUP(Table3[[#This Row],[taxon_oid]],[1]Alphas_all_puf_new_20170727!$A:$AG,33,FALSE)</f>
        <v>24</v>
      </c>
    </row>
    <row r="102" spans="1:33" x14ac:dyDescent="0.35">
      <c r="A102">
        <v>2731957889</v>
      </c>
      <c r="B102" t="s">
        <v>35</v>
      </c>
      <c r="C102" t="s">
        <v>36</v>
      </c>
      <c r="D102" t="s">
        <v>1134</v>
      </c>
      <c r="E102" t="s">
        <v>1235</v>
      </c>
      <c r="F102" t="s">
        <v>1132</v>
      </c>
      <c r="G102">
        <v>2731957889</v>
      </c>
      <c r="H102" t="s">
        <v>38</v>
      </c>
      <c r="I102" t="s">
        <v>118</v>
      </c>
      <c r="J102" s="12" t="s">
        <v>994</v>
      </c>
      <c r="K102" s="12" t="s">
        <v>1066</v>
      </c>
      <c r="L102" s="12" t="s">
        <v>1065</v>
      </c>
      <c r="M102" s="12" t="s">
        <v>1100</v>
      </c>
      <c r="N102" s="27" t="s">
        <v>660</v>
      </c>
      <c r="O102" s="26">
        <f>VLOOKUP(Table3[[#This Row],[taxon_oid]],[1]Alphas_all_puf_new_20170727!$A:$AG,14,FALSE)</f>
        <v>31998</v>
      </c>
      <c r="P102" s="26">
        <f>VLOOKUP(Table3[[#This Row],[taxon_oid]],[1]Alphas_all_puf_new_20170727!$A:$AG,15,FALSE)</f>
        <v>0</v>
      </c>
      <c r="Q102" s="26">
        <f>VLOOKUP(Table3[[#This Row],[taxon_oid]],[1]Alphas_all_puf_new_20170727!$A:$AG,16,FALSE)</f>
        <v>0</v>
      </c>
      <c r="R102" s="20">
        <f>VLOOKUP(Table3[[#This Row],[taxon_oid]],[1]Alphas_all_puf_new_20170727!$A:$AG,17,FALSE)</f>
        <v>42866</v>
      </c>
      <c r="S102" s="19">
        <f>VLOOKUP(Table3[[#This Row],[taxon_oid]],[1]Alphas_all_puf_new_20170727!$A:$AG,19,FALSE)</f>
        <v>0</v>
      </c>
      <c r="T102" s="19" t="str">
        <f>VLOOKUP(Table3[[#This Row],[taxon_oid]],[1]Alphas_all_puf_new_20170727!$A:$AG,20,FALSE)</f>
        <v>Yes</v>
      </c>
      <c r="U102" s="19">
        <f>VLOOKUP(Table3[[#This Row],[taxon_oid]],[1]Alphas_all_puf_new_20170727!$A:$AG,21,FALSE)</f>
        <v>0</v>
      </c>
      <c r="V102" s="13">
        <f>VLOOKUP(Table3[[#This Row],[taxon_oid]],[1]Alphas_all_puf_new_20170727!$A:$AG,22,FALSE)</f>
        <v>6497369</v>
      </c>
      <c r="W102" s="13">
        <f>VLOOKUP(Table3[[#This Row],[taxon_oid]],[1]Alphas_all_puf_new_20170727!$A:$AG,23,FALSE)</f>
        <v>6364</v>
      </c>
      <c r="X102" s="13">
        <f>VLOOKUP(Table3[[#This Row],[taxon_oid]],[1]Alphas_all_puf_new_20170727!$A:$AG,24,FALSE)</f>
        <v>202</v>
      </c>
      <c r="Y102" s="25">
        <f>VLOOKUP(Table3[[#This Row],[taxon_oid]],[1]Alphas_all_puf_new_20170727!$A:$AG,25,FALSE)</f>
        <v>0.71</v>
      </c>
      <c r="Z102" s="13">
        <f>VLOOKUP(Table3[[#This Row],[taxon_oid]],[1]Alphas_all_puf_new_20170727!$A:$AG,26,FALSE)</f>
        <v>5590304</v>
      </c>
      <c r="AA102" s="13">
        <f>VLOOKUP(Table3[[#This Row],[taxon_oid]],[1]Alphas_all_puf_new_20170727!$A:$AG,27,FALSE)</f>
        <v>6288</v>
      </c>
      <c r="AB102" s="13">
        <f>VLOOKUP(Table3[[#This Row],[taxon_oid]],[1]Alphas_all_puf_new_20170727!$A:$AG,28,FALSE)</f>
        <v>76</v>
      </c>
      <c r="AC102" s="13">
        <f>VLOOKUP(Table3[[#This Row],[taxon_oid]],[1]Alphas_all_puf_new_20170727!$A:$AG,29,FALSE)</f>
        <v>8</v>
      </c>
      <c r="AD102" s="13">
        <f>VLOOKUP(Table3[[#This Row],[taxon_oid]],[1]Alphas_all_puf_new_20170727!$A:$AG,30,FALSE)</f>
        <v>3</v>
      </c>
      <c r="AE102" s="13">
        <f>VLOOKUP(Table3[[#This Row],[taxon_oid]],[1]Alphas_all_puf_new_20170727!$A:$AG,31,FALSE)</f>
        <v>3</v>
      </c>
      <c r="AF102" s="13">
        <f>VLOOKUP(Table3[[#This Row],[taxon_oid]],[1]Alphas_all_puf_new_20170727!$A:$AG,32,FALSE)</f>
        <v>2</v>
      </c>
      <c r="AG102" s="13">
        <f>VLOOKUP(Table3[[#This Row],[taxon_oid]],[1]Alphas_all_puf_new_20170727!$A:$AG,33,FALSE)</f>
        <v>46</v>
      </c>
    </row>
    <row r="103" spans="1:33" x14ac:dyDescent="0.35">
      <c r="A103">
        <v>2643221879</v>
      </c>
      <c r="B103" t="s">
        <v>35</v>
      </c>
      <c r="C103" t="s">
        <v>36</v>
      </c>
      <c r="D103" t="s">
        <v>197</v>
      </c>
      <c r="E103" t="s">
        <v>1234</v>
      </c>
      <c r="F103" t="s">
        <v>196</v>
      </c>
      <c r="G103">
        <v>2643221879</v>
      </c>
      <c r="H103" t="s">
        <v>38</v>
      </c>
      <c r="I103" t="s">
        <v>118</v>
      </c>
      <c r="J103" s="12" t="s">
        <v>994</v>
      </c>
      <c r="K103" s="12" t="s">
        <v>1066</v>
      </c>
      <c r="L103" s="12" t="s">
        <v>1065</v>
      </c>
      <c r="M103" t="s">
        <v>1234</v>
      </c>
      <c r="N103" s="27" t="s">
        <v>1233</v>
      </c>
      <c r="O103" s="26">
        <f>VLOOKUP(Table3[[#This Row],[taxon_oid]],[1]Alphas_all_puf_new_20170727!$A:$AG,14,FALSE)</f>
        <v>1736261</v>
      </c>
      <c r="P103" s="26">
        <f>VLOOKUP(Table3[[#This Row],[taxon_oid]],[1]Alphas_all_puf_new_20170727!$A:$AG,15,FALSE)</f>
        <v>0</v>
      </c>
      <c r="Q103" s="26">
        <f>VLOOKUP(Table3[[#This Row],[taxon_oid]],[1]Alphas_all_puf_new_20170727!$A:$AG,16,FALSE)</f>
        <v>0</v>
      </c>
      <c r="R103" s="20">
        <f>VLOOKUP(Table3[[#This Row],[taxon_oid]],[1]Alphas_all_puf_new_20170727!$A:$AG,17,FALSE)</f>
        <v>42349</v>
      </c>
      <c r="S103" s="19">
        <f>VLOOKUP(Table3[[#This Row],[taxon_oid]],[1]Alphas_all_puf_new_20170727!$A:$AG,19,FALSE)</f>
        <v>0</v>
      </c>
      <c r="T103" s="19" t="str">
        <f>VLOOKUP(Table3[[#This Row],[taxon_oid]],[1]Alphas_all_puf_new_20170727!$A:$AG,20,FALSE)</f>
        <v>Yes</v>
      </c>
      <c r="U103" s="19">
        <f>VLOOKUP(Table3[[#This Row],[taxon_oid]],[1]Alphas_all_puf_new_20170727!$A:$AG,21,FALSE)</f>
        <v>0</v>
      </c>
      <c r="V103" s="13">
        <f>VLOOKUP(Table3[[#This Row],[taxon_oid]],[1]Alphas_all_puf_new_20170727!$A:$AG,22,FALSE)</f>
        <v>5423799</v>
      </c>
      <c r="W103" s="13">
        <f>VLOOKUP(Table3[[#This Row],[taxon_oid]],[1]Alphas_all_puf_new_20170727!$A:$AG,23,FALSE)</f>
        <v>5060</v>
      </c>
      <c r="X103" s="13">
        <f>VLOOKUP(Table3[[#This Row],[taxon_oid]],[1]Alphas_all_puf_new_20170727!$A:$AG,24,FALSE)</f>
        <v>25</v>
      </c>
      <c r="Y103" s="25">
        <f>VLOOKUP(Table3[[#This Row],[taxon_oid]],[1]Alphas_all_puf_new_20170727!$A:$AG,25,FALSE)</f>
        <v>0.68</v>
      </c>
      <c r="Z103" s="13">
        <f>VLOOKUP(Table3[[#This Row],[taxon_oid]],[1]Alphas_all_puf_new_20170727!$A:$AG,26,FALSE)</f>
        <v>4589278</v>
      </c>
      <c r="AA103" s="13">
        <f>VLOOKUP(Table3[[#This Row],[taxon_oid]],[1]Alphas_all_puf_new_20170727!$A:$AG,27,FALSE)</f>
        <v>4994</v>
      </c>
      <c r="AB103" s="13">
        <f>VLOOKUP(Table3[[#This Row],[taxon_oid]],[1]Alphas_all_puf_new_20170727!$A:$AG,28,FALSE)</f>
        <v>66</v>
      </c>
      <c r="AC103" s="13">
        <f>VLOOKUP(Table3[[#This Row],[taxon_oid]],[1]Alphas_all_puf_new_20170727!$A:$AG,29,FALSE)</f>
        <v>3</v>
      </c>
      <c r="AD103" s="13">
        <f>VLOOKUP(Table3[[#This Row],[taxon_oid]],[1]Alphas_all_puf_new_20170727!$A:$AG,30,FALSE)</f>
        <v>1</v>
      </c>
      <c r="AE103" s="13">
        <f>VLOOKUP(Table3[[#This Row],[taxon_oid]],[1]Alphas_all_puf_new_20170727!$A:$AG,31,FALSE)</f>
        <v>1</v>
      </c>
      <c r="AF103" s="13">
        <f>VLOOKUP(Table3[[#This Row],[taxon_oid]],[1]Alphas_all_puf_new_20170727!$A:$AG,32,FALSE)</f>
        <v>1</v>
      </c>
      <c r="AG103" s="13">
        <f>VLOOKUP(Table3[[#This Row],[taxon_oid]],[1]Alphas_all_puf_new_20170727!$A:$AG,33,FALSE)</f>
        <v>45</v>
      </c>
    </row>
    <row r="104" spans="1:33" x14ac:dyDescent="0.35">
      <c r="A104">
        <v>2643221859</v>
      </c>
      <c r="B104" t="s">
        <v>35</v>
      </c>
      <c r="C104" t="s">
        <v>36</v>
      </c>
      <c r="D104" t="s">
        <v>197</v>
      </c>
      <c r="E104" t="s">
        <v>1232</v>
      </c>
      <c r="F104" t="s">
        <v>196</v>
      </c>
      <c r="G104">
        <v>2643221859</v>
      </c>
      <c r="H104" t="s">
        <v>38</v>
      </c>
      <c r="I104" t="s">
        <v>118</v>
      </c>
      <c r="J104" s="12" t="s">
        <v>994</v>
      </c>
      <c r="K104" s="12" t="s">
        <v>1066</v>
      </c>
      <c r="L104" s="12" t="s">
        <v>1065</v>
      </c>
      <c r="M104" t="s">
        <v>1232</v>
      </c>
      <c r="N104" s="27" t="s">
        <v>1231</v>
      </c>
      <c r="O104" s="26">
        <f>VLOOKUP(Table3[[#This Row],[taxon_oid]],[1]Alphas_all_puf_new_20170727!$A:$AG,14,FALSE)</f>
        <v>1736245</v>
      </c>
      <c r="P104" s="26">
        <f>VLOOKUP(Table3[[#This Row],[taxon_oid]],[1]Alphas_all_puf_new_20170727!$A:$AG,15,FALSE)</f>
        <v>0</v>
      </c>
      <c r="Q104" s="26">
        <f>VLOOKUP(Table3[[#This Row],[taxon_oid]],[1]Alphas_all_puf_new_20170727!$A:$AG,16,FALSE)</f>
        <v>0</v>
      </c>
      <c r="R104" s="20">
        <f>VLOOKUP(Table3[[#This Row],[taxon_oid]],[1]Alphas_all_puf_new_20170727!$A:$AG,17,FALSE)</f>
        <v>42349</v>
      </c>
      <c r="S104" s="19">
        <f>VLOOKUP(Table3[[#This Row],[taxon_oid]],[1]Alphas_all_puf_new_20170727!$A:$AG,19,FALSE)</f>
        <v>0</v>
      </c>
      <c r="T104" s="19" t="str">
        <f>VLOOKUP(Table3[[#This Row],[taxon_oid]],[1]Alphas_all_puf_new_20170727!$A:$AG,20,FALSE)</f>
        <v>Yes</v>
      </c>
      <c r="U104" s="19">
        <f>VLOOKUP(Table3[[#This Row],[taxon_oid]],[1]Alphas_all_puf_new_20170727!$A:$AG,21,FALSE)</f>
        <v>0</v>
      </c>
      <c r="V104" s="13">
        <f>VLOOKUP(Table3[[#This Row],[taxon_oid]],[1]Alphas_all_puf_new_20170727!$A:$AG,22,FALSE)</f>
        <v>5005286</v>
      </c>
      <c r="W104" s="13">
        <f>VLOOKUP(Table3[[#This Row],[taxon_oid]],[1]Alphas_all_puf_new_20170727!$A:$AG,23,FALSE)</f>
        <v>4742</v>
      </c>
      <c r="X104" s="13">
        <f>VLOOKUP(Table3[[#This Row],[taxon_oid]],[1]Alphas_all_puf_new_20170727!$A:$AG,24,FALSE)</f>
        <v>32</v>
      </c>
      <c r="Y104" s="25">
        <f>VLOOKUP(Table3[[#This Row],[taxon_oid]],[1]Alphas_all_puf_new_20170727!$A:$AG,25,FALSE)</f>
        <v>0.7</v>
      </c>
      <c r="Z104" s="13">
        <f>VLOOKUP(Table3[[#This Row],[taxon_oid]],[1]Alphas_all_puf_new_20170727!$A:$AG,26,FALSE)</f>
        <v>4313311</v>
      </c>
      <c r="AA104" s="13">
        <f>VLOOKUP(Table3[[#This Row],[taxon_oid]],[1]Alphas_all_puf_new_20170727!$A:$AG,27,FALSE)</f>
        <v>4674</v>
      </c>
      <c r="AB104" s="13">
        <f>VLOOKUP(Table3[[#This Row],[taxon_oid]],[1]Alphas_all_puf_new_20170727!$A:$AG,28,FALSE)</f>
        <v>68</v>
      </c>
      <c r="AC104" s="13">
        <f>VLOOKUP(Table3[[#This Row],[taxon_oid]],[1]Alphas_all_puf_new_20170727!$A:$AG,29,FALSE)</f>
        <v>4</v>
      </c>
      <c r="AD104" s="13">
        <f>VLOOKUP(Table3[[#This Row],[taxon_oid]],[1]Alphas_all_puf_new_20170727!$A:$AG,30,FALSE)</f>
        <v>2</v>
      </c>
      <c r="AE104" s="13">
        <f>VLOOKUP(Table3[[#This Row],[taxon_oid]],[1]Alphas_all_puf_new_20170727!$A:$AG,31,FALSE)</f>
        <v>1</v>
      </c>
      <c r="AF104" s="13">
        <f>VLOOKUP(Table3[[#This Row],[taxon_oid]],[1]Alphas_all_puf_new_20170727!$A:$AG,32,FALSE)</f>
        <v>1</v>
      </c>
      <c r="AG104" s="13">
        <f>VLOOKUP(Table3[[#This Row],[taxon_oid]],[1]Alphas_all_puf_new_20170727!$A:$AG,33,FALSE)</f>
        <v>46</v>
      </c>
    </row>
    <row r="105" spans="1:33" x14ac:dyDescent="0.35">
      <c r="A105">
        <v>2606217775</v>
      </c>
      <c r="B105" t="s">
        <v>35</v>
      </c>
      <c r="C105" t="s">
        <v>123</v>
      </c>
      <c r="D105" t="s">
        <v>1068</v>
      </c>
      <c r="E105" t="s">
        <v>1230</v>
      </c>
      <c r="F105" t="s">
        <v>1136</v>
      </c>
      <c r="G105">
        <v>2606217775</v>
      </c>
      <c r="H105" t="s">
        <v>38</v>
      </c>
      <c r="I105" t="s">
        <v>118</v>
      </c>
      <c r="J105" s="12" t="s">
        <v>994</v>
      </c>
      <c r="K105" s="12" t="s">
        <v>1066</v>
      </c>
      <c r="L105" s="12" t="s">
        <v>1065</v>
      </c>
      <c r="M105" t="s">
        <v>1064</v>
      </c>
      <c r="N105" s="27" t="s">
        <v>1229</v>
      </c>
      <c r="O105" s="26">
        <f>VLOOKUP(Table3[[#This Row],[taxon_oid]],[1]Alphas_all_puf_new_20170727!$A:$AG,14,FALSE)</f>
        <v>409</v>
      </c>
      <c r="P105" s="26">
        <f>VLOOKUP(Table3[[#This Row],[taxon_oid]],[1]Alphas_all_puf_new_20170727!$A:$AG,15,FALSE)</f>
        <v>0</v>
      </c>
      <c r="Q105" s="26">
        <f>VLOOKUP(Table3[[#This Row],[taxon_oid]],[1]Alphas_all_puf_new_20170727!$A:$AG,16,FALSE)</f>
        <v>0</v>
      </c>
      <c r="R105" s="20">
        <f>VLOOKUP(Table3[[#This Row],[taxon_oid]],[1]Alphas_all_puf_new_20170727!$A:$AG,17,FALSE)</f>
        <v>42613</v>
      </c>
      <c r="S105" s="19" t="str">
        <f>VLOOKUP(Table3[[#This Row],[taxon_oid]],[1]Alphas_all_puf_new_20170727!$A:$AG,19,FALSE)</f>
        <v>Scott Yourstone</v>
      </c>
      <c r="T105" s="19" t="str">
        <f>VLOOKUP(Table3[[#This Row],[taxon_oid]],[1]Alphas_all_puf_new_20170727!$A:$AG,20,FALSE)</f>
        <v>Yes</v>
      </c>
      <c r="U105" s="19" t="str">
        <f>VLOOKUP(Table3[[#This Row],[taxon_oid]],[1]Alphas_all_puf_new_20170727!$A:$AG,21,FALSE)</f>
        <v>Unknown</v>
      </c>
      <c r="V105" s="13">
        <f>VLOOKUP(Table3[[#This Row],[taxon_oid]],[1]Alphas_all_puf_new_20170727!$A:$AG,22,FALSE)</f>
        <v>6366755</v>
      </c>
      <c r="W105" s="13">
        <f>VLOOKUP(Table3[[#This Row],[taxon_oid]],[1]Alphas_all_puf_new_20170727!$A:$AG,23,FALSE)</f>
        <v>6136</v>
      </c>
      <c r="X105" s="13">
        <f>VLOOKUP(Table3[[#This Row],[taxon_oid]],[1]Alphas_all_puf_new_20170727!$A:$AG,24,FALSE)</f>
        <v>97</v>
      </c>
      <c r="Y105" s="25">
        <f>VLOOKUP(Table3[[#This Row],[taxon_oid]],[1]Alphas_all_puf_new_20170727!$A:$AG,25,FALSE)</f>
        <v>0.69</v>
      </c>
      <c r="Z105" s="13">
        <f>VLOOKUP(Table3[[#This Row],[taxon_oid]],[1]Alphas_all_puf_new_20170727!$A:$AG,26,FALSE)</f>
        <v>5444410</v>
      </c>
      <c r="AA105" s="13">
        <f>VLOOKUP(Table3[[#This Row],[taxon_oid]],[1]Alphas_all_puf_new_20170727!$A:$AG,27,FALSE)</f>
        <v>6062</v>
      </c>
      <c r="AB105" s="13">
        <f>VLOOKUP(Table3[[#This Row],[taxon_oid]],[1]Alphas_all_puf_new_20170727!$A:$AG,28,FALSE)</f>
        <v>74</v>
      </c>
      <c r="AC105" s="13">
        <f>VLOOKUP(Table3[[#This Row],[taxon_oid]],[1]Alphas_all_puf_new_20170727!$A:$AG,29,FALSE)</f>
        <v>5</v>
      </c>
      <c r="AD105" s="13">
        <f>VLOOKUP(Table3[[#This Row],[taxon_oid]],[1]Alphas_all_puf_new_20170727!$A:$AG,30,FALSE)</f>
        <v>3</v>
      </c>
      <c r="AE105" s="13">
        <f>VLOOKUP(Table3[[#This Row],[taxon_oid]],[1]Alphas_all_puf_new_20170727!$A:$AG,31,FALSE)</f>
        <v>1</v>
      </c>
      <c r="AF105" s="13">
        <f>VLOOKUP(Table3[[#This Row],[taxon_oid]],[1]Alphas_all_puf_new_20170727!$A:$AG,32,FALSE)</f>
        <v>1</v>
      </c>
      <c r="AG105" s="13">
        <f>VLOOKUP(Table3[[#This Row],[taxon_oid]],[1]Alphas_all_puf_new_20170727!$A:$AG,33,FALSE)</f>
        <v>50</v>
      </c>
    </row>
    <row r="106" spans="1:33" x14ac:dyDescent="0.35">
      <c r="A106">
        <v>2651870120</v>
      </c>
      <c r="B106" t="s">
        <v>35</v>
      </c>
      <c r="C106" t="s">
        <v>36</v>
      </c>
      <c r="D106" t="s">
        <v>254</v>
      </c>
      <c r="E106" t="s">
        <v>1228</v>
      </c>
      <c r="F106" t="s">
        <v>46</v>
      </c>
      <c r="G106">
        <v>2651870120</v>
      </c>
      <c r="H106" t="s">
        <v>38</v>
      </c>
      <c r="I106" t="s">
        <v>118</v>
      </c>
      <c r="J106" s="12" t="s">
        <v>994</v>
      </c>
      <c r="K106" s="12" t="s">
        <v>1066</v>
      </c>
      <c r="L106" s="12" t="s">
        <v>1065</v>
      </c>
      <c r="M106" s="12" t="s">
        <v>1227</v>
      </c>
      <c r="N106" s="27" t="s">
        <v>1226</v>
      </c>
      <c r="O106" s="26">
        <f>VLOOKUP(Table3[[#This Row],[taxon_oid]],[1]Alphas_all_puf_new_20170727!$A:$AG,14,FALSE)</f>
        <v>582672</v>
      </c>
      <c r="P106" s="26">
        <f>VLOOKUP(Table3[[#This Row],[taxon_oid]],[1]Alphas_all_puf_new_20170727!$A:$AG,15,FALSE)</f>
        <v>0</v>
      </c>
      <c r="Q106" s="26">
        <f>VLOOKUP(Table3[[#This Row],[taxon_oid]],[1]Alphas_all_puf_new_20170727!$A:$AG,16,FALSE)</f>
        <v>0</v>
      </c>
      <c r="R106" s="20">
        <f>VLOOKUP(Table3[[#This Row],[taxon_oid]],[1]Alphas_all_puf_new_20170727!$A:$AG,17,FALSE)</f>
        <v>42438</v>
      </c>
      <c r="S106" s="19" t="str">
        <f>VLOOKUP(Table3[[#This Row],[taxon_oid]],[1]Alphas_all_puf_new_20170727!$A:$AG,19,FALSE)</f>
        <v>William Whitman</v>
      </c>
      <c r="T106" s="19" t="str">
        <f>VLOOKUP(Table3[[#This Row],[taxon_oid]],[1]Alphas_all_puf_new_20170727!$A:$AG,20,FALSE)</f>
        <v>Yes</v>
      </c>
      <c r="U106" s="19">
        <f>VLOOKUP(Table3[[#This Row],[taxon_oid]],[1]Alphas_all_puf_new_20170727!$A:$AG,21,FALSE)</f>
        <v>0</v>
      </c>
      <c r="V106" s="13">
        <f>VLOOKUP(Table3[[#This Row],[taxon_oid]],[1]Alphas_all_puf_new_20170727!$A:$AG,22,FALSE)</f>
        <v>6015046</v>
      </c>
      <c r="W106" s="13">
        <f>VLOOKUP(Table3[[#This Row],[taxon_oid]],[1]Alphas_all_puf_new_20170727!$A:$AG,23,FALSE)</f>
        <v>5875</v>
      </c>
      <c r="X106" s="13">
        <f>VLOOKUP(Table3[[#This Row],[taxon_oid]],[1]Alphas_all_puf_new_20170727!$A:$AG,24,FALSE)</f>
        <v>47</v>
      </c>
      <c r="Y106" s="25">
        <f>VLOOKUP(Table3[[#This Row],[taxon_oid]],[1]Alphas_all_puf_new_20170727!$A:$AG,25,FALSE)</f>
        <v>0.69</v>
      </c>
      <c r="Z106" s="13">
        <f>VLOOKUP(Table3[[#This Row],[taxon_oid]],[1]Alphas_all_puf_new_20170727!$A:$AG,26,FALSE)</f>
        <v>5179909</v>
      </c>
      <c r="AA106" s="13">
        <f>VLOOKUP(Table3[[#This Row],[taxon_oid]],[1]Alphas_all_puf_new_20170727!$A:$AG,27,FALSE)</f>
        <v>5790</v>
      </c>
      <c r="AB106" s="13">
        <f>VLOOKUP(Table3[[#This Row],[taxon_oid]],[1]Alphas_all_puf_new_20170727!$A:$AG,28,FALSE)</f>
        <v>85</v>
      </c>
      <c r="AC106" s="13">
        <f>VLOOKUP(Table3[[#This Row],[taxon_oid]],[1]Alphas_all_puf_new_20170727!$A:$AG,29,FALSE)</f>
        <v>10</v>
      </c>
      <c r="AD106" s="13">
        <f>VLOOKUP(Table3[[#This Row],[taxon_oid]],[1]Alphas_all_puf_new_20170727!$A:$AG,30,FALSE)</f>
        <v>4</v>
      </c>
      <c r="AE106" s="13">
        <f>VLOOKUP(Table3[[#This Row],[taxon_oid]],[1]Alphas_all_puf_new_20170727!$A:$AG,31,FALSE)</f>
        <v>3</v>
      </c>
      <c r="AF106" s="13">
        <f>VLOOKUP(Table3[[#This Row],[taxon_oid]],[1]Alphas_all_puf_new_20170727!$A:$AG,32,FALSE)</f>
        <v>3</v>
      </c>
      <c r="AG106" s="13">
        <f>VLOOKUP(Table3[[#This Row],[taxon_oid]],[1]Alphas_all_puf_new_20170727!$A:$AG,33,FALSE)</f>
        <v>48</v>
      </c>
    </row>
    <row r="107" spans="1:33" x14ac:dyDescent="0.35">
      <c r="A107">
        <v>2551306471</v>
      </c>
      <c r="B107" t="s">
        <v>35</v>
      </c>
      <c r="C107" t="s">
        <v>36</v>
      </c>
      <c r="D107" t="s">
        <v>1225</v>
      </c>
      <c r="E107" t="s">
        <v>1223</v>
      </c>
      <c r="F107" t="s">
        <v>1224</v>
      </c>
      <c r="G107">
        <v>2551306471</v>
      </c>
      <c r="H107" t="s">
        <v>38</v>
      </c>
      <c r="I107" t="s">
        <v>118</v>
      </c>
      <c r="J107" s="12" t="s">
        <v>994</v>
      </c>
      <c r="K107" s="12" t="s">
        <v>1066</v>
      </c>
      <c r="L107" s="12" t="s">
        <v>1065</v>
      </c>
      <c r="M107" t="s">
        <v>1223</v>
      </c>
      <c r="N107" s="27" t="s">
        <v>1222</v>
      </c>
      <c r="O107" s="26">
        <f>VLOOKUP(Table3[[#This Row],[taxon_oid]],[1]Alphas_all_puf_new_20170727!$A:$AG,14,FALSE)</f>
        <v>648885</v>
      </c>
      <c r="P107" s="26">
        <f>VLOOKUP(Table3[[#This Row],[taxon_oid]],[1]Alphas_all_puf_new_20170727!$A:$AG,15,FALSE)</f>
        <v>0</v>
      </c>
      <c r="Q107" s="26">
        <f>VLOOKUP(Table3[[#This Row],[taxon_oid]],[1]Alphas_all_puf_new_20170727!$A:$AG,16,FALSE)</f>
        <v>0</v>
      </c>
      <c r="R107" s="20">
        <f>VLOOKUP(Table3[[#This Row],[taxon_oid]],[1]Alphas_all_puf_new_20170727!$A:$AG,17,FALSE)</f>
        <v>0</v>
      </c>
      <c r="S107" s="19">
        <f>VLOOKUP(Table3[[#This Row],[taxon_oid]],[1]Alphas_all_puf_new_20170727!$A:$AG,19,FALSE)</f>
        <v>0</v>
      </c>
      <c r="T107" s="19" t="str">
        <f>VLOOKUP(Table3[[#This Row],[taxon_oid]],[1]Alphas_all_puf_new_20170727!$A:$AG,20,FALSE)</f>
        <v>Yes</v>
      </c>
      <c r="U107" s="19" t="str">
        <f>VLOOKUP(Table3[[#This Row],[taxon_oid]],[1]Alphas_all_puf_new_20170727!$A:$AG,21,FALSE)</f>
        <v>Unknown</v>
      </c>
      <c r="V107" s="13">
        <f>VLOOKUP(Table3[[#This Row],[taxon_oid]],[1]Alphas_all_puf_new_20170727!$A:$AG,22,FALSE)</f>
        <v>5761816</v>
      </c>
      <c r="W107" s="13">
        <f>VLOOKUP(Table3[[#This Row],[taxon_oid]],[1]Alphas_all_puf_new_20170727!$A:$AG,23,FALSE)</f>
        <v>5491</v>
      </c>
      <c r="X107" s="13">
        <f>VLOOKUP(Table3[[#This Row],[taxon_oid]],[1]Alphas_all_puf_new_20170727!$A:$AG,24,FALSE)</f>
        <v>116</v>
      </c>
      <c r="Y107" s="25">
        <f>VLOOKUP(Table3[[#This Row],[taxon_oid]],[1]Alphas_all_puf_new_20170727!$A:$AG,25,FALSE)</f>
        <v>0.69</v>
      </c>
      <c r="Z107" s="13">
        <f>VLOOKUP(Table3[[#This Row],[taxon_oid]],[1]Alphas_all_puf_new_20170727!$A:$AG,26,FALSE)</f>
        <v>4949174</v>
      </c>
      <c r="AA107" s="13">
        <f>VLOOKUP(Table3[[#This Row],[taxon_oid]],[1]Alphas_all_puf_new_20170727!$A:$AG,27,FALSE)</f>
        <v>5427</v>
      </c>
      <c r="AB107" s="13">
        <f>VLOOKUP(Table3[[#This Row],[taxon_oid]],[1]Alphas_all_puf_new_20170727!$A:$AG,28,FALSE)</f>
        <v>64</v>
      </c>
      <c r="AC107" s="13">
        <f>VLOOKUP(Table3[[#This Row],[taxon_oid]],[1]Alphas_all_puf_new_20170727!$A:$AG,29,FALSE)</f>
        <v>2</v>
      </c>
      <c r="AD107" s="13">
        <f>VLOOKUP(Table3[[#This Row],[taxon_oid]],[1]Alphas_all_puf_new_20170727!$A:$AG,30,FALSE)</f>
        <v>0</v>
      </c>
      <c r="AE107" s="13">
        <f>VLOOKUP(Table3[[#This Row],[taxon_oid]],[1]Alphas_all_puf_new_20170727!$A:$AG,31,FALSE)</f>
        <v>1</v>
      </c>
      <c r="AF107" s="13">
        <f>VLOOKUP(Table3[[#This Row],[taxon_oid]],[1]Alphas_all_puf_new_20170727!$A:$AG,32,FALSE)</f>
        <v>1</v>
      </c>
      <c r="AG107" s="13">
        <f>VLOOKUP(Table3[[#This Row],[taxon_oid]],[1]Alphas_all_puf_new_20170727!$A:$AG,33,FALSE)</f>
        <v>43</v>
      </c>
    </row>
    <row r="108" spans="1:33" x14ac:dyDescent="0.35">
      <c r="A108">
        <v>643348563</v>
      </c>
      <c r="B108" t="s">
        <v>35</v>
      </c>
      <c r="C108" t="s">
        <v>60</v>
      </c>
      <c r="D108" t="s">
        <v>1119</v>
      </c>
      <c r="E108" t="s">
        <v>1221</v>
      </c>
      <c r="F108" t="s">
        <v>46</v>
      </c>
      <c r="G108">
        <v>643348563</v>
      </c>
      <c r="H108" t="s">
        <v>38</v>
      </c>
      <c r="I108" t="s">
        <v>118</v>
      </c>
      <c r="J108" s="12" t="s">
        <v>994</v>
      </c>
      <c r="K108" s="12" t="s">
        <v>1066</v>
      </c>
      <c r="L108" s="12" t="s">
        <v>1065</v>
      </c>
      <c r="M108" s="12" t="s">
        <v>1088</v>
      </c>
      <c r="N108" s="27" t="s">
        <v>1220</v>
      </c>
      <c r="O108" s="26">
        <f>VLOOKUP(Table3[[#This Row],[taxon_oid]],[1]Alphas_all_puf_new_20170727!$A:$AG,14,FALSE)</f>
        <v>440085</v>
      </c>
      <c r="P108" s="26">
        <f>VLOOKUP(Table3[[#This Row],[taxon_oid]],[1]Alphas_all_puf_new_20170727!$A:$AG,15,FALSE)</f>
        <v>19527</v>
      </c>
      <c r="Q108" s="26">
        <f>VLOOKUP(Table3[[#This Row],[taxon_oid]],[1]Alphas_all_puf_new_20170727!$A:$AG,16,FALSE)</f>
        <v>58933</v>
      </c>
      <c r="R108" s="20">
        <f>VLOOKUP(Table3[[#This Row],[taxon_oid]],[1]Alphas_all_puf_new_20170727!$A:$AG,17,FALSE)</f>
        <v>39904</v>
      </c>
      <c r="S108" s="19" t="str">
        <f>VLOOKUP(Table3[[#This Row],[taxon_oid]],[1]Alphas_all_puf_new_20170727!$A:$AG,19,FALSE)</f>
        <v>not listed</v>
      </c>
      <c r="T108" s="19" t="str">
        <f>VLOOKUP(Table3[[#This Row],[taxon_oid]],[1]Alphas_all_puf_new_20170727!$A:$AG,20,FALSE)</f>
        <v>Yes</v>
      </c>
      <c r="U108" s="19" t="str">
        <f>VLOOKUP(Table3[[#This Row],[taxon_oid]],[1]Alphas_all_puf_new_20170727!$A:$AG,21,FALSE)</f>
        <v>Yes</v>
      </c>
      <c r="V108" s="13">
        <f>VLOOKUP(Table3[[#This Row],[taxon_oid]],[1]Alphas_all_puf_new_20170727!$A:$AG,22,FALSE)</f>
        <v>6180732</v>
      </c>
      <c r="W108" s="13">
        <f>VLOOKUP(Table3[[#This Row],[taxon_oid]],[1]Alphas_all_puf_new_20170727!$A:$AG,23,FALSE)</f>
        <v>5847</v>
      </c>
      <c r="X108" s="13">
        <f>VLOOKUP(Table3[[#This Row],[taxon_oid]],[1]Alphas_all_puf_new_20170727!$A:$AG,24,FALSE)</f>
        <v>3</v>
      </c>
      <c r="Y108" s="25">
        <f>VLOOKUP(Table3[[#This Row],[taxon_oid]],[1]Alphas_all_puf_new_20170727!$A:$AG,25,FALSE)</f>
        <v>0.68</v>
      </c>
      <c r="Z108" s="13">
        <f>VLOOKUP(Table3[[#This Row],[taxon_oid]],[1]Alphas_all_puf_new_20170727!$A:$AG,26,FALSE)</f>
        <v>5266581</v>
      </c>
      <c r="AA108" s="13">
        <f>VLOOKUP(Table3[[#This Row],[taxon_oid]],[1]Alphas_all_puf_new_20170727!$A:$AG,27,FALSE)</f>
        <v>5771</v>
      </c>
      <c r="AB108" s="13">
        <f>VLOOKUP(Table3[[#This Row],[taxon_oid]],[1]Alphas_all_puf_new_20170727!$A:$AG,28,FALSE)</f>
        <v>76</v>
      </c>
      <c r="AC108" s="13">
        <f>VLOOKUP(Table3[[#This Row],[taxon_oid]],[1]Alphas_all_puf_new_20170727!$A:$AG,29,FALSE)</f>
        <v>15</v>
      </c>
      <c r="AD108" s="13">
        <f>VLOOKUP(Table3[[#This Row],[taxon_oid]],[1]Alphas_all_puf_new_20170727!$A:$AG,30,FALSE)</f>
        <v>5</v>
      </c>
      <c r="AE108" s="13">
        <f>VLOOKUP(Table3[[#This Row],[taxon_oid]],[1]Alphas_all_puf_new_20170727!$A:$AG,31,FALSE)</f>
        <v>5</v>
      </c>
      <c r="AF108" s="13">
        <f>VLOOKUP(Table3[[#This Row],[taxon_oid]],[1]Alphas_all_puf_new_20170727!$A:$AG,32,FALSE)</f>
        <v>5</v>
      </c>
      <c r="AG108" s="13">
        <f>VLOOKUP(Table3[[#This Row],[taxon_oid]],[1]Alphas_all_puf_new_20170727!$A:$AG,33,FALSE)</f>
        <v>61</v>
      </c>
    </row>
    <row r="109" spans="1:33" x14ac:dyDescent="0.35">
      <c r="A109">
        <v>2643221882</v>
      </c>
      <c r="B109" t="s">
        <v>35</v>
      </c>
      <c r="C109" t="s">
        <v>36</v>
      </c>
      <c r="D109" t="s">
        <v>197</v>
      </c>
      <c r="E109" t="s">
        <v>1219</v>
      </c>
      <c r="F109" t="s">
        <v>196</v>
      </c>
      <c r="G109">
        <v>2643221882</v>
      </c>
      <c r="H109" t="s">
        <v>38</v>
      </c>
      <c r="I109" t="s">
        <v>118</v>
      </c>
      <c r="J109" s="12" t="s">
        <v>994</v>
      </c>
      <c r="K109" s="12" t="s">
        <v>1066</v>
      </c>
      <c r="L109" s="12" t="s">
        <v>1065</v>
      </c>
      <c r="M109" t="s">
        <v>1219</v>
      </c>
      <c r="N109" s="27" t="s">
        <v>1218</v>
      </c>
      <c r="O109" s="26">
        <f>VLOOKUP(Table3[[#This Row],[taxon_oid]],[1]Alphas_all_puf_new_20170727!$A:$AG,14,FALSE)</f>
        <v>1736263</v>
      </c>
      <c r="P109" s="26">
        <f>VLOOKUP(Table3[[#This Row],[taxon_oid]],[1]Alphas_all_puf_new_20170727!$A:$AG,15,FALSE)</f>
        <v>0</v>
      </c>
      <c r="Q109" s="26">
        <f>VLOOKUP(Table3[[#This Row],[taxon_oid]],[1]Alphas_all_puf_new_20170727!$A:$AG,16,FALSE)</f>
        <v>0</v>
      </c>
      <c r="R109" s="20">
        <f>VLOOKUP(Table3[[#This Row],[taxon_oid]],[1]Alphas_all_puf_new_20170727!$A:$AG,17,FALSE)</f>
        <v>42349</v>
      </c>
      <c r="S109" s="19">
        <f>VLOOKUP(Table3[[#This Row],[taxon_oid]],[1]Alphas_all_puf_new_20170727!$A:$AG,19,FALSE)</f>
        <v>0</v>
      </c>
      <c r="T109" s="19" t="str">
        <f>VLOOKUP(Table3[[#This Row],[taxon_oid]],[1]Alphas_all_puf_new_20170727!$A:$AG,20,FALSE)</f>
        <v>Yes</v>
      </c>
      <c r="U109" s="19">
        <f>VLOOKUP(Table3[[#This Row],[taxon_oid]],[1]Alphas_all_puf_new_20170727!$A:$AG,21,FALSE)</f>
        <v>0</v>
      </c>
      <c r="V109" s="13">
        <f>VLOOKUP(Table3[[#This Row],[taxon_oid]],[1]Alphas_all_puf_new_20170727!$A:$AG,22,FALSE)</f>
        <v>5516690</v>
      </c>
      <c r="W109" s="13">
        <f>VLOOKUP(Table3[[#This Row],[taxon_oid]],[1]Alphas_all_puf_new_20170727!$A:$AG,23,FALSE)</f>
        <v>5249</v>
      </c>
      <c r="X109" s="13">
        <f>VLOOKUP(Table3[[#This Row],[taxon_oid]],[1]Alphas_all_puf_new_20170727!$A:$AG,24,FALSE)</f>
        <v>43</v>
      </c>
      <c r="Y109" s="25">
        <f>VLOOKUP(Table3[[#This Row],[taxon_oid]],[1]Alphas_all_puf_new_20170727!$A:$AG,25,FALSE)</f>
        <v>0.68</v>
      </c>
      <c r="Z109" s="13">
        <f>VLOOKUP(Table3[[#This Row],[taxon_oid]],[1]Alphas_all_puf_new_20170727!$A:$AG,26,FALSE)</f>
        <v>4654863</v>
      </c>
      <c r="AA109" s="13">
        <f>VLOOKUP(Table3[[#This Row],[taxon_oid]],[1]Alphas_all_puf_new_20170727!$A:$AG,27,FALSE)</f>
        <v>5183</v>
      </c>
      <c r="AB109" s="13">
        <f>VLOOKUP(Table3[[#This Row],[taxon_oid]],[1]Alphas_all_puf_new_20170727!$A:$AG,28,FALSE)</f>
        <v>66</v>
      </c>
      <c r="AC109" s="13">
        <f>VLOOKUP(Table3[[#This Row],[taxon_oid]],[1]Alphas_all_puf_new_20170727!$A:$AG,29,FALSE)</f>
        <v>3</v>
      </c>
      <c r="AD109" s="13">
        <f>VLOOKUP(Table3[[#This Row],[taxon_oid]],[1]Alphas_all_puf_new_20170727!$A:$AG,30,FALSE)</f>
        <v>1</v>
      </c>
      <c r="AE109" s="13">
        <f>VLOOKUP(Table3[[#This Row],[taxon_oid]],[1]Alphas_all_puf_new_20170727!$A:$AG,31,FALSE)</f>
        <v>1</v>
      </c>
      <c r="AF109" s="13">
        <f>VLOOKUP(Table3[[#This Row],[taxon_oid]],[1]Alphas_all_puf_new_20170727!$A:$AG,32,FALSE)</f>
        <v>1</v>
      </c>
      <c r="AG109" s="13">
        <f>VLOOKUP(Table3[[#This Row],[taxon_oid]],[1]Alphas_all_puf_new_20170727!$A:$AG,33,FALSE)</f>
        <v>47</v>
      </c>
    </row>
    <row r="110" spans="1:33" x14ac:dyDescent="0.35">
      <c r="A110">
        <v>641228497</v>
      </c>
      <c r="B110" t="s">
        <v>35</v>
      </c>
      <c r="C110" t="s">
        <v>60</v>
      </c>
      <c r="D110" t="s">
        <v>1119</v>
      </c>
      <c r="E110" t="s">
        <v>1217</v>
      </c>
      <c r="F110" t="s">
        <v>46</v>
      </c>
      <c r="G110">
        <v>641228497</v>
      </c>
      <c r="H110" t="s">
        <v>38</v>
      </c>
      <c r="I110" t="s">
        <v>118</v>
      </c>
      <c r="J110" s="12" t="s">
        <v>994</v>
      </c>
      <c r="K110" s="12" t="s">
        <v>1066</v>
      </c>
      <c r="L110" s="12" t="s">
        <v>1065</v>
      </c>
      <c r="M110" s="12" t="s">
        <v>1088</v>
      </c>
      <c r="N110" s="27" t="s">
        <v>1216</v>
      </c>
      <c r="O110" s="26">
        <f>VLOOKUP(Table3[[#This Row],[taxon_oid]],[1]Alphas_all_puf_new_20170727!$A:$AG,14,FALSE)</f>
        <v>419610</v>
      </c>
      <c r="P110" s="26">
        <f>VLOOKUP(Table3[[#This Row],[taxon_oid]],[1]Alphas_all_puf_new_20170727!$A:$AG,15,FALSE)</f>
        <v>18637</v>
      </c>
      <c r="Q110" s="26">
        <f>VLOOKUP(Table3[[#This Row],[taxon_oid]],[1]Alphas_all_puf_new_20170727!$A:$AG,16,FALSE)</f>
        <v>58821</v>
      </c>
      <c r="R110" s="20">
        <f>VLOOKUP(Table3[[#This Row],[taxon_oid]],[1]Alphas_all_puf_new_20170727!$A:$AG,17,FALSE)</f>
        <v>39508</v>
      </c>
      <c r="S110" s="19" t="str">
        <f>VLOOKUP(Table3[[#This Row],[taxon_oid]],[1]Alphas_all_puf_new_20170727!$A:$AG,19,FALSE)</f>
        <v>not listed</v>
      </c>
      <c r="T110" s="19" t="str">
        <f>VLOOKUP(Table3[[#This Row],[taxon_oid]],[1]Alphas_all_puf_new_20170727!$A:$AG,20,FALSE)</f>
        <v>Yes</v>
      </c>
      <c r="U110" s="19" t="str">
        <f>VLOOKUP(Table3[[#This Row],[taxon_oid]],[1]Alphas_all_puf_new_20170727!$A:$AG,21,FALSE)</f>
        <v>Unknown</v>
      </c>
      <c r="V110" s="13">
        <f>VLOOKUP(Table3[[#This Row],[taxon_oid]],[1]Alphas_all_puf_new_20170727!$A:$AG,22,FALSE)</f>
        <v>5471154</v>
      </c>
      <c r="W110" s="13">
        <f>VLOOKUP(Table3[[#This Row],[taxon_oid]],[1]Alphas_all_puf_new_20170727!$A:$AG,23,FALSE)</f>
        <v>4939</v>
      </c>
      <c r="X110" s="13">
        <f>VLOOKUP(Table3[[#This Row],[taxon_oid]],[1]Alphas_all_puf_new_20170727!$A:$AG,24,FALSE)</f>
        <v>1</v>
      </c>
      <c r="Y110" s="25">
        <f>VLOOKUP(Table3[[#This Row],[taxon_oid]],[1]Alphas_all_puf_new_20170727!$A:$AG,25,FALSE)</f>
        <v>0.68</v>
      </c>
      <c r="Z110" s="13">
        <f>VLOOKUP(Table3[[#This Row],[taxon_oid]],[1]Alphas_all_puf_new_20170727!$A:$AG,26,FALSE)</f>
        <v>4630469</v>
      </c>
      <c r="AA110" s="13">
        <f>VLOOKUP(Table3[[#This Row],[taxon_oid]],[1]Alphas_all_puf_new_20170727!$A:$AG,27,FALSE)</f>
        <v>4864</v>
      </c>
      <c r="AB110" s="13">
        <f>VLOOKUP(Table3[[#This Row],[taxon_oid]],[1]Alphas_all_puf_new_20170727!$A:$AG,28,FALSE)</f>
        <v>75</v>
      </c>
      <c r="AC110" s="13">
        <f>VLOOKUP(Table3[[#This Row],[taxon_oid]],[1]Alphas_all_puf_new_20170727!$A:$AG,29,FALSE)</f>
        <v>15</v>
      </c>
      <c r="AD110" s="13">
        <f>VLOOKUP(Table3[[#This Row],[taxon_oid]],[1]Alphas_all_puf_new_20170727!$A:$AG,30,FALSE)</f>
        <v>5</v>
      </c>
      <c r="AE110" s="13">
        <f>VLOOKUP(Table3[[#This Row],[taxon_oid]],[1]Alphas_all_puf_new_20170727!$A:$AG,31,FALSE)</f>
        <v>5</v>
      </c>
      <c r="AF110" s="13">
        <f>VLOOKUP(Table3[[#This Row],[taxon_oid]],[1]Alphas_all_puf_new_20170727!$A:$AG,32,FALSE)</f>
        <v>5</v>
      </c>
      <c r="AG110" s="13">
        <f>VLOOKUP(Table3[[#This Row],[taxon_oid]],[1]Alphas_all_puf_new_20170727!$A:$AG,33,FALSE)</f>
        <v>58</v>
      </c>
    </row>
    <row r="111" spans="1:33" x14ac:dyDescent="0.35">
      <c r="A111">
        <v>2728369659</v>
      </c>
      <c r="B111" t="s">
        <v>35</v>
      </c>
      <c r="C111" t="s">
        <v>36</v>
      </c>
      <c r="D111" t="s">
        <v>1163</v>
      </c>
      <c r="E111" t="s">
        <v>1215</v>
      </c>
      <c r="F111" t="s">
        <v>1161</v>
      </c>
      <c r="G111">
        <v>2728369659</v>
      </c>
      <c r="H111" t="s">
        <v>38</v>
      </c>
      <c r="I111" t="s">
        <v>118</v>
      </c>
      <c r="J111" s="12" t="s">
        <v>994</v>
      </c>
      <c r="K111" s="12" t="s">
        <v>1066</v>
      </c>
      <c r="L111" s="12" t="s">
        <v>1065</v>
      </c>
      <c r="M111" s="12" t="s">
        <v>1214</v>
      </c>
      <c r="N111" s="27" t="s">
        <v>1213</v>
      </c>
      <c r="O111" s="26">
        <f>VLOOKUP(Table3[[#This Row],[taxon_oid]],[1]Alphas_all_puf_new_20170727!$A:$AG,14,FALSE)</f>
        <v>1236969</v>
      </c>
      <c r="P111" s="26">
        <f>VLOOKUP(Table3[[#This Row],[taxon_oid]],[1]Alphas_all_puf_new_20170727!$A:$AG,15,FALSE)</f>
        <v>0</v>
      </c>
      <c r="Q111" s="26">
        <f>VLOOKUP(Table3[[#This Row],[taxon_oid]],[1]Alphas_all_puf_new_20170727!$A:$AG,16,FALSE)</f>
        <v>0</v>
      </c>
      <c r="R111" s="20">
        <f>VLOOKUP(Table3[[#This Row],[taxon_oid]],[1]Alphas_all_puf_new_20170727!$A:$AG,17,FALSE)</f>
        <v>42853</v>
      </c>
      <c r="S111" s="19">
        <f>VLOOKUP(Table3[[#This Row],[taxon_oid]],[1]Alphas_all_puf_new_20170727!$A:$AG,19,FALSE)</f>
        <v>0</v>
      </c>
      <c r="T111" s="19" t="str">
        <f>VLOOKUP(Table3[[#This Row],[taxon_oid]],[1]Alphas_all_puf_new_20170727!$A:$AG,20,FALSE)</f>
        <v>Yes</v>
      </c>
      <c r="U111" s="19" t="str">
        <f>VLOOKUP(Table3[[#This Row],[taxon_oid]],[1]Alphas_all_puf_new_20170727!$A:$AG,21,FALSE)</f>
        <v>Unknown</v>
      </c>
      <c r="V111" s="13">
        <f>VLOOKUP(Table3[[#This Row],[taxon_oid]],[1]Alphas_all_puf_new_20170727!$A:$AG,22,FALSE)</f>
        <v>3000694</v>
      </c>
      <c r="W111" s="13">
        <f>VLOOKUP(Table3[[#This Row],[taxon_oid]],[1]Alphas_all_puf_new_20170727!$A:$AG,23,FALSE)</f>
        <v>4262</v>
      </c>
      <c r="X111" s="13">
        <f>VLOOKUP(Table3[[#This Row],[taxon_oid]],[1]Alphas_all_puf_new_20170727!$A:$AG,24,FALSE)</f>
        <v>1373</v>
      </c>
      <c r="Y111" s="25">
        <f>VLOOKUP(Table3[[#This Row],[taxon_oid]],[1]Alphas_all_puf_new_20170727!$A:$AG,25,FALSE)</f>
        <v>0.67</v>
      </c>
      <c r="Z111" s="13">
        <f>VLOOKUP(Table3[[#This Row],[taxon_oid]],[1]Alphas_all_puf_new_20170727!$A:$AG,26,FALSE)</f>
        <v>2443934</v>
      </c>
      <c r="AA111" s="13">
        <f>VLOOKUP(Table3[[#This Row],[taxon_oid]],[1]Alphas_all_puf_new_20170727!$A:$AG,27,FALSE)</f>
        <v>4208</v>
      </c>
      <c r="AB111" s="13">
        <f>VLOOKUP(Table3[[#This Row],[taxon_oid]],[1]Alphas_all_puf_new_20170727!$A:$AG,28,FALSE)</f>
        <v>54</v>
      </c>
      <c r="AC111" s="13">
        <f>VLOOKUP(Table3[[#This Row],[taxon_oid]],[1]Alphas_all_puf_new_20170727!$A:$AG,29,FALSE)</f>
        <v>3</v>
      </c>
      <c r="AD111" s="13">
        <f>VLOOKUP(Table3[[#This Row],[taxon_oid]],[1]Alphas_all_puf_new_20170727!$A:$AG,30,FALSE)</f>
        <v>1</v>
      </c>
      <c r="AE111" s="13">
        <f>VLOOKUP(Table3[[#This Row],[taxon_oid]],[1]Alphas_all_puf_new_20170727!$A:$AG,31,FALSE)</f>
        <v>1</v>
      </c>
      <c r="AF111" s="13">
        <f>VLOOKUP(Table3[[#This Row],[taxon_oid]],[1]Alphas_all_puf_new_20170727!$A:$AG,32,FALSE)</f>
        <v>1</v>
      </c>
      <c r="AG111" s="13">
        <f>VLOOKUP(Table3[[#This Row],[taxon_oid]],[1]Alphas_all_puf_new_20170727!$A:$AG,33,FALSE)</f>
        <v>38</v>
      </c>
    </row>
    <row r="112" spans="1:33" x14ac:dyDescent="0.35">
      <c r="A112">
        <v>2606217776</v>
      </c>
      <c r="B112" t="s">
        <v>35</v>
      </c>
      <c r="C112" t="s">
        <v>123</v>
      </c>
      <c r="D112" t="s">
        <v>1068</v>
      </c>
      <c r="E112" t="s">
        <v>1212</v>
      </c>
      <c r="F112" t="s">
        <v>1136</v>
      </c>
      <c r="G112">
        <v>2606217776</v>
      </c>
      <c r="H112" t="s">
        <v>38</v>
      </c>
      <c r="I112" t="s">
        <v>118</v>
      </c>
      <c r="J112" s="12" t="s">
        <v>994</v>
      </c>
      <c r="K112" s="12" t="s">
        <v>1066</v>
      </c>
      <c r="L112" s="12" t="s">
        <v>1065</v>
      </c>
      <c r="M112" t="s">
        <v>1064</v>
      </c>
      <c r="N112" s="27" t="s">
        <v>1211</v>
      </c>
      <c r="O112" s="26">
        <f>VLOOKUP(Table3[[#This Row],[taxon_oid]],[1]Alphas_all_puf_new_20170727!$A:$AG,14,FALSE)</f>
        <v>409</v>
      </c>
      <c r="P112" s="26">
        <f>VLOOKUP(Table3[[#This Row],[taxon_oid]],[1]Alphas_all_puf_new_20170727!$A:$AG,15,FALSE)</f>
        <v>0</v>
      </c>
      <c r="Q112" s="26">
        <f>VLOOKUP(Table3[[#This Row],[taxon_oid]],[1]Alphas_all_puf_new_20170727!$A:$AG,16,FALSE)</f>
        <v>0</v>
      </c>
      <c r="R112" s="20">
        <f>VLOOKUP(Table3[[#This Row],[taxon_oid]],[1]Alphas_all_puf_new_20170727!$A:$AG,17,FALSE)</f>
        <v>42613</v>
      </c>
      <c r="S112" s="19" t="str">
        <f>VLOOKUP(Table3[[#This Row],[taxon_oid]],[1]Alphas_all_puf_new_20170727!$A:$AG,19,FALSE)</f>
        <v>Scott Yourstone</v>
      </c>
      <c r="T112" s="19" t="str">
        <f>VLOOKUP(Table3[[#This Row],[taxon_oid]],[1]Alphas_all_puf_new_20170727!$A:$AG,20,FALSE)</f>
        <v>Yes</v>
      </c>
      <c r="U112" s="19" t="str">
        <f>VLOOKUP(Table3[[#This Row],[taxon_oid]],[1]Alphas_all_puf_new_20170727!$A:$AG,21,FALSE)</f>
        <v>Unknown</v>
      </c>
      <c r="V112" s="13">
        <f>VLOOKUP(Table3[[#This Row],[taxon_oid]],[1]Alphas_all_puf_new_20170727!$A:$AG,22,FALSE)</f>
        <v>6606012</v>
      </c>
      <c r="W112" s="13">
        <f>VLOOKUP(Table3[[#This Row],[taxon_oid]],[1]Alphas_all_puf_new_20170727!$A:$AG,23,FALSE)</f>
        <v>6357</v>
      </c>
      <c r="X112" s="13">
        <f>VLOOKUP(Table3[[#This Row],[taxon_oid]],[1]Alphas_all_puf_new_20170727!$A:$AG,24,FALSE)</f>
        <v>147</v>
      </c>
      <c r="Y112" s="25">
        <f>VLOOKUP(Table3[[#This Row],[taxon_oid]],[1]Alphas_all_puf_new_20170727!$A:$AG,25,FALSE)</f>
        <v>0.71</v>
      </c>
      <c r="Z112" s="13">
        <f>VLOOKUP(Table3[[#This Row],[taxon_oid]],[1]Alphas_all_puf_new_20170727!$A:$AG,26,FALSE)</f>
        <v>5672221</v>
      </c>
      <c r="AA112" s="13">
        <f>VLOOKUP(Table3[[#This Row],[taxon_oid]],[1]Alphas_all_puf_new_20170727!$A:$AG,27,FALSE)</f>
        <v>6262</v>
      </c>
      <c r="AB112" s="13">
        <f>VLOOKUP(Table3[[#This Row],[taxon_oid]],[1]Alphas_all_puf_new_20170727!$A:$AG,28,FALSE)</f>
        <v>95</v>
      </c>
      <c r="AC112" s="13">
        <f>VLOOKUP(Table3[[#This Row],[taxon_oid]],[1]Alphas_all_puf_new_20170727!$A:$AG,29,FALSE)</f>
        <v>18</v>
      </c>
      <c r="AD112" s="13">
        <f>VLOOKUP(Table3[[#This Row],[taxon_oid]],[1]Alphas_all_puf_new_20170727!$A:$AG,30,FALSE)</f>
        <v>6</v>
      </c>
      <c r="AE112" s="13">
        <f>VLOOKUP(Table3[[#This Row],[taxon_oid]],[1]Alphas_all_puf_new_20170727!$A:$AG,31,FALSE)</f>
        <v>9</v>
      </c>
      <c r="AF112" s="13">
        <f>VLOOKUP(Table3[[#This Row],[taxon_oid]],[1]Alphas_all_puf_new_20170727!$A:$AG,32,FALSE)</f>
        <v>3</v>
      </c>
      <c r="AG112" s="13">
        <f>VLOOKUP(Table3[[#This Row],[taxon_oid]],[1]Alphas_all_puf_new_20170727!$A:$AG,33,FALSE)</f>
        <v>59</v>
      </c>
    </row>
    <row r="113" spans="1:33" x14ac:dyDescent="0.35">
      <c r="A113">
        <v>2636415936</v>
      </c>
      <c r="B113" t="s">
        <v>35</v>
      </c>
      <c r="C113" t="s">
        <v>36</v>
      </c>
      <c r="D113" t="s">
        <v>1094</v>
      </c>
      <c r="E113" t="s">
        <v>1210</v>
      </c>
      <c r="F113" t="s">
        <v>82</v>
      </c>
      <c r="G113">
        <v>2636415936</v>
      </c>
      <c r="H113" t="s">
        <v>38</v>
      </c>
      <c r="I113" t="s">
        <v>118</v>
      </c>
      <c r="J113" s="12" t="s">
        <v>994</v>
      </c>
      <c r="K113" s="12" t="s">
        <v>1066</v>
      </c>
      <c r="L113" s="12" t="s">
        <v>1065</v>
      </c>
      <c r="M113" s="12" t="s">
        <v>1209</v>
      </c>
      <c r="N113" s="27" t="s">
        <v>1208</v>
      </c>
      <c r="O113" s="26">
        <f>VLOOKUP(Table3[[#This Row],[taxon_oid]],[1]Alphas_all_puf_new_20170727!$A:$AG,14,FALSE)</f>
        <v>298794</v>
      </c>
      <c r="P113" s="26">
        <f>VLOOKUP(Table3[[#This Row],[taxon_oid]],[1]Alphas_all_puf_new_20170727!$A:$AG,15,FALSE)</f>
        <v>0</v>
      </c>
      <c r="Q113" s="26">
        <f>VLOOKUP(Table3[[#This Row],[taxon_oid]],[1]Alphas_all_puf_new_20170727!$A:$AG,16,FALSE)</f>
        <v>0</v>
      </c>
      <c r="R113" s="20">
        <f>VLOOKUP(Table3[[#This Row],[taxon_oid]],[1]Alphas_all_puf_new_20170727!$A:$AG,17,FALSE)</f>
        <v>42297</v>
      </c>
      <c r="S113" s="19">
        <f>VLOOKUP(Table3[[#This Row],[taxon_oid]],[1]Alphas_all_puf_new_20170727!$A:$AG,19,FALSE)</f>
        <v>0</v>
      </c>
      <c r="T113" s="19" t="str">
        <f>VLOOKUP(Table3[[#This Row],[taxon_oid]],[1]Alphas_all_puf_new_20170727!$A:$AG,20,FALSE)</f>
        <v>Yes</v>
      </c>
      <c r="U113" s="19" t="str">
        <f>VLOOKUP(Table3[[#This Row],[taxon_oid]],[1]Alphas_all_puf_new_20170727!$A:$AG,21,FALSE)</f>
        <v>Yes</v>
      </c>
      <c r="V113" s="13">
        <f>VLOOKUP(Table3[[#This Row],[taxon_oid]],[1]Alphas_all_puf_new_20170727!$A:$AG,22,FALSE)</f>
        <v>7432100</v>
      </c>
      <c r="W113" s="13">
        <f>VLOOKUP(Table3[[#This Row],[taxon_oid]],[1]Alphas_all_puf_new_20170727!$A:$AG,23,FALSE)</f>
        <v>7284</v>
      </c>
      <c r="X113" s="13">
        <f>VLOOKUP(Table3[[#This Row],[taxon_oid]],[1]Alphas_all_puf_new_20170727!$A:$AG,24,FALSE)</f>
        <v>560</v>
      </c>
      <c r="Y113" s="25">
        <f>VLOOKUP(Table3[[#This Row],[taxon_oid]],[1]Alphas_all_puf_new_20170727!$A:$AG,25,FALSE)</f>
        <v>0.71</v>
      </c>
      <c r="Z113" s="13">
        <f>VLOOKUP(Table3[[#This Row],[taxon_oid]],[1]Alphas_all_puf_new_20170727!$A:$AG,26,FALSE)</f>
        <v>6330075</v>
      </c>
      <c r="AA113" s="13">
        <f>VLOOKUP(Table3[[#This Row],[taxon_oid]],[1]Alphas_all_puf_new_20170727!$A:$AG,27,FALSE)</f>
        <v>7183</v>
      </c>
      <c r="AB113" s="13">
        <f>VLOOKUP(Table3[[#This Row],[taxon_oid]],[1]Alphas_all_puf_new_20170727!$A:$AG,28,FALSE)</f>
        <v>101</v>
      </c>
      <c r="AC113" s="13">
        <f>VLOOKUP(Table3[[#This Row],[taxon_oid]],[1]Alphas_all_puf_new_20170727!$A:$AG,29,FALSE)</f>
        <v>6</v>
      </c>
      <c r="AD113" s="13">
        <f>VLOOKUP(Table3[[#This Row],[taxon_oid]],[1]Alphas_all_puf_new_20170727!$A:$AG,30,FALSE)</f>
        <v>3</v>
      </c>
      <c r="AE113" s="13">
        <f>VLOOKUP(Table3[[#This Row],[taxon_oid]],[1]Alphas_all_puf_new_20170727!$A:$AG,31,FALSE)</f>
        <v>2</v>
      </c>
      <c r="AF113" s="13">
        <f>VLOOKUP(Table3[[#This Row],[taxon_oid]],[1]Alphas_all_puf_new_20170727!$A:$AG,32,FALSE)</f>
        <v>1</v>
      </c>
      <c r="AG113" s="13">
        <f>VLOOKUP(Table3[[#This Row],[taxon_oid]],[1]Alphas_all_puf_new_20170727!$A:$AG,33,FALSE)</f>
        <v>59</v>
      </c>
    </row>
    <row r="114" spans="1:33" x14ac:dyDescent="0.35">
      <c r="A114">
        <v>2546825546</v>
      </c>
      <c r="B114" t="s">
        <v>35</v>
      </c>
      <c r="C114" t="s">
        <v>36</v>
      </c>
      <c r="D114" t="s">
        <v>1173</v>
      </c>
      <c r="E114" t="s">
        <v>1207</v>
      </c>
      <c r="F114" t="s">
        <v>46</v>
      </c>
      <c r="G114">
        <v>2546825546</v>
      </c>
      <c r="H114" t="s">
        <v>38</v>
      </c>
      <c r="I114" t="s">
        <v>118</v>
      </c>
      <c r="J114" s="12" t="s">
        <v>994</v>
      </c>
      <c r="K114" s="12" t="s">
        <v>1066</v>
      </c>
      <c r="L114" s="12" t="s">
        <v>1065</v>
      </c>
      <c r="M114" t="s">
        <v>1207</v>
      </c>
      <c r="N114" s="27">
        <v>10</v>
      </c>
      <c r="O114" s="26">
        <f>VLOOKUP(Table3[[#This Row],[taxon_oid]],[1]Alphas_all_puf_new_20170727!$A:$AG,14,FALSE)</f>
        <v>1101191</v>
      </c>
      <c r="P114" s="26">
        <f>VLOOKUP(Table3[[#This Row],[taxon_oid]],[1]Alphas_all_puf_new_20170727!$A:$AG,15,FALSE)</f>
        <v>0</v>
      </c>
      <c r="Q114" s="26">
        <f>VLOOKUP(Table3[[#This Row],[taxon_oid]],[1]Alphas_all_puf_new_20170727!$A:$AG,16,FALSE)</f>
        <v>0</v>
      </c>
      <c r="R114" s="20">
        <f>VLOOKUP(Table3[[#This Row],[taxon_oid]],[1]Alphas_all_puf_new_20170727!$A:$AG,17,FALSE)</f>
        <v>41610</v>
      </c>
      <c r="S114" s="19" t="str">
        <f>VLOOKUP(Table3[[#This Row],[taxon_oid]],[1]Alphas_all_puf_new_20170727!$A:$AG,19,FALSE)</f>
        <v>Ludmila Chistoserdova</v>
      </c>
      <c r="T114" s="19" t="str">
        <f>VLOOKUP(Table3[[#This Row],[taxon_oid]],[1]Alphas_all_puf_new_20170727!$A:$AG,20,FALSE)</f>
        <v>Yes</v>
      </c>
      <c r="U114" s="19" t="str">
        <f>VLOOKUP(Table3[[#This Row],[taxon_oid]],[1]Alphas_all_puf_new_20170727!$A:$AG,21,FALSE)</f>
        <v>Unknown</v>
      </c>
      <c r="V114" s="13">
        <f>VLOOKUP(Table3[[#This Row],[taxon_oid]],[1]Alphas_all_puf_new_20170727!$A:$AG,22,FALSE)</f>
        <v>4982370</v>
      </c>
      <c r="W114" s="13">
        <f>VLOOKUP(Table3[[#This Row],[taxon_oid]],[1]Alphas_all_puf_new_20170727!$A:$AG,23,FALSE)</f>
        <v>4748</v>
      </c>
      <c r="X114" s="13">
        <f>VLOOKUP(Table3[[#This Row],[taxon_oid]],[1]Alphas_all_puf_new_20170727!$A:$AG,24,FALSE)</f>
        <v>4</v>
      </c>
      <c r="Y114" s="25">
        <f>VLOOKUP(Table3[[#This Row],[taxon_oid]],[1]Alphas_all_puf_new_20170727!$A:$AG,25,FALSE)</f>
        <v>0.67</v>
      </c>
      <c r="Z114" s="13">
        <f>VLOOKUP(Table3[[#This Row],[taxon_oid]],[1]Alphas_all_puf_new_20170727!$A:$AG,26,FALSE)</f>
        <v>4301577</v>
      </c>
      <c r="AA114" s="13">
        <f>VLOOKUP(Table3[[#This Row],[taxon_oid]],[1]Alphas_all_puf_new_20170727!$A:$AG,27,FALSE)</f>
        <v>4658</v>
      </c>
      <c r="AB114" s="13">
        <f>VLOOKUP(Table3[[#This Row],[taxon_oid]],[1]Alphas_all_puf_new_20170727!$A:$AG,28,FALSE)</f>
        <v>90</v>
      </c>
      <c r="AC114" s="13">
        <f>VLOOKUP(Table3[[#This Row],[taxon_oid]],[1]Alphas_all_puf_new_20170727!$A:$AG,29,FALSE)</f>
        <v>15</v>
      </c>
      <c r="AD114" s="13">
        <f>VLOOKUP(Table3[[#This Row],[taxon_oid]],[1]Alphas_all_puf_new_20170727!$A:$AG,30,FALSE)</f>
        <v>5</v>
      </c>
      <c r="AE114" s="13">
        <f>VLOOKUP(Table3[[#This Row],[taxon_oid]],[1]Alphas_all_puf_new_20170727!$A:$AG,31,FALSE)</f>
        <v>5</v>
      </c>
      <c r="AF114" s="13">
        <f>VLOOKUP(Table3[[#This Row],[taxon_oid]],[1]Alphas_all_puf_new_20170727!$A:$AG,32,FALSE)</f>
        <v>5</v>
      </c>
      <c r="AG114" s="13">
        <f>VLOOKUP(Table3[[#This Row],[taxon_oid]],[1]Alphas_all_puf_new_20170727!$A:$AG,33,FALSE)</f>
        <v>57</v>
      </c>
    </row>
    <row r="115" spans="1:33" x14ac:dyDescent="0.35">
      <c r="A115">
        <v>2551306656</v>
      </c>
      <c r="B115" t="s">
        <v>35</v>
      </c>
      <c r="C115" t="s">
        <v>36</v>
      </c>
      <c r="D115" t="s">
        <v>1206</v>
      </c>
      <c r="E115" t="s">
        <v>1204</v>
      </c>
      <c r="F115" t="s">
        <v>1205</v>
      </c>
      <c r="G115">
        <v>2551306656</v>
      </c>
      <c r="H115" t="s">
        <v>38</v>
      </c>
      <c r="I115" t="s">
        <v>118</v>
      </c>
      <c r="J115" s="12" t="s">
        <v>994</v>
      </c>
      <c r="K115" s="12" t="s">
        <v>1066</v>
      </c>
      <c r="L115" s="12" t="s">
        <v>1065</v>
      </c>
      <c r="M115" t="s">
        <v>1204</v>
      </c>
      <c r="N115" s="27" t="s">
        <v>210</v>
      </c>
      <c r="O115" s="26">
        <f>VLOOKUP(Table3[[#This Row],[taxon_oid]],[1]Alphas_all_puf_new_20170727!$A:$AG,14,FALSE)</f>
        <v>91459</v>
      </c>
      <c r="P115" s="26">
        <f>VLOOKUP(Table3[[#This Row],[taxon_oid]],[1]Alphas_all_puf_new_20170727!$A:$AG,15,FALSE)</f>
        <v>0</v>
      </c>
      <c r="Q115" s="26">
        <f>VLOOKUP(Table3[[#This Row],[taxon_oid]],[1]Alphas_all_puf_new_20170727!$A:$AG,16,FALSE)</f>
        <v>0</v>
      </c>
      <c r="R115" s="20">
        <f>VLOOKUP(Table3[[#This Row],[taxon_oid]],[1]Alphas_all_puf_new_20170727!$A:$AG,17,FALSE)</f>
        <v>0</v>
      </c>
      <c r="S115" s="19">
        <f>VLOOKUP(Table3[[#This Row],[taxon_oid]],[1]Alphas_all_puf_new_20170727!$A:$AG,19,FALSE)</f>
        <v>0</v>
      </c>
      <c r="T115" s="19" t="str">
        <f>VLOOKUP(Table3[[#This Row],[taxon_oid]],[1]Alphas_all_puf_new_20170727!$A:$AG,20,FALSE)</f>
        <v>Yes</v>
      </c>
      <c r="U115" s="19" t="str">
        <f>VLOOKUP(Table3[[#This Row],[taxon_oid]],[1]Alphas_all_puf_new_20170727!$A:$AG,21,FALSE)</f>
        <v>Unknown</v>
      </c>
      <c r="V115" s="13">
        <f>VLOOKUP(Table3[[#This Row],[taxon_oid]],[1]Alphas_all_puf_new_20170727!$A:$AG,22,FALSE)</f>
        <v>5904440</v>
      </c>
      <c r="W115" s="13">
        <f>VLOOKUP(Table3[[#This Row],[taxon_oid]],[1]Alphas_all_puf_new_20170727!$A:$AG,23,FALSE)</f>
        <v>6596</v>
      </c>
      <c r="X115" s="13">
        <f>VLOOKUP(Table3[[#This Row],[taxon_oid]],[1]Alphas_all_puf_new_20170727!$A:$AG,24,FALSE)</f>
        <v>1080</v>
      </c>
      <c r="Y115" s="25">
        <f>VLOOKUP(Table3[[#This Row],[taxon_oid]],[1]Alphas_all_puf_new_20170727!$A:$AG,25,FALSE)</f>
        <v>0.7</v>
      </c>
      <c r="Z115" s="13">
        <f>VLOOKUP(Table3[[#This Row],[taxon_oid]],[1]Alphas_all_puf_new_20170727!$A:$AG,26,FALSE)</f>
        <v>5023650</v>
      </c>
      <c r="AA115" s="13">
        <f>VLOOKUP(Table3[[#This Row],[taxon_oid]],[1]Alphas_all_puf_new_20170727!$A:$AG,27,FALSE)</f>
        <v>6513</v>
      </c>
      <c r="AB115" s="13">
        <f>VLOOKUP(Table3[[#This Row],[taxon_oid]],[1]Alphas_all_puf_new_20170727!$A:$AG,28,FALSE)</f>
        <v>83</v>
      </c>
      <c r="AC115" s="13">
        <f>VLOOKUP(Table3[[#This Row],[taxon_oid]],[1]Alphas_all_puf_new_20170727!$A:$AG,29,FALSE)</f>
        <v>11</v>
      </c>
      <c r="AD115" s="13">
        <f>VLOOKUP(Table3[[#This Row],[taxon_oid]],[1]Alphas_all_puf_new_20170727!$A:$AG,30,FALSE)</f>
        <v>4</v>
      </c>
      <c r="AE115" s="13">
        <f>VLOOKUP(Table3[[#This Row],[taxon_oid]],[1]Alphas_all_puf_new_20170727!$A:$AG,31,FALSE)</f>
        <v>4</v>
      </c>
      <c r="AF115" s="13">
        <f>VLOOKUP(Table3[[#This Row],[taxon_oid]],[1]Alphas_all_puf_new_20170727!$A:$AG,32,FALSE)</f>
        <v>3</v>
      </c>
      <c r="AG115" s="13">
        <f>VLOOKUP(Table3[[#This Row],[taxon_oid]],[1]Alphas_all_puf_new_20170727!$A:$AG,33,FALSE)</f>
        <v>52</v>
      </c>
    </row>
    <row r="116" spans="1:33" x14ac:dyDescent="0.35">
      <c r="A116">
        <v>2643221864</v>
      </c>
      <c r="B116" t="s">
        <v>35</v>
      </c>
      <c r="C116" t="s">
        <v>36</v>
      </c>
      <c r="D116" t="s">
        <v>197</v>
      </c>
      <c r="E116" t="s">
        <v>1203</v>
      </c>
      <c r="F116" t="s">
        <v>196</v>
      </c>
      <c r="G116">
        <v>2643221864</v>
      </c>
      <c r="H116" t="s">
        <v>38</v>
      </c>
      <c r="I116" t="s">
        <v>118</v>
      </c>
      <c r="J116" s="12" t="s">
        <v>994</v>
      </c>
      <c r="K116" s="12" t="s">
        <v>1066</v>
      </c>
      <c r="L116" s="12" t="s">
        <v>1065</v>
      </c>
      <c r="M116" t="s">
        <v>1203</v>
      </c>
      <c r="N116" s="27" t="s">
        <v>1202</v>
      </c>
      <c r="O116" s="26">
        <f>VLOOKUP(Table3[[#This Row],[taxon_oid]],[1]Alphas_all_puf_new_20170727!$A:$AG,14,FALSE)</f>
        <v>1736248</v>
      </c>
      <c r="P116" s="26">
        <f>VLOOKUP(Table3[[#This Row],[taxon_oid]],[1]Alphas_all_puf_new_20170727!$A:$AG,15,FALSE)</f>
        <v>0</v>
      </c>
      <c r="Q116" s="26">
        <f>VLOOKUP(Table3[[#This Row],[taxon_oid]],[1]Alphas_all_puf_new_20170727!$A:$AG,16,FALSE)</f>
        <v>0</v>
      </c>
      <c r="R116" s="20">
        <f>VLOOKUP(Table3[[#This Row],[taxon_oid]],[1]Alphas_all_puf_new_20170727!$A:$AG,17,FALSE)</f>
        <v>42349</v>
      </c>
      <c r="S116" s="19">
        <f>VLOOKUP(Table3[[#This Row],[taxon_oid]],[1]Alphas_all_puf_new_20170727!$A:$AG,19,FALSE)</f>
        <v>0</v>
      </c>
      <c r="T116" s="19" t="str">
        <f>VLOOKUP(Table3[[#This Row],[taxon_oid]],[1]Alphas_all_puf_new_20170727!$A:$AG,20,FALSE)</f>
        <v>Yes</v>
      </c>
      <c r="U116" s="19">
        <f>VLOOKUP(Table3[[#This Row],[taxon_oid]],[1]Alphas_all_puf_new_20170727!$A:$AG,21,FALSE)</f>
        <v>0</v>
      </c>
      <c r="V116" s="13">
        <f>VLOOKUP(Table3[[#This Row],[taxon_oid]],[1]Alphas_all_puf_new_20170727!$A:$AG,22,FALSE)</f>
        <v>5453864</v>
      </c>
      <c r="W116" s="13">
        <f>VLOOKUP(Table3[[#This Row],[taxon_oid]],[1]Alphas_all_puf_new_20170727!$A:$AG,23,FALSE)</f>
        <v>5211</v>
      </c>
      <c r="X116" s="13">
        <f>VLOOKUP(Table3[[#This Row],[taxon_oid]],[1]Alphas_all_puf_new_20170727!$A:$AG,24,FALSE)</f>
        <v>45</v>
      </c>
      <c r="Y116" s="25">
        <f>VLOOKUP(Table3[[#This Row],[taxon_oid]],[1]Alphas_all_puf_new_20170727!$A:$AG,25,FALSE)</f>
        <v>0.68</v>
      </c>
      <c r="Z116" s="13">
        <f>VLOOKUP(Table3[[#This Row],[taxon_oid]],[1]Alphas_all_puf_new_20170727!$A:$AG,26,FALSE)</f>
        <v>4606993</v>
      </c>
      <c r="AA116" s="13">
        <f>VLOOKUP(Table3[[#This Row],[taxon_oid]],[1]Alphas_all_puf_new_20170727!$A:$AG,27,FALSE)</f>
        <v>5147</v>
      </c>
      <c r="AB116" s="13">
        <f>VLOOKUP(Table3[[#This Row],[taxon_oid]],[1]Alphas_all_puf_new_20170727!$A:$AG,28,FALSE)</f>
        <v>64</v>
      </c>
      <c r="AC116" s="13">
        <f>VLOOKUP(Table3[[#This Row],[taxon_oid]],[1]Alphas_all_puf_new_20170727!$A:$AG,29,FALSE)</f>
        <v>3</v>
      </c>
      <c r="AD116" s="13">
        <f>VLOOKUP(Table3[[#This Row],[taxon_oid]],[1]Alphas_all_puf_new_20170727!$A:$AG,30,FALSE)</f>
        <v>1</v>
      </c>
      <c r="AE116" s="13">
        <f>VLOOKUP(Table3[[#This Row],[taxon_oid]],[1]Alphas_all_puf_new_20170727!$A:$AG,31,FALSE)</f>
        <v>1</v>
      </c>
      <c r="AF116" s="13">
        <f>VLOOKUP(Table3[[#This Row],[taxon_oid]],[1]Alphas_all_puf_new_20170727!$A:$AG,32,FALSE)</f>
        <v>1</v>
      </c>
      <c r="AG116" s="13">
        <f>VLOOKUP(Table3[[#This Row],[taxon_oid]],[1]Alphas_all_puf_new_20170727!$A:$AG,33,FALSE)</f>
        <v>45</v>
      </c>
    </row>
    <row r="117" spans="1:33" x14ac:dyDescent="0.35">
      <c r="A117">
        <v>2574179709</v>
      </c>
      <c r="B117" t="s">
        <v>35</v>
      </c>
      <c r="C117" t="s">
        <v>36</v>
      </c>
      <c r="D117" t="s">
        <v>172</v>
      </c>
      <c r="E117" t="s">
        <v>1201</v>
      </c>
      <c r="F117" t="s">
        <v>46</v>
      </c>
      <c r="G117">
        <v>2574179709</v>
      </c>
      <c r="H117" t="s">
        <v>38</v>
      </c>
      <c r="I117" t="s">
        <v>118</v>
      </c>
      <c r="J117" s="12" t="s">
        <v>994</v>
      </c>
      <c r="K117" s="12" t="s">
        <v>1066</v>
      </c>
      <c r="L117" s="12" t="s">
        <v>1065</v>
      </c>
      <c r="M117" s="12" t="s">
        <v>1200</v>
      </c>
      <c r="N117" s="27" t="s">
        <v>1199</v>
      </c>
      <c r="O117" s="26">
        <f>VLOOKUP(Table3[[#This Row],[taxon_oid]],[1]Alphas_all_puf_new_20170727!$A:$AG,14,FALSE)</f>
        <v>1122234</v>
      </c>
      <c r="P117" s="26">
        <f>VLOOKUP(Table3[[#This Row],[taxon_oid]],[1]Alphas_all_puf_new_20170727!$A:$AG,15,FALSE)</f>
        <v>0</v>
      </c>
      <c r="Q117" s="26">
        <f>VLOOKUP(Table3[[#This Row],[taxon_oid]],[1]Alphas_all_puf_new_20170727!$A:$AG,16,FALSE)</f>
        <v>0</v>
      </c>
      <c r="R117" s="20">
        <f>VLOOKUP(Table3[[#This Row],[taxon_oid]],[1]Alphas_all_puf_new_20170727!$A:$AG,17,FALSE)</f>
        <v>42328</v>
      </c>
      <c r="S117" s="19" t="str">
        <f>VLOOKUP(Table3[[#This Row],[taxon_oid]],[1]Alphas_all_puf_new_20170727!$A:$AG,19,FALSE)</f>
        <v>Nikos Kyrpides</v>
      </c>
      <c r="T117" s="19" t="str">
        <f>VLOOKUP(Table3[[#This Row],[taxon_oid]],[1]Alphas_all_puf_new_20170727!$A:$AG,20,FALSE)</f>
        <v>Yes</v>
      </c>
      <c r="U117" s="19" t="str">
        <f>VLOOKUP(Table3[[#This Row],[taxon_oid]],[1]Alphas_all_puf_new_20170727!$A:$AG,21,FALSE)</f>
        <v>Yes</v>
      </c>
      <c r="V117" s="13">
        <f>VLOOKUP(Table3[[#This Row],[taxon_oid]],[1]Alphas_all_puf_new_20170727!$A:$AG,22,FALSE)</f>
        <v>5502493</v>
      </c>
      <c r="W117" s="13">
        <f>VLOOKUP(Table3[[#This Row],[taxon_oid]],[1]Alphas_all_puf_new_20170727!$A:$AG,23,FALSE)</f>
        <v>5350</v>
      </c>
      <c r="X117" s="13">
        <f>VLOOKUP(Table3[[#This Row],[taxon_oid]],[1]Alphas_all_puf_new_20170727!$A:$AG,24,FALSE)</f>
        <v>46</v>
      </c>
      <c r="Y117" s="25">
        <f>VLOOKUP(Table3[[#This Row],[taxon_oid]],[1]Alphas_all_puf_new_20170727!$A:$AG,25,FALSE)</f>
        <v>0.67</v>
      </c>
      <c r="Z117" s="13">
        <f>VLOOKUP(Table3[[#This Row],[taxon_oid]],[1]Alphas_all_puf_new_20170727!$A:$AG,26,FALSE)</f>
        <v>4863552</v>
      </c>
      <c r="AA117" s="13">
        <f>VLOOKUP(Table3[[#This Row],[taxon_oid]],[1]Alphas_all_puf_new_20170727!$A:$AG,27,FALSE)</f>
        <v>5274</v>
      </c>
      <c r="AB117" s="13">
        <f>VLOOKUP(Table3[[#This Row],[taxon_oid]],[1]Alphas_all_puf_new_20170727!$A:$AG,28,FALSE)</f>
        <v>76</v>
      </c>
      <c r="AC117" s="13">
        <f>VLOOKUP(Table3[[#This Row],[taxon_oid]],[1]Alphas_all_puf_new_20170727!$A:$AG,29,FALSE)</f>
        <v>10</v>
      </c>
      <c r="AD117" s="13">
        <f>VLOOKUP(Table3[[#This Row],[taxon_oid]],[1]Alphas_all_puf_new_20170727!$A:$AG,30,FALSE)</f>
        <v>5</v>
      </c>
      <c r="AE117" s="13">
        <f>VLOOKUP(Table3[[#This Row],[taxon_oid]],[1]Alphas_all_puf_new_20170727!$A:$AG,31,FALSE)</f>
        <v>4</v>
      </c>
      <c r="AF117" s="13">
        <f>VLOOKUP(Table3[[#This Row],[taxon_oid]],[1]Alphas_all_puf_new_20170727!$A:$AG,32,FALSE)</f>
        <v>1</v>
      </c>
      <c r="AG117" s="13">
        <f>VLOOKUP(Table3[[#This Row],[taxon_oid]],[1]Alphas_all_puf_new_20170727!$A:$AG,33,FALSE)</f>
        <v>46</v>
      </c>
    </row>
    <row r="118" spans="1:33" x14ac:dyDescent="0.35">
      <c r="A118">
        <v>2636415909</v>
      </c>
      <c r="B118" t="s">
        <v>35</v>
      </c>
      <c r="C118" t="s">
        <v>36</v>
      </c>
      <c r="D118" t="s">
        <v>1094</v>
      </c>
      <c r="E118" t="s">
        <v>1198</v>
      </c>
      <c r="F118" t="s">
        <v>82</v>
      </c>
      <c r="G118">
        <v>2636415909</v>
      </c>
      <c r="H118" t="s">
        <v>38</v>
      </c>
      <c r="I118" t="s">
        <v>118</v>
      </c>
      <c r="J118" s="12" t="s">
        <v>994</v>
      </c>
      <c r="K118" s="12" t="s">
        <v>1066</v>
      </c>
      <c r="L118" s="12" t="s">
        <v>1065</v>
      </c>
      <c r="M118" s="12" t="s">
        <v>1197</v>
      </c>
      <c r="N118" s="27" t="s">
        <v>1196</v>
      </c>
      <c r="O118" s="26">
        <f>VLOOKUP(Table3[[#This Row],[taxon_oid]],[1]Alphas_all_puf_new_20170727!$A:$AG,14,FALSE)</f>
        <v>1187852</v>
      </c>
      <c r="P118" s="26">
        <f>VLOOKUP(Table3[[#This Row],[taxon_oid]],[1]Alphas_all_puf_new_20170727!$A:$AG,15,FALSE)</f>
        <v>0</v>
      </c>
      <c r="Q118" s="26">
        <f>VLOOKUP(Table3[[#This Row],[taxon_oid]],[1]Alphas_all_puf_new_20170727!$A:$AG,16,FALSE)</f>
        <v>0</v>
      </c>
      <c r="R118" s="20">
        <f>VLOOKUP(Table3[[#This Row],[taxon_oid]],[1]Alphas_all_puf_new_20170727!$A:$AG,17,FALSE)</f>
        <v>42297</v>
      </c>
      <c r="S118" s="19">
        <f>VLOOKUP(Table3[[#This Row],[taxon_oid]],[1]Alphas_all_puf_new_20170727!$A:$AG,19,FALSE)</f>
        <v>0</v>
      </c>
      <c r="T118" s="19" t="str">
        <f>VLOOKUP(Table3[[#This Row],[taxon_oid]],[1]Alphas_all_puf_new_20170727!$A:$AG,20,FALSE)</f>
        <v>Yes</v>
      </c>
      <c r="U118" s="19">
        <f>VLOOKUP(Table3[[#This Row],[taxon_oid]],[1]Alphas_all_puf_new_20170727!$A:$AG,21,FALSE)</f>
        <v>0</v>
      </c>
      <c r="V118" s="13">
        <f>VLOOKUP(Table3[[#This Row],[taxon_oid]],[1]Alphas_all_puf_new_20170727!$A:$AG,22,FALSE)</f>
        <v>6743422</v>
      </c>
      <c r="W118" s="13">
        <f>VLOOKUP(Table3[[#This Row],[taxon_oid]],[1]Alphas_all_puf_new_20170727!$A:$AG,23,FALSE)</f>
        <v>6436</v>
      </c>
      <c r="X118" s="13">
        <f>VLOOKUP(Table3[[#This Row],[taxon_oid]],[1]Alphas_all_puf_new_20170727!$A:$AG,24,FALSE)</f>
        <v>483</v>
      </c>
      <c r="Y118" s="25">
        <f>VLOOKUP(Table3[[#This Row],[taxon_oid]],[1]Alphas_all_puf_new_20170727!$A:$AG,25,FALSE)</f>
        <v>0.7</v>
      </c>
      <c r="Z118" s="13">
        <f>VLOOKUP(Table3[[#This Row],[taxon_oid]],[1]Alphas_all_puf_new_20170727!$A:$AG,26,FALSE)</f>
        <v>5755240</v>
      </c>
      <c r="AA118" s="13">
        <f>VLOOKUP(Table3[[#This Row],[taxon_oid]],[1]Alphas_all_puf_new_20170727!$A:$AG,27,FALSE)</f>
        <v>6335</v>
      </c>
      <c r="AB118" s="13">
        <f>VLOOKUP(Table3[[#This Row],[taxon_oid]],[1]Alphas_all_puf_new_20170727!$A:$AG,28,FALSE)</f>
        <v>101</v>
      </c>
      <c r="AC118" s="13">
        <f>VLOOKUP(Table3[[#This Row],[taxon_oid]],[1]Alphas_all_puf_new_20170727!$A:$AG,29,FALSE)</f>
        <v>9</v>
      </c>
      <c r="AD118" s="13">
        <f>VLOOKUP(Table3[[#This Row],[taxon_oid]],[1]Alphas_all_puf_new_20170727!$A:$AG,30,FALSE)</f>
        <v>3</v>
      </c>
      <c r="AE118" s="13">
        <f>VLOOKUP(Table3[[#This Row],[taxon_oid]],[1]Alphas_all_puf_new_20170727!$A:$AG,31,FALSE)</f>
        <v>4</v>
      </c>
      <c r="AF118" s="13">
        <f>VLOOKUP(Table3[[#This Row],[taxon_oid]],[1]Alphas_all_puf_new_20170727!$A:$AG,32,FALSE)</f>
        <v>2</v>
      </c>
      <c r="AG118" s="13">
        <f>VLOOKUP(Table3[[#This Row],[taxon_oid]],[1]Alphas_all_puf_new_20170727!$A:$AG,33,FALSE)</f>
        <v>66</v>
      </c>
    </row>
    <row r="119" spans="1:33" x14ac:dyDescent="0.35">
      <c r="A119">
        <v>2507262015</v>
      </c>
      <c r="B119" t="s">
        <v>35</v>
      </c>
      <c r="C119" t="s">
        <v>36</v>
      </c>
      <c r="D119" t="s">
        <v>1195</v>
      </c>
      <c r="E119" t="s">
        <v>1194</v>
      </c>
      <c r="F119" t="s">
        <v>46</v>
      </c>
      <c r="G119">
        <v>2507262015</v>
      </c>
      <c r="H119" t="s">
        <v>38</v>
      </c>
      <c r="I119" t="s">
        <v>118</v>
      </c>
      <c r="J119" s="12" t="s">
        <v>994</v>
      </c>
      <c r="K119" s="12" t="s">
        <v>1066</v>
      </c>
      <c r="L119" s="12" t="s">
        <v>1065</v>
      </c>
      <c r="M119" s="12" t="s">
        <v>1088</v>
      </c>
      <c r="N119" s="27" t="s">
        <v>1193</v>
      </c>
      <c r="O119" s="26">
        <f>VLOOKUP(Table3[[#This Row],[taxon_oid]],[1]Alphas_all_puf_new_20170727!$A:$AG,14,FALSE)</f>
        <v>882800</v>
      </c>
      <c r="P119" s="26">
        <f>VLOOKUP(Table3[[#This Row],[taxon_oid]],[1]Alphas_all_puf_new_20170727!$A:$AG,15,FALSE)</f>
        <v>62143</v>
      </c>
      <c r="Q119" s="26">
        <f>VLOOKUP(Table3[[#This Row],[taxon_oid]],[1]Alphas_all_puf_new_20170727!$A:$AG,16,FALSE)</f>
        <v>62143</v>
      </c>
      <c r="R119" s="20">
        <f>VLOOKUP(Table3[[#This Row],[taxon_oid]],[1]Alphas_all_puf_new_20170727!$A:$AG,17,FALSE)</f>
        <v>40799</v>
      </c>
      <c r="S119" s="19" t="str">
        <f>VLOOKUP(Table3[[#This Row],[taxon_oid]],[1]Alphas_all_puf_new_20170727!$A:$AG,19,FALSE)</f>
        <v>Carolin Frank</v>
      </c>
      <c r="T119" s="19" t="str">
        <f>VLOOKUP(Table3[[#This Row],[taxon_oid]],[1]Alphas_all_puf_new_20170727!$A:$AG,20,FALSE)</f>
        <v>Yes</v>
      </c>
      <c r="U119" s="19" t="str">
        <f>VLOOKUP(Table3[[#This Row],[taxon_oid]],[1]Alphas_all_puf_new_20170727!$A:$AG,21,FALSE)</f>
        <v>No</v>
      </c>
      <c r="V119" s="13">
        <f>VLOOKUP(Table3[[#This Row],[taxon_oid]],[1]Alphas_all_puf_new_20170727!$A:$AG,22,FALSE)</f>
        <v>6691911</v>
      </c>
      <c r="W119" s="13">
        <f>VLOOKUP(Table3[[#This Row],[taxon_oid]],[1]Alphas_all_puf_new_20170727!$A:$AG,23,FALSE)</f>
        <v>6627</v>
      </c>
      <c r="X119" s="13">
        <f>VLOOKUP(Table3[[#This Row],[taxon_oid]],[1]Alphas_all_puf_new_20170727!$A:$AG,24,FALSE)</f>
        <v>12</v>
      </c>
      <c r="Y119" s="25">
        <f>VLOOKUP(Table3[[#This Row],[taxon_oid]],[1]Alphas_all_puf_new_20170727!$A:$AG,25,FALSE)</f>
        <v>0.68</v>
      </c>
      <c r="Z119" s="13">
        <f>VLOOKUP(Table3[[#This Row],[taxon_oid]],[1]Alphas_all_puf_new_20170727!$A:$AG,26,FALSE)</f>
        <v>5716473</v>
      </c>
      <c r="AA119" s="13">
        <f>VLOOKUP(Table3[[#This Row],[taxon_oid]],[1]Alphas_all_puf_new_20170727!$A:$AG,27,FALSE)</f>
        <v>6550</v>
      </c>
      <c r="AB119" s="13">
        <f>VLOOKUP(Table3[[#This Row],[taxon_oid]],[1]Alphas_all_puf_new_20170727!$A:$AG,28,FALSE)</f>
        <v>77</v>
      </c>
      <c r="AC119" s="13">
        <f>VLOOKUP(Table3[[#This Row],[taxon_oid]],[1]Alphas_all_puf_new_20170727!$A:$AG,29,FALSE)</f>
        <v>8</v>
      </c>
      <c r="AD119" s="13">
        <f>VLOOKUP(Table3[[#This Row],[taxon_oid]],[1]Alphas_all_puf_new_20170727!$A:$AG,30,FALSE)</f>
        <v>2</v>
      </c>
      <c r="AE119" s="13">
        <f>VLOOKUP(Table3[[#This Row],[taxon_oid]],[1]Alphas_all_puf_new_20170727!$A:$AG,31,FALSE)</f>
        <v>3</v>
      </c>
      <c r="AF119" s="13">
        <f>VLOOKUP(Table3[[#This Row],[taxon_oid]],[1]Alphas_all_puf_new_20170727!$A:$AG,32,FALSE)</f>
        <v>3</v>
      </c>
      <c r="AG119" s="13">
        <f>VLOOKUP(Table3[[#This Row],[taxon_oid]],[1]Alphas_all_puf_new_20170727!$A:$AG,33,FALSE)</f>
        <v>54</v>
      </c>
    </row>
    <row r="120" spans="1:33" x14ac:dyDescent="0.35">
      <c r="A120">
        <v>2651870129</v>
      </c>
      <c r="B120" t="s">
        <v>35</v>
      </c>
      <c r="C120" t="s">
        <v>36</v>
      </c>
      <c r="D120" t="s">
        <v>254</v>
      </c>
      <c r="E120" t="s">
        <v>1192</v>
      </c>
      <c r="F120" t="s">
        <v>46</v>
      </c>
      <c r="G120">
        <v>2651870129</v>
      </c>
      <c r="H120" t="s">
        <v>38</v>
      </c>
      <c r="I120" t="s">
        <v>118</v>
      </c>
      <c r="J120" s="12" t="s">
        <v>994</v>
      </c>
      <c r="K120" s="12" t="s">
        <v>1066</v>
      </c>
      <c r="L120" s="12" t="s">
        <v>1065</v>
      </c>
      <c r="M120" s="12" t="s">
        <v>1191</v>
      </c>
      <c r="N120" s="27" t="s">
        <v>1190</v>
      </c>
      <c r="O120" s="26">
        <f>VLOOKUP(Table3[[#This Row],[taxon_oid]],[1]Alphas_all_puf_new_20170727!$A:$AG,14,FALSE)</f>
        <v>418223</v>
      </c>
      <c r="P120" s="26">
        <f>VLOOKUP(Table3[[#This Row],[taxon_oid]],[1]Alphas_all_puf_new_20170727!$A:$AG,15,FALSE)</f>
        <v>0</v>
      </c>
      <c r="Q120" s="26">
        <f>VLOOKUP(Table3[[#This Row],[taxon_oid]],[1]Alphas_all_puf_new_20170727!$A:$AG,16,FALSE)</f>
        <v>0</v>
      </c>
      <c r="R120" s="20">
        <f>VLOOKUP(Table3[[#This Row],[taxon_oid]],[1]Alphas_all_puf_new_20170727!$A:$AG,17,FALSE)</f>
        <v>42438</v>
      </c>
      <c r="S120" s="19" t="str">
        <f>VLOOKUP(Table3[[#This Row],[taxon_oid]],[1]Alphas_all_puf_new_20170727!$A:$AG,19,FALSE)</f>
        <v>William Whitman</v>
      </c>
      <c r="T120" s="19" t="str">
        <f>VLOOKUP(Table3[[#This Row],[taxon_oid]],[1]Alphas_all_puf_new_20170727!$A:$AG,20,FALSE)</f>
        <v>Yes</v>
      </c>
      <c r="U120" s="19">
        <f>VLOOKUP(Table3[[#This Row],[taxon_oid]],[1]Alphas_all_puf_new_20170727!$A:$AG,21,FALSE)</f>
        <v>0</v>
      </c>
      <c r="V120" s="13">
        <f>VLOOKUP(Table3[[#This Row],[taxon_oid]],[1]Alphas_all_puf_new_20170727!$A:$AG,22,FALSE)</f>
        <v>6203749</v>
      </c>
      <c r="W120" s="13">
        <f>VLOOKUP(Table3[[#This Row],[taxon_oid]],[1]Alphas_all_puf_new_20170727!$A:$AG,23,FALSE)</f>
        <v>5890</v>
      </c>
      <c r="X120" s="13">
        <f>VLOOKUP(Table3[[#This Row],[taxon_oid]],[1]Alphas_all_puf_new_20170727!$A:$AG,24,FALSE)</f>
        <v>81</v>
      </c>
      <c r="Y120" s="25">
        <f>VLOOKUP(Table3[[#This Row],[taxon_oid]],[1]Alphas_all_puf_new_20170727!$A:$AG,25,FALSE)</f>
        <v>0.7</v>
      </c>
      <c r="Z120" s="13">
        <f>VLOOKUP(Table3[[#This Row],[taxon_oid]],[1]Alphas_all_puf_new_20170727!$A:$AG,26,FALSE)</f>
        <v>5299313</v>
      </c>
      <c r="AA120" s="13">
        <f>VLOOKUP(Table3[[#This Row],[taxon_oid]],[1]Alphas_all_puf_new_20170727!$A:$AG,27,FALSE)</f>
        <v>5820</v>
      </c>
      <c r="AB120" s="13">
        <f>VLOOKUP(Table3[[#This Row],[taxon_oid]],[1]Alphas_all_puf_new_20170727!$A:$AG,28,FALSE)</f>
        <v>70</v>
      </c>
      <c r="AC120" s="13">
        <f>VLOOKUP(Table3[[#This Row],[taxon_oid]],[1]Alphas_all_puf_new_20170727!$A:$AG,29,FALSE)</f>
        <v>4</v>
      </c>
      <c r="AD120" s="13">
        <f>VLOOKUP(Table3[[#This Row],[taxon_oid]],[1]Alphas_all_puf_new_20170727!$A:$AG,30,FALSE)</f>
        <v>2</v>
      </c>
      <c r="AE120" s="13">
        <f>VLOOKUP(Table3[[#This Row],[taxon_oid]],[1]Alphas_all_puf_new_20170727!$A:$AG,31,FALSE)</f>
        <v>2</v>
      </c>
      <c r="AF120" s="13">
        <f>VLOOKUP(Table3[[#This Row],[taxon_oid]],[1]Alphas_all_puf_new_20170727!$A:$AG,32,FALSE)</f>
        <v>0</v>
      </c>
      <c r="AG120" s="13">
        <f>VLOOKUP(Table3[[#This Row],[taxon_oid]],[1]Alphas_all_puf_new_20170727!$A:$AG,33,FALSE)</f>
        <v>47</v>
      </c>
    </row>
    <row r="121" spans="1:33" x14ac:dyDescent="0.35">
      <c r="A121">
        <v>2651870128</v>
      </c>
      <c r="B121" t="s">
        <v>35</v>
      </c>
      <c r="C121" t="s">
        <v>36</v>
      </c>
      <c r="D121" t="s">
        <v>254</v>
      </c>
      <c r="E121" t="s">
        <v>1189</v>
      </c>
      <c r="F121" t="s">
        <v>46</v>
      </c>
      <c r="G121">
        <v>2651870128</v>
      </c>
      <c r="H121" t="s">
        <v>38</v>
      </c>
      <c r="I121" t="s">
        <v>118</v>
      </c>
      <c r="J121" s="12" t="s">
        <v>994</v>
      </c>
      <c r="K121" s="12" t="s">
        <v>1066</v>
      </c>
      <c r="L121" s="12" t="s">
        <v>1065</v>
      </c>
      <c r="M121" s="12" t="s">
        <v>1188</v>
      </c>
      <c r="N121" s="27" t="s">
        <v>1187</v>
      </c>
      <c r="O121" s="26">
        <f>VLOOKUP(Table3[[#This Row],[taxon_oid]],[1]Alphas_all_puf_new_20170727!$A:$AG,14,FALSE)</f>
        <v>582675</v>
      </c>
      <c r="P121" s="26">
        <f>VLOOKUP(Table3[[#This Row],[taxon_oid]],[1]Alphas_all_puf_new_20170727!$A:$AG,15,FALSE)</f>
        <v>0</v>
      </c>
      <c r="Q121" s="26">
        <f>VLOOKUP(Table3[[#This Row],[taxon_oid]],[1]Alphas_all_puf_new_20170727!$A:$AG,16,FALSE)</f>
        <v>0</v>
      </c>
      <c r="R121" s="20">
        <f>VLOOKUP(Table3[[#This Row],[taxon_oid]],[1]Alphas_all_puf_new_20170727!$A:$AG,17,FALSE)</f>
        <v>42438</v>
      </c>
      <c r="S121" s="19" t="str">
        <f>VLOOKUP(Table3[[#This Row],[taxon_oid]],[1]Alphas_all_puf_new_20170727!$A:$AG,19,FALSE)</f>
        <v>William Whitman</v>
      </c>
      <c r="T121" s="19" t="str">
        <f>VLOOKUP(Table3[[#This Row],[taxon_oid]],[1]Alphas_all_puf_new_20170727!$A:$AG,20,FALSE)</f>
        <v>Yes</v>
      </c>
      <c r="U121" s="19" t="str">
        <f>VLOOKUP(Table3[[#This Row],[taxon_oid]],[1]Alphas_all_puf_new_20170727!$A:$AG,21,FALSE)</f>
        <v>Yes</v>
      </c>
      <c r="V121" s="13">
        <f>VLOOKUP(Table3[[#This Row],[taxon_oid]],[1]Alphas_all_puf_new_20170727!$A:$AG,22,FALSE)</f>
        <v>4524655</v>
      </c>
      <c r="W121" s="13">
        <f>VLOOKUP(Table3[[#This Row],[taxon_oid]],[1]Alphas_all_puf_new_20170727!$A:$AG,23,FALSE)</f>
        <v>4297</v>
      </c>
      <c r="X121" s="13">
        <f>VLOOKUP(Table3[[#This Row],[taxon_oid]],[1]Alphas_all_puf_new_20170727!$A:$AG,24,FALSE)</f>
        <v>77</v>
      </c>
      <c r="Y121" s="25">
        <f>VLOOKUP(Table3[[#This Row],[taxon_oid]],[1]Alphas_all_puf_new_20170727!$A:$AG,25,FALSE)</f>
        <v>0.69</v>
      </c>
      <c r="Z121" s="13">
        <f>VLOOKUP(Table3[[#This Row],[taxon_oid]],[1]Alphas_all_puf_new_20170727!$A:$AG,26,FALSE)</f>
        <v>3957495</v>
      </c>
      <c r="AA121" s="13">
        <f>VLOOKUP(Table3[[#This Row],[taxon_oid]],[1]Alphas_all_puf_new_20170727!$A:$AG,27,FALSE)</f>
        <v>4224</v>
      </c>
      <c r="AB121" s="13">
        <f>VLOOKUP(Table3[[#This Row],[taxon_oid]],[1]Alphas_all_puf_new_20170727!$A:$AG,28,FALSE)</f>
        <v>73</v>
      </c>
      <c r="AC121" s="13">
        <f>VLOOKUP(Table3[[#This Row],[taxon_oid]],[1]Alphas_all_puf_new_20170727!$A:$AG,29,FALSE)</f>
        <v>7</v>
      </c>
      <c r="AD121" s="13">
        <f>VLOOKUP(Table3[[#This Row],[taxon_oid]],[1]Alphas_all_puf_new_20170727!$A:$AG,30,FALSE)</f>
        <v>5</v>
      </c>
      <c r="AE121" s="13">
        <f>VLOOKUP(Table3[[#This Row],[taxon_oid]],[1]Alphas_all_puf_new_20170727!$A:$AG,31,FALSE)</f>
        <v>1</v>
      </c>
      <c r="AF121" s="13">
        <f>VLOOKUP(Table3[[#This Row],[taxon_oid]],[1]Alphas_all_puf_new_20170727!$A:$AG,32,FALSE)</f>
        <v>1</v>
      </c>
      <c r="AG121" s="13">
        <f>VLOOKUP(Table3[[#This Row],[taxon_oid]],[1]Alphas_all_puf_new_20170727!$A:$AG,33,FALSE)</f>
        <v>50</v>
      </c>
    </row>
    <row r="122" spans="1:33" x14ac:dyDescent="0.35">
      <c r="A122">
        <v>2643221871</v>
      </c>
      <c r="B122" t="s">
        <v>35</v>
      </c>
      <c r="C122" t="s">
        <v>36</v>
      </c>
      <c r="D122" t="s">
        <v>197</v>
      </c>
      <c r="E122" t="s">
        <v>1186</v>
      </c>
      <c r="F122" t="s">
        <v>196</v>
      </c>
      <c r="G122">
        <v>2643221871</v>
      </c>
      <c r="H122" t="s">
        <v>38</v>
      </c>
      <c r="I122" t="s">
        <v>118</v>
      </c>
      <c r="J122" s="12" t="s">
        <v>994</v>
      </c>
      <c r="K122" s="12" t="s">
        <v>1066</v>
      </c>
      <c r="L122" s="12" t="s">
        <v>1065</v>
      </c>
      <c r="M122" t="s">
        <v>1186</v>
      </c>
      <c r="N122" s="27" t="s">
        <v>1185</v>
      </c>
      <c r="O122" s="26">
        <f>VLOOKUP(Table3[[#This Row],[taxon_oid]],[1]Alphas_all_puf_new_20170727!$A:$AG,14,FALSE)</f>
        <v>1736257</v>
      </c>
      <c r="P122" s="26">
        <f>VLOOKUP(Table3[[#This Row],[taxon_oid]],[1]Alphas_all_puf_new_20170727!$A:$AG,15,FALSE)</f>
        <v>0</v>
      </c>
      <c r="Q122" s="26">
        <f>VLOOKUP(Table3[[#This Row],[taxon_oid]],[1]Alphas_all_puf_new_20170727!$A:$AG,16,FALSE)</f>
        <v>0</v>
      </c>
      <c r="R122" s="20">
        <f>VLOOKUP(Table3[[#This Row],[taxon_oid]],[1]Alphas_all_puf_new_20170727!$A:$AG,17,FALSE)</f>
        <v>42349</v>
      </c>
      <c r="S122" s="19">
        <f>VLOOKUP(Table3[[#This Row],[taxon_oid]],[1]Alphas_all_puf_new_20170727!$A:$AG,19,FALSE)</f>
        <v>0</v>
      </c>
      <c r="T122" s="19" t="str">
        <f>VLOOKUP(Table3[[#This Row],[taxon_oid]],[1]Alphas_all_puf_new_20170727!$A:$AG,20,FALSE)</f>
        <v>Yes</v>
      </c>
      <c r="U122" s="19">
        <f>VLOOKUP(Table3[[#This Row],[taxon_oid]],[1]Alphas_all_puf_new_20170727!$A:$AG,21,FALSE)</f>
        <v>0</v>
      </c>
      <c r="V122" s="13">
        <f>VLOOKUP(Table3[[#This Row],[taxon_oid]],[1]Alphas_all_puf_new_20170727!$A:$AG,22,FALSE)</f>
        <v>5166228</v>
      </c>
      <c r="W122" s="13">
        <f>VLOOKUP(Table3[[#This Row],[taxon_oid]],[1]Alphas_all_puf_new_20170727!$A:$AG,23,FALSE)</f>
        <v>4902</v>
      </c>
      <c r="X122" s="13">
        <f>VLOOKUP(Table3[[#This Row],[taxon_oid]],[1]Alphas_all_puf_new_20170727!$A:$AG,24,FALSE)</f>
        <v>74</v>
      </c>
      <c r="Y122" s="25">
        <f>VLOOKUP(Table3[[#This Row],[taxon_oid]],[1]Alphas_all_puf_new_20170727!$A:$AG,25,FALSE)</f>
        <v>0.69</v>
      </c>
      <c r="Z122" s="13">
        <f>VLOOKUP(Table3[[#This Row],[taxon_oid]],[1]Alphas_all_puf_new_20170727!$A:$AG,26,FALSE)</f>
        <v>4390694</v>
      </c>
      <c r="AA122" s="13">
        <f>VLOOKUP(Table3[[#This Row],[taxon_oid]],[1]Alphas_all_puf_new_20170727!$A:$AG,27,FALSE)</f>
        <v>4833</v>
      </c>
      <c r="AB122" s="13">
        <f>VLOOKUP(Table3[[#This Row],[taxon_oid]],[1]Alphas_all_puf_new_20170727!$A:$AG,28,FALSE)</f>
        <v>69</v>
      </c>
      <c r="AC122" s="13">
        <f>VLOOKUP(Table3[[#This Row],[taxon_oid]],[1]Alphas_all_puf_new_20170727!$A:$AG,29,FALSE)</f>
        <v>5</v>
      </c>
      <c r="AD122" s="13">
        <f>VLOOKUP(Table3[[#This Row],[taxon_oid]],[1]Alphas_all_puf_new_20170727!$A:$AG,30,FALSE)</f>
        <v>3</v>
      </c>
      <c r="AE122" s="13">
        <f>VLOOKUP(Table3[[#This Row],[taxon_oid]],[1]Alphas_all_puf_new_20170727!$A:$AG,31,FALSE)</f>
        <v>1</v>
      </c>
      <c r="AF122" s="13">
        <f>VLOOKUP(Table3[[#This Row],[taxon_oid]],[1]Alphas_all_puf_new_20170727!$A:$AG,32,FALSE)</f>
        <v>1</v>
      </c>
      <c r="AG122" s="13">
        <f>VLOOKUP(Table3[[#This Row],[taxon_oid]],[1]Alphas_all_puf_new_20170727!$A:$AG,33,FALSE)</f>
        <v>47</v>
      </c>
    </row>
    <row r="123" spans="1:33" x14ac:dyDescent="0.35">
      <c r="A123">
        <v>2728369660</v>
      </c>
      <c r="B123" t="s">
        <v>35</v>
      </c>
      <c r="C123" t="s">
        <v>36</v>
      </c>
      <c r="D123" t="s">
        <v>1163</v>
      </c>
      <c r="E123" t="s">
        <v>1184</v>
      </c>
      <c r="F123" t="s">
        <v>1161</v>
      </c>
      <c r="G123">
        <v>2728369660</v>
      </c>
      <c r="H123" t="s">
        <v>38</v>
      </c>
      <c r="I123" t="s">
        <v>118</v>
      </c>
      <c r="J123" s="12" t="s">
        <v>994</v>
      </c>
      <c r="K123" s="12" t="s">
        <v>1066</v>
      </c>
      <c r="L123" s="12" t="s">
        <v>1065</v>
      </c>
      <c r="M123" s="12" t="s">
        <v>1183</v>
      </c>
      <c r="N123" s="27" t="s">
        <v>1182</v>
      </c>
      <c r="O123" s="26">
        <f>VLOOKUP(Table3[[#This Row],[taxon_oid]],[1]Alphas_all_puf_new_20170727!$A:$AG,14,FALSE)</f>
        <v>1236972</v>
      </c>
      <c r="P123" s="26">
        <f>VLOOKUP(Table3[[#This Row],[taxon_oid]],[1]Alphas_all_puf_new_20170727!$A:$AG,15,FALSE)</f>
        <v>0</v>
      </c>
      <c r="Q123" s="26">
        <f>VLOOKUP(Table3[[#This Row],[taxon_oid]],[1]Alphas_all_puf_new_20170727!$A:$AG,16,FALSE)</f>
        <v>0</v>
      </c>
      <c r="R123" s="20">
        <f>VLOOKUP(Table3[[#This Row],[taxon_oid]],[1]Alphas_all_puf_new_20170727!$A:$AG,17,FALSE)</f>
        <v>42853</v>
      </c>
      <c r="S123" s="19">
        <f>VLOOKUP(Table3[[#This Row],[taxon_oid]],[1]Alphas_all_puf_new_20170727!$A:$AG,19,FALSE)</f>
        <v>0</v>
      </c>
      <c r="T123" s="19" t="str">
        <f>VLOOKUP(Table3[[#This Row],[taxon_oid]],[1]Alphas_all_puf_new_20170727!$A:$AG,20,FALSE)</f>
        <v>Yes</v>
      </c>
      <c r="U123" s="19" t="str">
        <f>VLOOKUP(Table3[[#This Row],[taxon_oid]],[1]Alphas_all_puf_new_20170727!$A:$AG,21,FALSE)</f>
        <v>Unknown</v>
      </c>
      <c r="V123" s="13">
        <f>VLOOKUP(Table3[[#This Row],[taxon_oid]],[1]Alphas_all_puf_new_20170727!$A:$AG,22,FALSE)</f>
        <v>3050509</v>
      </c>
      <c r="W123" s="13">
        <f>VLOOKUP(Table3[[#This Row],[taxon_oid]],[1]Alphas_all_puf_new_20170727!$A:$AG,23,FALSE)</f>
        <v>4294</v>
      </c>
      <c r="X123" s="13">
        <f>VLOOKUP(Table3[[#This Row],[taxon_oid]],[1]Alphas_all_puf_new_20170727!$A:$AG,24,FALSE)</f>
        <v>1373</v>
      </c>
      <c r="Y123" s="25">
        <f>VLOOKUP(Table3[[#This Row],[taxon_oid]],[1]Alphas_all_puf_new_20170727!$A:$AG,25,FALSE)</f>
        <v>0.67</v>
      </c>
      <c r="Z123" s="13">
        <f>VLOOKUP(Table3[[#This Row],[taxon_oid]],[1]Alphas_all_puf_new_20170727!$A:$AG,26,FALSE)</f>
        <v>2490613</v>
      </c>
      <c r="AA123" s="13">
        <f>VLOOKUP(Table3[[#This Row],[taxon_oid]],[1]Alphas_all_puf_new_20170727!$A:$AG,27,FALSE)</f>
        <v>4243</v>
      </c>
      <c r="AB123" s="13">
        <f>VLOOKUP(Table3[[#This Row],[taxon_oid]],[1]Alphas_all_puf_new_20170727!$A:$AG,28,FALSE)</f>
        <v>51</v>
      </c>
      <c r="AC123" s="13">
        <f>VLOOKUP(Table3[[#This Row],[taxon_oid]],[1]Alphas_all_puf_new_20170727!$A:$AG,29,FALSE)</f>
        <v>4</v>
      </c>
      <c r="AD123" s="13">
        <f>VLOOKUP(Table3[[#This Row],[taxon_oid]],[1]Alphas_all_puf_new_20170727!$A:$AG,30,FALSE)</f>
        <v>1</v>
      </c>
      <c r="AE123" s="13">
        <f>VLOOKUP(Table3[[#This Row],[taxon_oid]],[1]Alphas_all_puf_new_20170727!$A:$AG,31,FALSE)</f>
        <v>1</v>
      </c>
      <c r="AF123" s="13">
        <f>VLOOKUP(Table3[[#This Row],[taxon_oid]],[1]Alphas_all_puf_new_20170727!$A:$AG,32,FALSE)</f>
        <v>2</v>
      </c>
      <c r="AG123" s="13">
        <f>VLOOKUP(Table3[[#This Row],[taxon_oid]],[1]Alphas_all_puf_new_20170727!$A:$AG,33,FALSE)</f>
        <v>34</v>
      </c>
    </row>
    <row r="124" spans="1:33" x14ac:dyDescent="0.35">
      <c r="A124">
        <v>2643221798</v>
      </c>
      <c r="B124" t="s">
        <v>35</v>
      </c>
      <c r="C124" t="s">
        <v>36</v>
      </c>
      <c r="D124" t="s">
        <v>197</v>
      </c>
      <c r="E124" t="s">
        <v>1181</v>
      </c>
      <c r="F124" t="s">
        <v>196</v>
      </c>
      <c r="G124">
        <v>2643221798</v>
      </c>
      <c r="H124" t="s">
        <v>38</v>
      </c>
      <c r="I124" t="s">
        <v>118</v>
      </c>
      <c r="J124" s="12" t="s">
        <v>994</v>
      </c>
      <c r="K124" s="12" t="s">
        <v>1066</v>
      </c>
      <c r="L124" s="12" t="s">
        <v>1065</v>
      </c>
      <c r="M124" t="s">
        <v>1181</v>
      </c>
      <c r="N124" s="27" t="s">
        <v>1180</v>
      </c>
      <c r="O124" s="26">
        <f>VLOOKUP(Table3[[#This Row],[taxon_oid]],[1]Alphas_all_puf_new_20170727!$A:$AG,14,FALSE)</f>
        <v>1736252</v>
      </c>
      <c r="P124" s="26">
        <f>VLOOKUP(Table3[[#This Row],[taxon_oid]],[1]Alphas_all_puf_new_20170727!$A:$AG,15,FALSE)</f>
        <v>0</v>
      </c>
      <c r="Q124" s="26">
        <f>VLOOKUP(Table3[[#This Row],[taxon_oid]],[1]Alphas_all_puf_new_20170727!$A:$AG,16,FALSE)</f>
        <v>0</v>
      </c>
      <c r="R124" s="20">
        <f>VLOOKUP(Table3[[#This Row],[taxon_oid]],[1]Alphas_all_puf_new_20170727!$A:$AG,17,FALSE)</f>
        <v>42349</v>
      </c>
      <c r="S124" s="19">
        <f>VLOOKUP(Table3[[#This Row],[taxon_oid]],[1]Alphas_all_puf_new_20170727!$A:$AG,19,FALSE)</f>
        <v>0</v>
      </c>
      <c r="T124" s="19" t="str">
        <f>VLOOKUP(Table3[[#This Row],[taxon_oid]],[1]Alphas_all_puf_new_20170727!$A:$AG,20,FALSE)</f>
        <v>Yes</v>
      </c>
      <c r="U124" s="19">
        <f>VLOOKUP(Table3[[#This Row],[taxon_oid]],[1]Alphas_all_puf_new_20170727!$A:$AG,21,FALSE)</f>
        <v>0</v>
      </c>
      <c r="V124" s="13">
        <f>VLOOKUP(Table3[[#This Row],[taxon_oid]],[1]Alphas_all_puf_new_20170727!$A:$AG,22,FALSE)</f>
        <v>4716235</v>
      </c>
      <c r="W124" s="13">
        <f>VLOOKUP(Table3[[#This Row],[taxon_oid]],[1]Alphas_all_puf_new_20170727!$A:$AG,23,FALSE)</f>
        <v>4507</v>
      </c>
      <c r="X124" s="13">
        <f>VLOOKUP(Table3[[#This Row],[taxon_oid]],[1]Alphas_all_puf_new_20170727!$A:$AG,24,FALSE)</f>
        <v>63</v>
      </c>
      <c r="Y124" s="25">
        <f>VLOOKUP(Table3[[#This Row],[taxon_oid]],[1]Alphas_all_puf_new_20170727!$A:$AG,25,FALSE)</f>
        <v>0.69</v>
      </c>
      <c r="Z124" s="13">
        <f>VLOOKUP(Table3[[#This Row],[taxon_oid]],[1]Alphas_all_puf_new_20170727!$A:$AG,26,FALSE)</f>
        <v>4096237</v>
      </c>
      <c r="AA124" s="13">
        <f>VLOOKUP(Table3[[#This Row],[taxon_oid]],[1]Alphas_all_puf_new_20170727!$A:$AG,27,FALSE)</f>
        <v>4440</v>
      </c>
      <c r="AB124" s="13">
        <f>VLOOKUP(Table3[[#This Row],[taxon_oid]],[1]Alphas_all_puf_new_20170727!$A:$AG,28,FALSE)</f>
        <v>67</v>
      </c>
      <c r="AC124" s="13">
        <f>VLOOKUP(Table3[[#This Row],[taxon_oid]],[1]Alphas_all_puf_new_20170727!$A:$AG,29,FALSE)</f>
        <v>5</v>
      </c>
      <c r="AD124" s="13">
        <f>VLOOKUP(Table3[[#This Row],[taxon_oid]],[1]Alphas_all_puf_new_20170727!$A:$AG,30,FALSE)</f>
        <v>3</v>
      </c>
      <c r="AE124" s="13">
        <f>VLOOKUP(Table3[[#This Row],[taxon_oid]],[1]Alphas_all_puf_new_20170727!$A:$AG,31,FALSE)</f>
        <v>1</v>
      </c>
      <c r="AF124" s="13">
        <f>VLOOKUP(Table3[[#This Row],[taxon_oid]],[1]Alphas_all_puf_new_20170727!$A:$AG,32,FALSE)</f>
        <v>1</v>
      </c>
      <c r="AG124" s="13">
        <f>VLOOKUP(Table3[[#This Row],[taxon_oid]],[1]Alphas_all_puf_new_20170727!$A:$AG,33,FALSE)</f>
        <v>49</v>
      </c>
    </row>
    <row r="125" spans="1:33" x14ac:dyDescent="0.35">
      <c r="A125">
        <v>2643221835</v>
      </c>
      <c r="B125" t="s">
        <v>35</v>
      </c>
      <c r="C125" t="s">
        <v>36</v>
      </c>
      <c r="D125" t="s">
        <v>197</v>
      </c>
      <c r="E125" t="s">
        <v>1179</v>
      </c>
      <c r="F125" t="s">
        <v>196</v>
      </c>
      <c r="G125">
        <v>2643221835</v>
      </c>
      <c r="H125" t="s">
        <v>38</v>
      </c>
      <c r="I125" t="s">
        <v>118</v>
      </c>
      <c r="J125" s="12" t="s">
        <v>994</v>
      </c>
      <c r="K125" s="12" t="s">
        <v>1066</v>
      </c>
      <c r="L125" s="12" t="s">
        <v>1065</v>
      </c>
      <c r="M125" t="s">
        <v>1179</v>
      </c>
      <c r="N125" s="27" t="s">
        <v>1178</v>
      </c>
      <c r="O125" s="26">
        <f>VLOOKUP(Table3[[#This Row],[taxon_oid]],[1]Alphas_all_puf_new_20170727!$A:$AG,14,FALSE)</f>
        <v>1736241</v>
      </c>
      <c r="P125" s="26">
        <f>VLOOKUP(Table3[[#This Row],[taxon_oid]],[1]Alphas_all_puf_new_20170727!$A:$AG,15,FALSE)</f>
        <v>0</v>
      </c>
      <c r="Q125" s="26">
        <f>VLOOKUP(Table3[[#This Row],[taxon_oid]],[1]Alphas_all_puf_new_20170727!$A:$AG,16,FALSE)</f>
        <v>0</v>
      </c>
      <c r="R125" s="20">
        <f>VLOOKUP(Table3[[#This Row],[taxon_oid]],[1]Alphas_all_puf_new_20170727!$A:$AG,17,FALSE)</f>
        <v>42349</v>
      </c>
      <c r="S125" s="19">
        <f>VLOOKUP(Table3[[#This Row],[taxon_oid]],[1]Alphas_all_puf_new_20170727!$A:$AG,19,FALSE)</f>
        <v>0</v>
      </c>
      <c r="T125" s="19" t="str">
        <f>VLOOKUP(Table3[[#This Row],[taxon_oid]],[1]Alphas_all_puf_new_20170727!$A:$AG,20,FALSE)</f>
        <v>Yes</v>
      </c>
      <c r="U125" s="19">
        <f>VLOOKUP(Table3[[#This Row],[taxon_oid]],[1]Alphas_all_puf_new_20170727!$A:$AG,21,FALSE)</f>
        <v>0</v>
      </c>
      <c r="V125" s="13">
        <f>VLOOKUP(Table3[[#This Row],[taxon_oid]],[1]Alphas_all_puf_new_20170727!$A:$AG,22,FALSE)</f>
        <v>5143223</v>
      </c>
      <c r="W125" s="13">
        <f>VLOOKUP(Table3[[#This Row],[taxon_oid]],[1]Alphas_all_puf_new_20170727!$A:$AG,23,FALSE)</f>
        <v>4893</v>
      </c>
      <c r="X125" s="13">
        <f>VLOOKUP(Table3[[#This Row],[taxon_oid]],[1]Alphas_all_puf_new_20170727!$A:$AG,24,FALSE)</f>
        <v>35</v>
      </c>
      <c r="Y125" s="25">
        <f>VLOOKUP(Table3[[#This Row],[taxon_oid]],[1]Alphas_all_puf_new_20170727!$A:$AG,25,FALSE)</f>
        <v>0.67</v>
      </c>
      <c r="Z125" s="13">
        <f>VLOOKUP(Table3[[#This Row],[taxon_oid]],[1]Alphas_all_puf_new_20170727!$A:$AG,26,FALSE)</f>
        <v>4417987</v>
      </c>
      <c r="AA125" s="13">
        <f>VLOOKUP(Table3[[#This Row],[taxon_oid]],[1]Alphas_all_puf_new_20170727!$A:$AG,27,FALSE)</f>
        <v>4821</v>
      </c>
      <c r="AB125" s="13">
        <f>VLOOKUP(Table3[[#This Row],[taxon_oid]],[1]Alphas_all_puf_new_20170727!$A:$AG,28,FALSE)</f>
        <v>72</v>
      </c>
      <c r="AC125" s="13">
        <f>VLOOKUP(Table3[[#This Row],[taxon_oid]],[1]Alphas_all_puf_new_20170727!$A:$AG,29,FALSE)</f>
        <v>4</v>
      </c>
      <c r="AD125" s="13">
        <f>VLOOKUP(Table3[[#This Row],[taxon_oid]],[1]Alphas_all_puf_new_20170727!$A:$AG,30,FALSE)</f>
        <v>2</v>
      </c>
      <c r="AE125" s="13">
        <f>VLOOKUP(Table3[[#This Row],[taxon_oid]],[1]Alphas_all_puf_new_20170727!$A:$AG,31,FALSE)</f>
        <v>1</v>
      </c>
      <c r="AF125" s="13">
        <f>VLOOKUP(Table3[[#This Row],[taxon_oid]],[1]Alphas_all_puf_new_20170727!$A:$AG,32,FALSE)</f>
        <v>1</v>
      </c>
      <c r="AG125" s="13">
        <f>VLOOKUP(Table3[[#This Row],[taxon_oid]],[1]Alphas_all_puf_new_20170727!$A:$AG,33,FALSE)</f>
        <v>46</v>
      </c>
    </row>
    <row r="126" spans="1:33" x14ac:dyDescent="0.35">
      <c r="A126">
        <v>2639762823</v>
      </c>
      <c r="B126" t="s">
        <v>35</v>
      </c>
      <c r="C126" t="s">
        <v>36</v>
      </c>
      <c r="D126" t="s">
        <v>1177</v>
      </c>
      <c r="E126" t="s">
        <v>1175</v>
      </c>
      <c r="F126" t="s">
        <v>1176</v>
      </c>
      <c r="G126">
        <v>2639762823</v>
      </c>
      <c r="H126" t="s">
        <v>38</v>
      </c>
      <c r="I126" t="s">
        <v>118</v>
      </c>
      <c r="J126" s="12" t="s">
        <v>994</v>
      </c>
      <c r="K126" s="12" t="s">
        <v>1066</v>
      </c>
      <c r="L126" s="12" t="s">
        <v>1065</v>
      </c>
      <c r="M126" t="s">
        <v>1175</v>
      </c>
      <c r="N126" s="27" t="s">
        <v>1174</v>
      </c>
      <c r="O126" s="26">
        <f>VLOOKUP(Table3[[#This Row],[taxon_oid]],[1]Alphas_all_puf_new_20170727!$A:$AG,14,FALSE)</f>
        <v>1692501</v>
      </c>
      <c r="P126" s="26">
        <f>VLOOKUP(Table3[[#This Row],[taxon_oid]],[1]Alphas_all_puf_new_20170727!$A:$AG,15,FALSE)</f>
        <v>0</v>
      </c>
      <c r="Q126" s="26">
        <f>VLOOKUP(Table3[[#This Row],[taxon_oid]],[1]Alphas_all_puf_new_20170727!$A:$AG,16,FALSE)</f>
        <v>0</v>
      </c>
      <c r="R126" s="20">
        <f>VLOOKUP(Table3[[#This Row],[taxon_oid]],[1]Alphas_all_puf_new_20170727!$A:$AG,17,FALSE)</f>
        <v>42314</v>
      </c>
      <c r="S126" s="19">
        <f>VLOOKUP(Table3[[#This Row],[taxon_oid]],[1]Alphas_all_puf_new_20170727!$A:$AG,19,FALSE)</f>
        <v>0</v>
      </c>
      <c r="T126" s="19" t="str">
        <f>VLOOKUP(Table3[[#This Row],[taxon_oid]],[1]Alphas_all_puf_new_20170727!$A:$AG,20,FALSE)</f>
        <v>Yes</v>
      </c>
      <c r="U126" s="19">
        <f>VLOOKUP(Table3[[#This Row],[taxon_oid]],[1]Alphas_all_puf_new_20170727!$A:$AG,21,FALSE)</f>
        <v>0</v>
      </c>
      <c r="V126" s="13">
        <f>VLOOKUP(Table3[[#This Row],[taxon_oid]],[1]Alphas_all_puf_new_20170727!$A:$AG,22,FALSE)</f>
        <v>6299243</v>
      </c>
      <c r="W126" s="13">
        <f>VLOOKUP(Table3[[#This Row],[taxon_oid]],[1]Alphas_all_puf_new_20170727!$A:$AG,23,FALSE)</f>
        <v>6255</v>
      </c>
      <c r="X126" s="13">
        <f>VLOOKUP(Table3[[#This Row],[taxon_oid]],[1]Alphas_all_puf_new_20170727!$A:$AG,24,FALSE)</f>
        <v>92</v>
      </c>
      <c r="Y126" s="25">
        <f>VLOOKUP(Table3[[#This Row],[taxon_oid]],[1]Alphas_all_puf_new_20170727!$A:$AG,25,FALSE)</f>
        <v>0.69</v>
      </c>
      <c r="Z126" s="13">
        <f>VLOOKUP(Table3[[#This Row],[taxon_oid]],[1]Alphas_all_puf_new_20170727!$A:$AG,26,FALSE)</f>
        <v>5356334</v>
      </c>
      <c r="AA126" s="13">
        <f>VLOOKUP(Table3[[#This Row],[taxon_oid]],[1]Alphas_all_puf_new_20170727!$A:$AG,27,FALSE)</f>
        <v>6160</v>
      </c>
      <c r="AB126" s="13">
        <f>VLOOKUP(Table3[[#This Row],[taxon_oid]],[1]Alphas_all_puf_new_20170727!$A:$AG,28,FALSE)</f>
        <v>95</v>
      </c>
      <c r="AC126" s="13">
        <f>VLOOKUP(Table3[[#This Row],[taxon_oid]],[1]Alphas_all_puf_new_20170727!$A:$AG,29,FALSE)</f>
        <v>15</v>
      </c>
      <c r="AD126" s="13">
        <f>VLOOKUP(Table3[[#This Row],[taxon_oid]],[1]Alphas_all_puf_new_20170727!$A:$AG,30,FALSE)</f>
        <v>3</v>
      </c>
      <c r="AE126" s="13">
        <f>VLOOKUP(Table3[[#This Row],[taxon_oid]],[1]Alphas_all_puf_new_20170727!$A:$AG,31,FALSE)</f>
        <v>6</v>
      </c>
      <c r="AF126" s="13">
        <f>VLOOKUP(Table3[[#This Row],[taxon_oid]],[1]Alphas_all_puf_new_20170727!$A:$AG,32,FALSE)</f>
        <v>6</v>
      </c>
      <c r="AG126" s="13">
        <f>VLOOKUP(Table3[[#This Row],[taxon_oid]],[1]Alphas_all_puf_new_20170727!$A:$AG,33,FALSE)</f>
        <v>52</v>
      </c>
    </row>
    <row r="127" spans="1:33" x14ac:dyDescent="0.35">
      <c r="A127">
        <v>2516143002</v>
      </c>
      <c r="B127" t="s">
        <v>35</v>
      </c>
      <c r="C127" t="s">
        <v>36</v>
      </c>
      <c r="D127" t="s">
        <v>1173</v>
      </c>
      <c r="E127" t="s">
        <v>1172</v>
      </c>
      <c r="F127" t="s">
        <v>46</v>
      </c>
      <c r="G127">
        <v>2516143002</v>
      </c>
      <c r="H127" t="s">
        <v>38</v>
      </c>
      <c r="I127" t="s">
        <v>118</v>
      </c>
      <c r="J127" s="12" t="s">
        <v>994</v>
      </c>
      <c r="K127" s="12" t="s">
        <v>1066</v>
      </c>
      <c r="L127" s="12" t="s">
        <v>1065</v>
      </c>
      <c r="M127" t="s">
        <v>1172</v>
      </c>
      <c r="N127" s="27">
        <v>77</v>
      </c>
      <c r="O127" s="26">
        <f>VLOOKUP(Table3[[#This Row],[taxon_oid]],[1]Alphas_all_puf_new_20170727!$A:$AG,14,FALSE)</f>
        <v>1101192</v>
      </c>
      <c r="P127" s="26">
        <f>VLOOKUP(Table3[[#This Row],[taxon_oid]],[1]Alphas_all_puf_new_20170727!$A:$AG,15,FALSE)</f>
        <v>0</v>
      </c>
      <c r="Q127" s="26">
        <f>VLOOKUP(Table3[[#This Row],[taxon_oid]],[1]Alphas_all_puf_new_20170727!$A:$AG,16,FALSE)</f>
        <v>0</v>
      </c>
      <c r="R127" s="20">
        <f>VLOOKUP(Table3[[#This Row],[taxon_oid]],[1]Alphas_all_puf_new_20170727!$A:$AG,17,FALSE)</f>
        <v>41134</v>
      </c>
      <c r="S127" s="19" t="str">
        <f>VLOOKUP(Table3[[#This Row],[taxon_oid]],[1]Alphas_all_puf_new_20170727!$A:$AG,19,FALSE)</f>
        <v>Ludmila Chistoserdova</v>
      </c>
      <c r="T127" s="19" t="str">
        <f>VLOOKUP(Table3[[#This Row],[taxon_oid]],[1]Alphas_all_puf_new_20170727!$A:$AG,20,FALSE)</f>
        <v>Yes</v>
      </c>
      <c r="U127" s="19" t="str">
        <f>VLOOKUP(Table3[[#This Row],[taxon_oid]],[1]Alphas_all_puf_new_20170727!$A:$AG,21,FALSE)</f>
        <v>Unknown</v>
      </c>
      <c r="V127" s="13">
        <f>VLOOKUP(Table3[[#This Row],[taxon_oid]],[1]Alphas_all_puf_new_20170727!$A:$AG,22,FALSE)</f>
        <v>4664957</v>
      </c>
      <c r="W127" s="13">
        <f>VLOOKUP(Table3[[#This Row],[taxon_oid]],[1]Alphas_all_puf_new_20170727!$A:$AG,23,FALSE)</f>
        <v>4387</v>
      </c>
      <c r="X127" s="13">
        <f>VLOOKUP(Table3[[#This Row],[taxon_oid]],[1]Alphas_all_puf_new_20170727!$A:$AG,24,FALSE)</f>
        <v>1</v>
      </c>
      <c r="Y127" s="25">
        <f>VLOOKUP(Table3[[#This Row],[taxon_oid]],[1]Alphas_all_puf_new_20170727!$A:$AG,25,FALSE)</f>
        <v>0.67</v>
      </c>
      <c r="Z127" s="13">
        <f>VLOOKUP(Table3[[#This Row],[taxon_oid]],[1]Alphas_all_puf_new_20170727!$A:$AG,26,FALSE)</f>
        <v>4063722</v>
      </c>
      <c r="AA127" s="13">
        <f>VLOOKUP(Table3[[#This Row],[taxon_oid]],[1]Alphas_all_puf_new_20170727!$A:$AG,27,FALSE)</f>
        <v>4307</v>
      </c>
      <c r="AB127" s="13">
        <f>VLOOKUP(Table3[[#This Row],[taxon_oid]],[1]Alphas_all_puf_new_20170727!$A:$AG,28,FALSE)</f>
        <v>80</v>
      </c>
      <c r="AC127" s="13">
        <f>VLOOKUP(Table3[[#This Row],[taxon_oid]],[1]Alphas_all_puf_new_20170727!$A:$AG,29,FALSE)</f>
        <v>12</v>
      </c>
      <c r="AD127" s="13">
        <f>VLOOKUP(Table3[[#This Row],[taxon_oid]],[1]Alphas_all_puf_new_20170727!$A:$AG,30,FALSE)</f>
        <v>4</v>
      </c>
      <c r="AE127" s="13">
        <f>VLOOKUP(Table3[[#This Row],[taxon_oid]],[1]Alphas_all_puf_new_20170727!$A:$AG,31,FALSE)</f>
        <v>4</v>
      </c>
      <c r="AF127" s="13">
        <f>VLOOKUP(Table3[[#This Row],[taxon_oid]],[1]Alphas_all_puf_new_20170727!$A:$AG,32,FALSE)</f>
        <v>4</v>
      </c>
      <c r="AG127" s="13">
        <f>VLOOKUP(Table3[[#This Row],[taxon_oid]],[1]Alphas_all_puf_new_20170727!$A:$AG,33,FALSE)</f>
        <v>54</v>
      </c>
    </row>
    <row r="128" spans="1:33" x14ac:dyDescent="0.35">
      <c r="A128">
        <v>2671180325</v>
      </c>
      <c r="B128" t="s">
        <v>35</v>
      </c>
      <c r="C128" t="s">
        <v>36</v>
      </c>
      <c r="D128" t="s">
        <v>1171</v>
      </c>
      <c r="E128" t="s">
        <v>1169</v>
      </c>
      <c r="F128" t="s">
        <v>1170</v>
      </c>
      <c r="G128">
        <v>2671180325</v>
      </c>
      <c r="H128" t="s">
        <v>38</v>
      </c>
      <c r="I128" t="s">
        <v>118</v>
      </c>
      <c r="J128" s="12" t="s">
        <v>994</v>
      </c>
      <c r="K128" s="12" t="s">
        <v>1066</v>
      </c>
      <c r="L128" s="12" t="s">
        <v>1065</v>
      </c>
      <c r="M128" t="s">
        <v>1169</v>
      </c>
      <c r="N128" s="27" t="s">
        <v>1168</v>
      </c>
      <c r="O128" s="26">
        <f>VLOOKUP(Table3[[#This Row],[taxon_oid]],[1]Alphas_all_puf_new_20170727!$A:$AG,14,FALSE)</f>
        <v>1604132</v>
      </c>
      <c r="P128" s="26">
        <f>VLOOKUP(Table3[[#This Row],[taxon_oid]],[1]Alphas_all_puf_new_20170727!$A:$AG,15,FALSE)</f>
        <v>0</v>
      </c>
      <c r="Q128" s="26">
        <f>VLOOKUP(Table3[[#This Row],[taxon_oid]],[1]Alphas_all_puf_new_20170727!$A:$AG,16,FALSE)</f>
        <v>0</v>
      </c>
      <c r="R128" s="20">
        <f>VLOOKUP(Table3[[#This Row],[taxon_oid]],[1]Alphas_all_puf_new_20170727!$A:$AG,17,FALSE)</f>
        <v>42516</v>
      </c>
      <c r="S128" s="19">
        <f>VLOOKUP(Table3[[#This Row],[taxon_oid]],[1]Alphas_all_puf_new_20170727!$A:$AG,19,FALSE)</f>
        <v>0</v>
      </c>
      <c r="T128" s="19" t="str">
        <f>VLOOKUP(Table3[[#This Row],[taxon_oid]],[1]Alphas_all_puf_new_20170727!$A:$AG,20,FALSE)</f>
        <v>Yes</v>
      </c>
      <c r="U128" s="19">
        <f>VLOOKUP(Table3[[#This Row],[taxon_oid]],[1]Alphas_all_puf_new_20170727!$A:$AG,21,FALSE)</f>
        <v>0</v>
      </c>
      <c r="V128" s="13">
        <f>VLOOKUP(Table3[[#This Row],[taxon_oid]],[1]Alphas_all_puf_new_20170727!$A:$AG,22,FALSE)</f>
        <v>7083539</v>
      </c>
      <c r="W128" s="13">
        <f>VLOOKUP(Table3[[#This Row],[taxon_oid]],[1]Alphas_all_puf_new_20170727!$A:$AG,23,FALSE)</f>
        <v>6814</v>
      </c>
      <c r="X128" s="13">
        <f>VLOOKUP(Table3[[#This Row],[taxon_oid]],[1]Alphas_all_puf_new_20170727!$A:$AG,24,FALSE)</f>
        <v>178</v>
      </c>
      <c r="Y128" s="25">
        <f>VLOOKUP(Table3[[#This Row],[taxon_oid]],[1]Alphas_all_puf_new_20170727!$A:$AG,25,FALSE)</f>
        <v>0.71</v>
      </c>
      <c r="Z128" s="13">
        <f>VLOOKUP(Table3[[#This Row],[taxon_oid]],[1]Alphas_all_puf_new_20170727!$A:$AG,26,FALSE)</f>
        <v>6078847</v>
      </c>
      <c r="AA128" s="13">
        <f>VLOOKUP(Table3[[#This Row],[taxon_oid]],[1]Alphas_all_puf_new_20170727!$A:$AG,27,FALSE)</f>
        <v>6743</v>
      </c>
      <c r="AB128" s="13">
        <f>VLOOKUP(Table3[[#This Row],[taxon_oid]],[1]Alphas_all_puf_new_20170727!$A:$AG,28,FALSE)</f>
        <v>71</v>
      </c>
      <c r="AC128" s="13">
        <f>VLOOKUP(Table3[[#This Row],[taxon_oid]],[1]Alphas_all_puf_new_20170727!$A:$AG,29,FALSE)</f>
        <v>2</v>
      </c>
      <c r="AD128" s="13">
        <f>VLOOKUP(Table3[[#This Row],[taxon_oid]],[1]Alphas_all_puf_new_20170727!$A:$AG,30,FALSE)</f>
        <v>0</v>
      </c>
      <c r="AE128" s="13">
        <f>VLOOKUP(Table3[[#This Row],[taxon_oid]],[1]Alphas_all_puf_new_20170727!$A:$AG,31,FALSE)</f>
        <v>1</v>
      </c>
      <c r="AF128" s="13">
        <f>VLOOKUP(Table3[[#This Row],[taxon_oid]],[1]Alphas_all_puf_new_20170727!$A:$AG,32,FALSE)</f>
        <v>1</v>
      </c>
      <c r="AG128" s="13">
        <f>VLOOKUP(Table3[[#This Row],[taxon_oid]],[1]Alphas_all_puf_new_20170727!$A:$AG,33,FALSE)</f>
        <v>48</v>
      </c>
    </row>
    <row r="129" spans="1:33" x14ac:dyDescent="0.35">
      <c r="A129">
        <v>2643221841</v>
      </c>
      <c r="B129" t="s">
        <v>35</v>
      </c>
      <c r="C129" t="s">
        <v>36</v>
      </c>
      <c r="D129" t="s">
        <v>197</v>
      </c>
      <c r="E129" t="s">
        <v>1167</v>
      </c>
      <c r="F129" t="s">
        <v>196</v>
      </c>
      <c r="G129">
        <v>2643221841</v>
      </c>
      <c r="H129" t="s">
        <v>38</v>
      </c>
      <c r="I129" t="s">
        <v>118</v>
      </c>
      <c r="J129" s="12" t="s">
        <v>994</v>
      </c>
      <c r="K129" s="12" t="s">
        <v>1066</v>
      </c>
      <c r="L129" s="12" t="s">
        <v>1065</v>
      </c>
      <c r="M129" t="s">
        <v>1167</v>
      </c>
      <c r="N129" s="27" t="s">
        <v>1166</v>
      </c>
      <c r="O129" s="26">
        <f>VLOOKUP(Table3[[#This Row],[taxon_oid]],[1]Alphas_all_puf_new_20170727!$A:$AG,14,FALSE)</f>
        <v>1736244</v>
      </c>
      <c r="P129" s="26">
        <f>VLOOKUP(Table3[[#This Row],[taxon_oid]],[1]Alphas_all_puf_new_20170727!$A:$AG,15,FALSE)</f>
        <v>0</v>
      </c>
      <c r="Q129" s="26">
        <f>VLOOKUP(Table3[[#This Row],[taxon_oid]],[1]Alphas_all_puf_new_20170727!$A:$AG,16,FALSE)</f>
        <v>0</v>
      </c>
      <c r="R129" s="20">
        <f>VLOOKUP(Table3[[#This Row],[taxon_oid]],[1]Alphas_all_puf_new_20170727!$A:$AG,17,FALSE)</f>
        <v>42349</v>
      </c>
      <c r="S129" s="19">
        <f>VLOOKUP(Table3[[#This Row],[taxon_oid]],[1]Alphas_all_puf_new_20170727!$A:$AG,19,FALSE)</f>
        <v>0</v>
      </c>
      <c r="T129" s="19" t="str">
        <f>VLOOKUP(Table3[[#This Row],[taxon_oid]],[1]Alphas_all_puf_new_20170727!$A:$AG,20,FALSE)</f>
        <v>Yes</v>
      </c>
      <c r="U129" s="19">
        <f>VLOOKUP(Table3[[#This Row],[taxon_oid]],[1]Alphas_all_puf_new_20170727!$A:$AG,21,FALSE)</f>
        <v>0</v>
      </c>
      <c r="V129" s="13">
        <f>VLOOKUP(Table3[[#This Row],[taxon_oid]],[1]Alphas_all_puf_new_20170727!$A:$AG,22,FALSE)</f>
        <v>5031274</v>
      </c>
      <c r="W129" s="13">
        <f>VLOOKUP(Table3[[#This Row],[taxon_oid]],[1]Alphas_all_puf_new_20170727!$A:$AG,23,FALSE)</f>
        <v>4797</v>
      </c>
      <c r="X129" s="13">
        <f>VLOOKUP(Table3[[#This Row],[taxon_oid]],[1]Alphas_all_puf_new_20170727!$A:$AG,24,FALSE)</f>
        <v>55</v>
      </c>
      <c r="Y129" s="25">
        <f>VLOOKUP(Table3[[#This Row],[taxon_oid]],[1]Alphas_all_puf_new_20170727!$A:$AG,25,FALSE)</f>
        <v>0.69</v>
      </c>
      <c r="Z129" s="13">
        <f>VLOOKUP(Table3[[#This Row],[taxon_oid]],[1]Alphas_all_puf_new_20170727!$A:$AG,26,FALSE)</f>
        <v>4331510</v>
      </c>
      <c r="AA129" s="13">
        <f>VLOOKUP(Table3[[#This Row],[taxon_oid]],[1]Alphas_all_puf_new_20170727!$A:$AG,27,FALSE)</f>
        <v>4735</v>
      </c>
      <c r="AB129" s="13">
        <f>VLOOKUP(Table3[[#This Row],[taxon_oid]],[1]Alphas_all_puf_new_20170727!$A:$AG,28,FALSE)</f>
        <v>62</v>
      </c>
      <c r="AC129" s="13">
        <f>VLOOKUP(Table3[[#This Row],[taxon_oid]],[1]Alphas_all_puf_new_20170727!$A:$AG,29,FALSE)</f>
        <v>3</v>
      </c>
      <c r="AD129" s="13">
        <f>VLOOKUP(Table3[[#This Row],[taxon_oid]],[1]Alphas_all_puf_new_20170727!$A:$AG,30,FALSE)</f>
        <v>1</v>
      </c>
      <c r="AE129" s="13">
        <f>VLOOKUP(Table3[[#This Row],[taxon_oid]],[1]Alphas_all_puf_new_20170727!$A:$AG,31,FALSE)</f>
        <v>1</v>
      </c>
      <c r="AF129" s="13">
        <f>VLOOKUP(Table3[[#This Row],[taxon_oid]],[1]Alphas_all_puf_new_20170727!$A:$AG,32,FALSE)</f>
        <v>1</v>
      </c>
      <c r="AG129" s="13">
        <f>VLOOKUP(Table3[[#This Row],[taxon_oid]],[1]Alphas_all_puf_new_20170727!$A:$AG,33,FALSE)</f>
        <v>41</v>
      </c>
    </row>
    <row r="130" spans="1:33" x14ac:dyDescent="0.35">
      <c r="A130">
        <v>2634166393</v>
      </c>
      <c r="B130" t="s">
        <v>35</v>
      </c>
      <c r="C130" t="s">
        <v>36</v>
      </c>
      <c r="D130" t="s">
        <v>1094</v>
      </c>
      <c r="E130" t="s">
        <v>1165</v>
      </c>
      <c r="F130" t="s">
        <v>82</v>
      </c>
      <c r="G130">
        <v>2634166393</v>
      </c>
      <c r="H130" t="s">
        <v>38</v>
      </c>
      <c r="I130" t="s">
        <v>118</v>
      </c>
      <c r="J130" s="12" t="s">
        <v>994</v>
      </c>
      <c r="K130" s="12" t="s">
        <v>1066</v>
      </c>
      <c r="L130" s="12" t="s">
        <v>1065</v>
      </c>
      <c r="M130" s="12" t="s">
        <v>1131</v>
      </c>
      <c r="N130" s="27" t="s">
        <v>1164</v>
      </c>
      <c r="O130" s="26">
        <f>VLOOKUP(Table3[[#This Row],[taxon_oid]],[1]Alphas_all_puf_new_20170727!$A:$AG,14,FALSE)</f>
        <v>270351</v>
      </c>
      <c r="P130" s="26">
        <f>VLOOKUP(Table3[[#This Row],[taxon_oid]],[1]Alphas_all_puf_new_20170727!$A:$AG,15,FALSE)</f>
        <v>0</v>
      </c>
      <c r="Q130" s="26">
        <f>VLOOKUP(Table3[[#This Row],[taxon_oid]],[1]Alphas_all_puf_new_20170727!$A:$AG,16,FALSE)</f>
        <v>0</v>
      </c>
      <c r="R130" s="20">
        <f>VLOOKUP(Table3[[#This Row],[taxon_oid]],[1]Alphas_all_puf_new_20170727!$A:$AG,17,FALSE)</f>
        <v>42285</v>
      </c>
      <c r="S130" s="19">
        <f>VLOOKUP(Table3[[#This Row],[taxon_oid]],[1]Alphas_all_puf_new_20170727!$A:$AG,19,FALSE)</f>
        <v>0</v>
      </c>
      <c r="T130" s="19" t="str">
        <f>VLOOKUP(Table3[[#This Row],[taxon_oid]],[1]Alphas_all_puf_new_20170727!$A:$AG,20,FALSE)</f>
        <v>Yes</v>
      </c>
      <c r="U130" s="19" t="str">
        <f>VLOOKUP(Table3[[#This Row],[taxon_oid]],[1]Alphas_all_puf_new_20170727!$A:$AG,21,FALSE)</f>
        <v>Yes</v>
      </c>
      <c r="V130" s="13">
        <f>VLOOKUP(Table3[[#This Row],[taxon_oid]],[1]Alphas_all_puf_new_20170727!$A:$AG,22,FALSE)</f>
        <v>7425331</v>
      </c>
      <c r="W130" s="13">
        <f>VLOOKUP(Table3[[#This Row],[taxon_oid]],[1]Alphas_all_puf_new_20170727!$A:$AG,23,FALSE)</f>
        <v>7056</v>
      </c>
      <c r="X130" s="13">
        <f>VLOOKUP(Table3[[#This Row],[taxon_oid]],[1]Alphas_all_puf_new_20170727!$A:$AG,24,FALSE)</f>
        <v>512</v>
      </c>
      <c r="Y130" s="25">
        <f>VLOOKUP(Table3[[#This Row],[taxon_oid]],[1]Alphas_all_puf_new_20170727!$A:$AG,25,FALSE)</f>
        <v>0.7</v>
      </c>
      <c r="Z130" s="13">
        <f>VLOOKUP(Table3[[#This Row],[taxon_oid]],[1]Alphas_all_puf_new_20170727!$A:$AG,26,FALSE)</f>
        <v>6342831</v>
      </c>
      <c r="AA130" s="13">
        <f>VLOOKUP(Table3[[#This Row],[taxon_oid]],[1]Alphas_all_puf_new_20170727!$A:$AG,27,FALSE)</f>
        <v>6956</v>
      </c>
      <c r="AB130" s="13">
        <f>VLOOKUP(Table3[[#This Row],[taxon_oid]],[1]Alphas_all_puf_new_20170727!$A:$AG,28,FALSE)</f>
        <v>100</v>
      </c>
      <c r="AC130" s="13">
        <f>VLOOKUP(Table3[[#This Row],[taxon_oid]],[1]Alphas_all_puf_new_20170727!$A:$AG,29,FALSE)</f>
        <v>6</v>
      </c>
      <c r="AD130" s="13">
        <f>VLOOKUP(Table3[[#This Row],[taxon_oid]],[1]Alphas_all_puf_new_20170727!$A:$AG,30,FALSE)</f>
        <v>3</v>
      </c>
      <c r="AE130" s="13">
        <f>VLOOKUP(Table3[[#This Row],[taxon_oid]],[1]Alphas_all_puf_new_20170727!$A:$AG,31,FALSE)</f>
        <v>1</v>
      </c>
      <c r="AF130" s="13">
        <f>VLOOKUP(Table3[[#This Row],[taxon_oid]],[1]Alphas_all_puf_new_20170727!$A:$AG,32,FALSE)</f>
        <v>2</v>
      </c>
      <c r="AG130" s="13">
        <f>VLOOKUP(Table3[[#This Row],[taxon_oid]],[1]Alphas_all_puf_new_20170727!$A:$AG,33,FALSE)</f>
        <v>62</v>
      </c>
    </row>
    <row r="131" spans="1:33" x14ac:dyDescent="0.35">
      <c r="A131">
        <v>2728369717</v>
      </c>
      <c r="B131" t="s">
        <v>35</v>
      </c>
      <c r="C131" t="s">
        <v>36</v>
      </c>
      <c r="D131" t="s">
        <v>1163</v>
      </c>
      <c r="E131" t="s">
        <v>1162</v>
      </c>
      <c r="F131" t="s">
        <v>1161</v>
      </c>
      <c r="G131">
        <v>2728369717</v>
      </c>
      <c r="H131" t="s">
        <v>38</v>
      </c>
      <c r="I131" t="s">
        <v>118</v>
      </c>
      <c r="J131" s="12" t="s">
        <v>994</v>
      </c>
      <c r="K131" s="12" t="s">
        <v>1066</v>
      </c>
      <c r="L131" s="12" t="s">
        <v>1065</v>
      </c>
      <c r="M131" s="12" t="s">
        <v>1092</v>
      </c>
      <c r="N131" s="27" t="s">
        <v>1091</v>
      </c>
      <c r="O131" s="26">
        <f>VLOOKUP(Table3[[#This Row],[taxon_oid]],[1]Alphas_all_puf_new_20170727!$A:$AG,14,FALSE)</f>
        <v>1295136</v>
      </c>
      <c r="P131" s="26">
        <f>VLOOKUP(Table3[[#This Row],[taxon_oid]],[1]Alphas_all_puf_new_20170727!$A:$AG,15,FALSE)</f>
        <v>0</v>
      </c>
      <c r="Q131" s="26">
        <f>VLOOKUP(Table3[[#This Row],[taxon_oid]],[1]Alphas_all_puf_new_20170727!$A:$AG,16,FALSE)</f>
        <v>0</v>
      </c>
      <c r="R131" s="20">
        <f>VLOOKUP(Table3[[#This Row],[taxon_oid]],[1]Alphas_all_puf_new_20170727!$A:$AG,17,FALSE)</f>
        <v>42853</v>
      </c>
      <c r="S131" s="19">
        <f>VLOOKUP(Table3[[#This Row],[taxon_oid]],[1]Alphas_all_puf_new_20170727!$A:$AG,19,FALSE)</f>
        <v>0</v>
      </c>
      <c r="T131" s="19" t="str">
        <f>VLOOKUP(Table3[[#This Row],[taxon_oid]],[1]Alphas_all_puf_new_20170727!$A:$AG,20,FALSE)</f>
        <v>Yes</v>
      </c>
      <c r="U131" s="19" t="str">
        <f>VLOOKUP(Table3[[#This Row],[taxon_oid]],[1]Alphas_all_puf_new_20170727!$A:$AG,21,FALSE)</f>
        <v>Yes</v>
      </c>
      <c r="V131" s="13">
        <f>VLOOKUP(Table3[[#This Row],[taxon_oid]],[1]Alphas_all_puf_new_20170727!$A:$AG,22,FALSE)</f>
        <v>1471365</v>
      </c>
      <c r="W131" s="13">
        <f>VLOOKUP(Table3[[#This Row],[taxon_oid]],[1]Alphas_all_puf_new_20170727!$A:$AG,23,FALSE)</f>
        <v>2372</v>
      </c>
      <c r="X131" s="13">
        <f>VLOOKUP(Table3[[#This Row],[taxon_oid]],[1]Alphas_all_puf_new_20170727!$A:$AG,24,FALSE)</f>
        <v>803</v>
      </c>
      <c r="Y131" s="25">
        <f>VLOOKUP(Table3[[#This Row],[taxon_oid]],[1]Alphas_all_puf_new_20170727!$A:$AG,25,FALSE)</f>
        <v>0.65</v>
      </c>
      <c r="Z131" s="13">
        <f>VLOOKUP(Table3[[#This Row],[taxon_oid]],[1]Alphas_all_puf_new_20170727!$A:$AG,26,FALSE)</f>
        <v>1130676</v>
      </c>
      <c r="AA131" s="13">
        <f>VLOOKUP(Table3[[#This Row],[taxon_oid]],[1]Alphas_all_puf_new_20170727!$A:$AG,27,FALSE)</f>
        <v>2346</v>
      </c>
      <c r="AB131" s="13">
        <f>VLOOKUP(Table3[[#This Row],[taxon_oid]],[1]Alphas_all_puf_new_20170727!$A:$AG,28,FALSE)</f>
        <v>26</v>
      </c>
      <c r="AC131" s="13">
        <f>VLOOKUP(Table3[[#This Row],[taxon_oid]],[1]Alphas_all_puf_new_20170727!$A:$AG,29,FALSE)</f>
        <v>2</v>
      </c>
      <c r="AD131" s="13">
        <f>VLOOKUP(Table3[[#This Row],[taxon_oid]],[1]Alphas_all_puf_new_20170727!$A:$AG,30,FALSE)</f>
        <v>0</v>
      </c>
      <c r="AE131" s="13">
        <f>VLOOKUP(Table3[[#This Row],[taxon_oid]],[1]Alphas_all_puf_new_20170727!$A:$AG,31,FALSE)</f>
        <v>1</v>
      </c>
      <c r="AF131" s="13">
        <f>VLOOKUP(Table3[[#This Row],[taxon_oid]],[1]Alphas_all_puf_new_20170727!$A:$AG,32,FALSE)</f>
        <v>1</v>
      </c>
      <c r="AG131" s="13">
        <f>VLOOKUP(Table3[[#This Row],[taxon_oid]],[1]Alphas_all_puf_new_20170727!$A:$AG,33,FALSE)</f>
        <v>22</v>
      </c>
    </row>
    <row r="132" spans="1:33" x14ac:dyDescent="0.35">
      <c r="A132">
        <v>641522638</v>
      </c>
      <c r="B132" t="s">
        <v>35</v>
      </c>
      <c r="C132" t="s">
        <v>60</v>
      </c>
      <c r="D132" t="s">
        <v>1119</v>
      </c>
      <c r="E132" t="s">
        <v>1160</v>
      </c>
      <c r="F132" t="s">
        <v>46</v>
      </c>
      <c r="G132">
        <v>641522638</v>
      </c>
      <c r="H132" t="s">
        <v>38</v>
      </c>
      <c r="I132" t="s">
        <v>118</v>
      </c>
      <c r="J132" s="12" t="s">
        <v>994</v>
      </c>
      <c r="K132" s="12" t="s">
        <v>1066</v>
      </c>
      <c r="L132" s="12" t="s">
        <v>1065</v>
      </c>
      <c r="M132" s="12" t="s">
        <v>1100</v>
      </c>
      <c r="N132" s="27" t="s">
        <v>1159</v>
      </c>
      <c r="O132" s="26">
        <f>VLOOKUP(Table3[[#This Row],[taxon_oid]],[1]Alphas_all_puf_new_20170727!$A:$AG,14,FALSE)</f>
        <v>426355</v>
      </c>
      <c r="P132" s="26">
        <f>VLOOKUP(Table3[[#This Row],[taxon_oid]],[1]Alphas_all_puf_new_20170727!$A:$AG,15,FALSE)</f>
        <v>18817</v>
      </c>
      <c r="Q132" s="26">
        <f>VLOOKUP(Table3[[#This Row],[taxon_oid]],[1]Alphas_all_puf_new_20170727!$A:$AG,16,FALSE)</f>
        <v>58845</v>
      </c>
      <c r="R132" s="20">
        <f>VLOOKUP(Table3[[#This Row],[taxon_oid]],[1]Alphas_all_puf_new_20170727!$A:$AG,17,FALSE)</f>
        <v>39661</v>
      </c>
      <c r="S132" s="19" t="str">
        <f>VLOOKUP(Table3[[#This Row],[taxon_oid]],[1]Alphas_all_puf_new_20170727!$A:$AG,19,FALSE)</f>
        <v>not listed</v>
      </c>
      <c r="T132" s="19" t="str">
        <f>VLOOKUP(Table3[[#This Row],[taxon_oid]],[1]Alphas_all_puf_new_20170727!$A:$AG,20,FALSE)</f>
        <v>Yes</v>
      </c>
      <c r="U132" s="19" t="str">
        <f>VLOOKUP(Table3[[#This Row],[taxon_oid]],[1]Alphas_all_puf_new_20170727!$A:$AG,21,FALSE)</f>
        <v>Yes</v>
      </c>
      <c r="V132" s="13">
        <f>VLOOKUP(Table3[[#This Row],[taxon_oid]],[1]Alphas_all_puf_new_20170727!$A:$AG,22,FALSE)</f>
        <v>6899110</v>
      </c>
      <c r="W132" s="13">
        <f>VLOOKUP(Table3[[#This Row],[taxon_oid]],[1]Alphas_all_puf_new_20170727!$A:$AG,23,FALSE)</f>
        <v>6510</v>
      </c>
      <c r="X132" s="13">
        <f>VLOOKUP(Table3[[#This Row],[taxon_oid]],[1]Alphas_all_puf_new_20170727!$A:$AG,24,FALSE)</f>
        <v>9</v>
      </c>
      <c r="Y132" s="25">
        <f>VLOOKUP(Table3[[#This Row],[taxon_oid]],[1]Alphas_all_puf_new_20170727!$A:$AG,25,FALSE)</f>
        <v>0.71</v>
      </c>
      <c r="Z132" s="13">
        <f>VLOOKUP(Table3[[#This Row],[taxon_oid]],[1]Alphas_all_puf_new_20170727!$A:$AG,26,FALSE)</f>
        <v>5902479</v>
      </c>
      <c r="AA132" s="13">
        <f>VLOOKUP(Table3[[#This Row],[taxon_oid]],[1]Alphas_all_puf_new_20170727!$A:$AG,27,FALSE)</f>
        <v>6431</v>
      </c>
      <c r="AB132" s="13">
        <f>VLOOKUP(Table3[[#This Row],[taxon_oid]],[1]Alphas_all_puf_new_20170727!$A:$AG,28,FALSE)</f>
        <v>79</v>
      </c>
      <c r="AC132" s="13">
        <f>VLOOKUP(Table3[[#This Row],[taxon_oid]],[1]Alphas_all_puf_new_20170727!$A:$AG,29,FALSE)</f>
        <v>19</v>
      </c>
      <c r="AD132" s="13">
        <f>VLOOKUP(Table3[[#This Row],[taxon_oid]],[1]Alphas_all_puf_new_20170727!$A:$AG,30,FALSE)</f>
        <v>6</v>
      </c>
      <c r="AE132" s="13">
        <f>VLOOKUP(Table3[[#This Row],[taxon_oid]],[1]Alphas_all_puf_new_20170727!$A:$AG,31,FALSE)</f>
        <v>6</v>
      </c>
      <c r="AF132" s="13">
        <f>VLOOKUP(Table3[[#This Row],[taxon_oid]],[1]Alphas_all_puf_new_20170727!$A:$AG,32,FALSE)</f>
        <v>6</v>
      </c>
      <c r="AG132" s="13">
        <f>VLOOKUP(Table3[[#This Row],[taxon_oid]],[1]Alphas_all_puf_new_20170727!$A:$AG,33,FALSE)</f>
        <v>60</v>
      </c>
    </row>
    <row r="133" spans="1:33" x14ac:dyDescent="0.35">
      <c r="A133">
        <v>2643221870</v>
      </c>
      <c r="B133" t="s">
        <v>35</v>
      </c>
      <c r="C133" t="s">
        <v>36</v>
      </c>
      <c r="D133" t="s">
        <v>197</v>
      </c>
      <c r="E133" t="s">
        <v>1158</v>
      </c>
      <c r="F133" t="s">
        <v>196</v>
      </c>
      <c r="G133">
        <v>2643221870</v>
      </c>
      <c r="H133" t="s">
        <v>38</v>
      </c>
      <c r="I133" t="s">
        <v>118</v>
      </c>
      <c r="J133" s="12" t="s">
        <v>994</v>
      </c>
      <c r="K133" s="12" t="s">
        <v>1066</v>
      </c>
      <c r="L133" s="12" t="s">
        <v>1065</v>
      </c>
      <c r="M133" t="s">
        <v>1158</v>
      </c>
      <c r="N133" s="27" t="s">
        <v>1157</v>
      </c>
      <c r="O133" s="26">
        <f>VLOOKUP(Table3[[#This Row],[taxon_oid]],[1]Alphas_all_puf_new_20170727!$A:$AG,14,FALSE)</f>
        <v>1736256</v>
      </c>
      <c r="P133" s="26">
        <f>VLOOKUP(Table3[[#This Row],[taxon_oid]],[1]Alphas_all_puf_new_20170727!$A:$AG,15,FALSE)</f>
        <v>0</v>
      </c>
      <c r="Q133" s="26">
        <f>VLOOKUP(Table3[[#This Row],[taxon_oid]],[1]Alphas_all_puf_new_20170727!$A:$AG,16,FALSE)</f>
        <v>0</v>
      </c>
      <c r="R133" s="20">
        <f>VLOOKUP(Table3[[#This Row],[taxon_oid]],[1]Alphas_all_puf_new_20170727!$A:$AG,17,FALSE)</f>
        <v>42349</v>
      </c>
      <c r="S133" s="19">
        <f>VLOOKUP(Table3[[#This Row],[taxon_oid]],[1]Alphas_all_puf_new_20170727!$A:$AG,19,FALSE)</f>
        <v>0</v>
      </c>
      <c r="T133" s="19" t="str">
        <f>VLOOKUP(Table3[[#This Row],[taxon_oid]],[1]Alphas_all_puf_new_20170727!$A:$AG,20,FALSE)</f>
        <v>Yes</v>
      </c>
      <c r="U133" s="19">
        <f>VLOOKUP(Table3[[#This Row],[taxon_oid]],[1]Alphas_all_puf_new_20170727!$A:$AG,21,FALSE)</f>
        <v>0</v>
      </c>
      <c r="V133" s="13">
        <f>VLOOKUP(Table3[[#This Row],[taxon_oid]],[1]Alphas_all_puf_new_20170727!$A:$AG,22,FALSE)</f>
        <v>4465774</v>
      </c>
      <c r="W133" s="13">
        <f>VLOOKUP(Table3[[#This Row],[taxon_oid]],[1]Alphas_all_puf_new_20170727!$A:$AG,23,FALSE)</f>
        <v>4160</v>
      </c>
      <c r="X133" s="13">
        <f>VLOOKUP(Table3[[#This Row],[taxon_oid]],[1]Alphas_all_puf_new_20170727!$A:$AG,24,FALSE)</f>
        <v>35</v>
      </c>
      <c r="Y133" s="25">
        <f>VLOOKUP(Table3[[#This Row],[taxon_oid]],[1]Alphas_all_puf_new_20170727!$A:$AG,25,FALSE)</f>
        <v>0.7</v>
      </c>
      <c r="Z133" s="13">
        <f>VLOOKUP(Table3[[#This Row],[taxon_oid]],[1]Alphas_all_puf_new_20170727!$A:$AG,26,FALSE)</f>
        <v>3873673</v>
      </c>
      <c r="AA133" s="13">
        <f>VLOOKUP(Table3[[#This Row],[taxon_oid]],[1]Alphas_all_puf_new_20170727!$A:$AG,27,FALSE)</f>
        <v>4094</v>
      </c>
      <c r="AB133" s="13">
        <f>VLOOKUP(Table3[[#This Row],[taxon_oid]],[1]Alphas_all_puf_new_20170727!$A:$AG,28,FALSE)</f>
        <v>66</v>
      </c>
      <c r="AC133" s="13">
        <f>VLOOKUP(Table3[[#This Row],[taxon_oid]],[1]Alphas_all_puf_new_20170727!$A:$AG,29,FALSE)</f>
        <v>5</v>
      </c>
      <c r="AD133" s="13">
        <f>VLOOKUP(Table3[[#This Row],[taxon_oid]],[1]Alphas_all_puf_new_20170727!$A:$AG,30,FALSE)</f>
        <v>3</v>
      </c>
      <c r="AE133" s="13">
        <f>VLOOKUP(Table3[[#This Row],[taxon_oid]],[1]Alphas_all_puf_new_20170727!$A:$AG,31,FALSE)</f>
        <v>1</v>
      </c>
      <c r="AF133" s="13">
        <f>VLOOKUP(Table3[[#This Row],[taxon_oid]],[1]Alphas_all_puf_new_20170727!$A:$AG,32,FALSE)</f>
        <v>1</v>
      </c>
      <c r="AG133" s="13">
        <f>VLOOKUP(Table3[[#This Row],[taxon_oid]],[1]Alphas_all_puf_new_20170727!$A:$AG,33,FALSE)</f>
        <v>45</v>
      </c>
    </row>
    <row r="134" spans="1:33" x14ac:dyDescent="0.35">
      <c r="A134">
        <v>2643221868</v>
      </c>
      <c r="B134" t="s">
        <v>35</v>
      </c>
      <c r="C134" t="s">
        <v>36</v>
      </c>
      <c r="D134" t="s">
        <v>197</v>
      </c>
      <c r="E134" t="s">
        <v>1156</v>
      </c>
      <c r="F134" t="s">
        <v>196</v>
      </c>
      <c r="G134">
        <v>2643221868</v>
      </c>
      <c r="H134" t="s">
        <v>38</v>
      </c>
      <c r="I134" t="s">
        <v>118</v>
      </c>
      <c r="J134" s="12" t="s">
        <v>994</v>
      </c>
      <c r="K134" s="12" t="s">
        <v>1066</v>
      </c>
      <c r="L134" s="12" t="s">
        <v>1065</v>
      </c>
      <c r="M134" t="s">
        <v>1156</v>
      </c>
      <c r="N134" s="27" t="s">
        <v>1155</v>
      </c>
      <c r="O134" s="26">
        <f>VLOOKUP(Table3[[#This Row],[taxon_oid]],[1]Alphas_all_puf_new_20170727!$A:$AG,14,FALSE)</f>
        <v>1736255</v>
      </c>
      <c r="P134" s="26">
        <f>VLOOKUP(Table3[[#This Row],[taxon_oid]],[1]Alphas_all_puf_new_20170727!$A:$AG,15,FALSE)</f>
        <v>0</v>
      </c>
      <c r="Q134" s="26">
        <f>VLOOKUP(Table3[[#This Row],[taxon_oid]],[1]Alphas_all_puf_new_20170727!$A:$AG,16,FALSE)</f>
        <v>0</v>
      </c>
      <c r="R134" s="20">
        <f>VLOOKUP(Table3[[#This Row],[taxon_oid]],[1]Alphas_all_puf_new_20170727!$A:$AG,17,FALSE)</f>
        <v>42349</v>
      </c>
      <c r="S134" s="19">
        <f>VLOOKUP(Table3[[#This Row],[taxon_oid]],[1]Alphas_all_puf_new_20170727!$A:$AG,19,FALSE)</f>
        <v>0</v>
      </c>
      <c r="T134" s="19" t="str">
        <f>VLOOKUP(Table3[[#This Row],[taxon_oid]],[1]Alphas_all_puf_new_20170727!$A:$AG,20,FALSE)</f>
        <v>Yes</v>
      </c>
      <c r="U134" s="19">
        <f>VLOOKUP(Table3[[#This Row],[taxon_oid]],[1]Alphas_all_puf_new_20170727!$A:$AG,21,FALSE)</f>
        <v>0</v>
      </c>
      <c r="V134" s="13">
        <f>VLOOKUP(Table3[[#This Row],[taxon_oid]],[1]Alphas_all_puf_new_20170727!$A:$AG,22,FALSE)</f>
        <v>4759318</v>
      </c>
      <c r="W134" s="13">
        <f>VLOOKUP(Table3[[#This Row],[taxon_oid]],[1]Alphas_all_puf_new_20170727!$A:$AG,23,FALSE)</f>
        <v>4505</v>
      </c>
      <c r="X134" s="13">
        <f>VLOOKUP(Table3[[#This Row],[taxon_oid]],[1]Alphas_all_puf_new_20170727!$A:$AG,24,FALSE)</f>
        <v>36</v>
      </c>
      <c r="Y134" s="25">
        <f>VLOOKUP(Table3[[#This Row],[taxon_oid]],[1]Alphas_all_puf_new_20170727!$A:$AG,25,FALSE)</f>
        <v>0.67</v>
      </c>
      <c r="Z134" s="13">
        <f>VLOOKUP(Table3[[#This Row],[taxon_oid]],[1]Alphas_all_puf_new_20170727!$A:$AG,26,FALSE)</f>
        <v>4101263</v>
      </c>
      <c r="AA134" s="13">
        <f>VLOOKUP(Table3[[#This Row],[taxon_oid]],[1]Alphas_all_puf_new_20170727!$A:$AG,27,FALSE)</f>
        <v>4435</v>
      </c>
      <c r="AB134" s="13">
        <f>VLOOKUP(Table3[[#This Row],[taxon_oid]],[1]Alphas_all_puf_new_20170727!$A:$AG,28,FALSE)</f>
        <v>70</v>
      </c>
      <c r="AC134" s="13">
        <f>VLOOKUP(Table3[[#This Row],[taxon_oid]],[1]Alphas_all_puf_new_20170727!$A:$AG,29,FALSE)</f>
        <v>5</v>
      </c>
      <c r="AD134" s="13">
        <f>VLOOKUP(Table3[[#This Row],[taxon_oid]],[1]Alphas_all_puf_new_20170727!$A:$AG,30,FALSE)</f>
        <v>3</v>
      </c>
      <c r="AE134" s="13">
        <f>VLOOKUP(Table3[[#This Row],[taxon_oid]],[1]Alphas_all_puf_new_20170727!$A:$AG,31,FALSE)</f>
        <v>1</v>
      </c>
      <c r="AF134" s="13">
        <f>VLOOKUP(Table3[[#This Row],[taxon_oid]],[1]Alphas_all_puf_new_20170727!$A:$AG,32,FALSE)</f>
        <v>1</v>
      </c>
      <c r="AG134" s="13">
        <f>VLOOKUP(Table3[[#This Row],[taxon_oid]],[1]Alphas_all_puf_new_20170727!$A:$AG,33,FALSE)</f>
        <v>48</v>
      </c>
    </row>
    <row r="135" spans="1:33" x14ac:dyDescent="0.35">
      <c r="A135">
        <v>2643221861</v>
      </c>
      <c r="B135" t="s">
        <v>35</v>
      </c>
      <c r="C135" t="s">
        <v>36</v>
      </c>
      <c r="D135" t="s">
        <v>197</v>
      </c>
      <c r="E135" t="s">
        <v>1154</v>
      </c>
      <c r="F135" t="s">
        <v>196</v>
      </c>
      <c r="G135">
        <v>2643221861</v>
      </c>
      <c r="H135" t="s">
        <v>38</v>
      </c>
      <c r="I135" t="s">
        <v>118</v>
      </c>
      <c r="J135" s="12" t="s">
        <v>994</v>
      </c>
      <c r="K135" s="12" t="s">
        <v>1066</v>
      </c>
      <c r="L135" s="12" t="s">
        <v>1065</v>
      </c>
      <c r="M135" t="s">
        <v>1154</v>
      </c>
      <c r="N135" s="27" t="s">
        <v>1153</v>
      </c>
      <c r="O135" s="26">
        <f>VLOOKUP(Table3[[#This Row],[taxon_oid]],[1]Alphas_all_puf_new_20170727!$A:$AG,14,FALSE)</f>
        <v>1736246</v>
      </c>
      <c r="P135" s="26">
        <f>VLOOKUP(Table3[[#This Row],[taxon_oid]],[1]Alphas_all_puf_new_20170727!$A:$AG,15,FALSE)</f>
        <v>0</v>
      </c>
      <c r="Q135" s="26">
        <f>VLOOKUP(Table3[[#This Row],[taxon_oid]],[1]Alphas_all_puf_new_20170727!$A:$AG,16,FALSE)</f>
        <v>0</v>
      </c>
      <c r="R135" s="20">
        <f>VLOOKUP(Table3[[#This Row],[taxon_oid]],[1]Alphas_all_puf_new_20170727!$A:$AG,17,FALSE)</f>
        <v>42349</v>
      </c>
      <c r="S135" s="19">
        <f>VLOOKUP(Table3[[#This Row],[taxon_oid]],[1]Alphas_all_puf_new_20170727!$A:$AG,19,FALSE)</f>
        <v>0</v>
      </c>
      <c r="T135" s="19" t="str">
        <f>VLOOKUP(Table3[[#This Row],[taxon_oid]],[1]Alphas_all_puf_new_20170727!$A:$AG,20,FALSE)</f>
        <v>Yes</v>
      </c>
      <c r="U135" s="19">
        <f>VLOOKUP(Table3[[#This Row],[taxon_oid]],[1]Alphas_all_puf_new_20170727!$A:$AG,21,FALSE)</f>
        <v>0</v>
      </c>
      <c r="V135" s="13">
        <f>VLOOKUP(Table3[[#This Row],[taxon_oid]],[1]Alphas_all_puf_new_20170727!$A:$AG,22,FALSE)</f>
        <v>5671203</v>
      </c>
      <c r="W135" s="13">
        <f>VLOOKUP(Table3[[#This Row],[taxon_oid]],[1]Alphas_all_puf_new_20170727!$A:$AG,23,FALSE)</f>
        <v>5362</v>
      </c>
      <c r="X135" s="13">
        <f>VLOOKUP(Table3[[#This Row],[taxon_oid]],[1]Alphas_all_puf_new_20170727!$A:$AG,24,FALSE)</f>
        <v>59</v>
      </c>
      <c r="Y135" s="25">
        <f>VLOOKUP(Table3[[#This Row],[taxon_oid]],[1]Alphas_all_puf_new_20170727!$A:$AG,25,FALSE)</f>
        <v>0.68</v>
      </c>
      <c r="Z135" s="13">
        <f>VLOOKUP(Table3[[#This Row],[taxon_oid]],[1]Alphas_all_puf_new_20170727!$A:$AG,26,FALSE)</f>
        <v>4796052</v>
      </c>
      <c r="AA135" s="13">
        <f>VLOOKUP(Table3[[#This Row],[taxon_oid]],[1]Alphas_all_puf_new_20170727!$A:$AG,27,FALSE)</f>
        <v>5285</v>
      </c>
      <c r="AB135" s="13">
        <f>VLOOKUP(Table3[[#This Row],[taxon_oid]],[1]Alphas_all_puf_new_20170727!$A:$AG,28,FALSE)</f>
        <v>77</v>
      </c>
      <c r="AC135" s="13">
        <f>VLOOKUP(Table3[[#This Row],[taxon_oid]],[1]Alphas_all_puf_new_20170727!$A:$AG,29,FALSE)</f>
        <v>7</v>
      </c>
      <c r="AD135" s="13">
        <f>VLOOKUP(Table3[[#This Row],[taxon_oid]],[1]Alphas_all_puf_new_20170727!$A:$AG,30,FALSE)</f>
        <v>3</v>
      </c>
      <c r="AE135" s="13">
        <f>VLOOKUP(Table3[[#This Row],[taxon_oid]],[1]Alphas_all_puf_new_20170727!$A:$AG,31,FALSE)</f>
        <v>2</v>
      </c>
      <c r="AF135" s="13">
        <f>VLOOKUP(Table3[[#This Row],[taxon_oid]],[1]Alphas_all_puf_new_20170727!$A:$AG,32,FALSE)</f>
        <v>2</v>
      </c>
      <c r="AG135" s="13">
        <f>VLOOKUP(Table3[[#This Row],[taxon_oid]],[1]Alphas_all_puf_new_20170727!$A:$AG,33,FALSE)</f>
        <v>52</v>
      </c>
    </row>
    <row r="136" spans="1:33" x14ac:dyDescent="0.35">
      <c r="A136">
        <v>2609459632</v>
      </c>
      <c r="B136" t="s">
        <v>35</v>
      </c>
      <c r="C136" t="s">
        <v>36</v>
      </c>
      <c r="D136" t="s">
        <v>163</v>
      </c>
      <c r="E136" t="s">
        <v>1152</v>
      </c>
      <c r="F136" t="s">
        <v>46</v>
      </c>
      <c r="G136">
        <v>2609459632</v>
      </c>
      <c r="H136" t="s">
        <v>38</v>
      </c>
      <c r="I136" t="s">
        <v>118</v>
      </c>
      <c r="J136" s="12" t="s">
        <v>994</v>
      </c>
      <c r="K136" s="12" t="s">
        <v>1066</v>
      </c>
      <c r="L136" s="12" t="s">
        <v>1065</v>
      </c>
      <c r="M136" t="s">
        <v>1064</v>
      </c>
      <c r="N136" s="27" t="s">
        <v>1151</v>
      </c>
      <c r="O136" s="26">
        <f>VLOOKUP(Table3[[#This Row],[taxon_oid]],[1]Alphas_all_puf_new_20170727!$A:$AG,14,FALSE)</f>
        <v>409</v>
      </c>
      <c r="P136" s="26">
        <f>VLOOKUP(Table3[[#This Row],[taxon_oid]],[1]Alphas_all_puf_new_20170727!$A:$AG,15,FALSE)</f>
        <v>0</v>
      </c>
      <c r="Q136" s="26">
        <f>VLOOKUP(Table3[[#This Row],[taxon_oid]],[1]Alphas_all_puf_new_20170727!$A:$AG,16,FALSE)</f>
        <v>0</v>
      </c>
      <c r="R136" s="20">
        <f>VLOOKUP(Table3[[#This Row],[taxon_oid]],[1]Alphas_all_puf_new_20170727!$A:$AG,17,FALSE)</f>
        <v>42122</v>
      </c>
      <c r="S136" s="19" t="str">
        <f>VLOOKUP(Table3[[#This Row],[taxon_oid]],[1]Alphas_all_puf_new_20170727!$A:$AG,19,FALSE)</f>
        <v>Dale Pelletier</v>
      </c>
      <c r="T136" s="19" t="str">
        <f>VLOOKUP(Table3[[#This Row],[taxon_oid]],[1]Alphas_all_puf_new_20170727!$A:$AG,20,FALSE)</f>
        <v>Yes</v>
      </c>
      <c r="U136" s="19" t="str">
        <f>VLOOKUP(Table3[[#This Row],[taxon_oid]],[1]Alphas_all_puf_new_20170727!$A:$AG,21,FALSE)</f>
        <v>Unknown</v>
      </c>
      <c r="V136" s="13">
        <f>VLOOKUP(Table3[[#This Row],[taxon_oid]],[1]Alphas_all_puf_new_20170727!$A:$AG,22,FALSE)</f>
        <v>6623161</v>
      </c>
      <c r="W136" s="13">
        <f>VLOOKUP(Table3[[#This Row],[taxon_oid]],[1]Alphas_all_puf_new_20170727!$A:$AG,23,FALSE)</f>
        <v>6388</v>
      </c>
      <c r="X136" s="13">
        <f>VLOOKUP(Table3[[#This Row],[taxon_oid]],[1]Alphas_all_puf_new_20170727!$A:$AG,24,FALSE)</f>
        <v>99</v>
      </c>
      <c r="Y136" s="25">
        <f>VLOOKUP(Table3[[#This Row],[taxon_oid]],[1]Alphas_all_puf_new_20170727!$A:$AG,25,FALSE)</f>
        <v>0.71</v>
      </c>
      <c r="Z136" s="13">
        <f>VLOOKUP(Table3[[#This Row],[taxon_oid]],[1]Alphas_all_puf_new_20170727!$A:$AG,26,FALSE)</f>
        <v>5684944</v>
      </c>
      <c r="AA136" s="13">
        <f>VLOOKUP(Table3[[#This Row],[taxon_oid]],[1]Alphas_all_puf_new_20170727!$A:$AG,27,FALSE)</f>
        <v>6304</v>
      </c>
      <c r="AB136" s="13">
        <f>VLOOKUP(Table3[[#This Row],[taxon_oid]],[1]Alphas_all_puf_new_20170727!$A:$AG,28,FALSE)</f>
        <v>84</v>
      </c>
      <c r="AC136" s="13">
        <f>VLOOKUP(Table3[[#This Row],[taxon_oid]],[1]Alphas_all_puf_new_20170727!$A:$AG,29,FALSE)</f>
        <v>11</v>
      </c>
      <c r="AD136" s="13">
        <f>VLOOKUP(Table3[[#This Row],[taxon_oid]],[1]Alphas_all_puf_new_20170727!$A:$AG,30,FALSE)</f>
        <v>3</v>
      </c>
      <c r="AE136" s="13">
        <f>VLOOKUP(Table3[[#This Row],[taxon_oid]],[1]Alphas_all_puf_new_20170727!$A:$AG,31,FALSE)</f>
        <v>6</v>
      </c>
      <c r="AF136" s="13">
        <f>VLOOKUP(Table3[[#This Row],[taxon_oid]],[1]Alphas_all_puf_new_20170727!$A:$AG,32,FALSE)</f>
        <v>2</v>
      </c>
      <c r="AG136" s="13">
        <f>VLOOKUP(Table3[[#This Row],[taxon_oid]],[1]Alphas_all_puf_new_20170727!$A:$AG,33,FALSE)</f>
        <v>49</v>
      </c>
    </row>
    <row r="137" spans="1:33" x14ac:dyDescent="0.35">
      <c r="A137">
        <v>2590828860</v>
      </c>
      <c r="B137" t="s">
        <v>35</v>
      </c>
      <c r="C137" t="s">
        <v>36</v>
      </c>
      <c r="D137" t="s">
        <v>1068</v>
      </c>
      <c r="E137" t="s">
        <v>1150</v>
      </c>
      <c r="F137" t="s">
        <v>46</v>
      </c>
      <c r="G137">
        <v>2590828860</v>
      </c>
      <c r="H137" t="s">
        <v>38</v>
      </c>
      <c r="I137" t="s">
        <v>118</v>
      </c>
      <c r="J137" s="12" t="s">
        <v>994</v>
      </c>
      <c r="K137" s="12" t="s">
        <v>1066</v>
      </c>
      <c r="L137" s="12" t="s">
        <v>1065</v>
      </c>
      <c r="M137" t="s">
        <v>1064</v>
      </c>
      <c r="N137" s="27" t="s">
        <v>1149</v>
      </c>
      <c r="O137" s="26">
        <f>VLOOKUP(Table3[[#This Row],[taxon_oid]],[1]Alphas_all_puf_new_20170727!$A:$AG,14,FALSE)</f>
        <v>409</v>
      </c>
      <c r="P137" s="26">
        <f>VLOOKUP(Table3[[#This Row],[taxon_oid]],[1]Alphas_all_puf_new_20170727!$A:$AG,15,FALSE)</f>
        <v>0</v>
      </c>
      <c r="Q137" s="26">
        <f>VLOOKUP(Table3[[#This Row],[taxon_oid]],[1]Alphas_all_puf_new_20170727!$A:$AG,16,FALSE)</f>
        <v>0</v>
      </c>
      <c r="R137" s="20">
        <f>VLOOKUP(Table3[[#This Row],[taxon_oid]],[1]Alphas_all_puf_new_20170727!$A:$AG,17,FALSE)</f>
        <v>41929</v>
      </c>
      <c r="S137" s="19" t="str">
        <f>VLOOKUP(Table3[[#This Row],[taxon_oid]],[1]Alphas_all_puf_new_20170727!$A:$AG,19,FALSE)</f>
        <v>Jeff Dangl</v>
      </c>
      <c r="T137" s="19" t="str">
        <f>VLOOKUP(Table3[[#This Row],[taxon_oid]],[1]Alphas_all_puf_new_20170727!$A:$AG,20,FALSE)</f>
        <v>Yes</v>
      </c>
      <c r="U137" s="19" t="str">
        <f>VLOOKUP(Table3[[#This Row],[taxon_oid]],[1]Alphas_all_puf_new_20170727!$A:$AG,21,FALSE)</f>
        <v>Unknown</v>
      </c>
      <c r="V137" s="13">
        <f>VLOOKUP(Table3[[#This Row],[taxon_oid]],[1]Alphas_all_puf_new_20170727!$A:$AG,22,FALSE)</f>
        <v>6434396</v>
      </c>
      <c r="W137" s="13">
        <f>VLOOKUP(Table3[[#This Row],[taxon_oid]],[1]Alphas_all_puf_new_20170727!$A:$AG,23,FALSE)</f>
        <v>6105</v>
      </c>
      <c r="X137" s="13">
        <f>VLOOKUP(Table3[[#This Row],[taxon_oid]],[1]Alphas_all_puf_new_20170727!$A:$AG,24,FALSE)</f>
        <v>80</v>
      </c>
      <c r="Y137" s="25">
        <f>VLOOKUP(Table3[[#This Row],[taxon_oid]],[1]Alphas_all_puf_new_20170727!$A:$AG,25,FALSE)</f>
        <v>0.71</v>
      </c>
      <c r="Z137" s="13">
        <f>VLOOKUP(Table3[[#This Row],[taxon_oid]],[1]Alphas_all_puf_new_20170727!$A:$AG,26,FALSE)</f>
        <v>5541332</v>
      </c>
      <c r="AA137" s="13">
        <f>VLOOKUP(Table3[[#This Row],[taxon_oid]],[1]Alphas_all_puf_new_20170727!$A:$AG,27,FALSE)</f>
        <v>6026</v>
      </c>
      <c r="AB137" s="13">
        <f>VLOOKUP(Table3[[#This Row],[taxon_oid]],[1]Alphas_all_puf_new_20170727!$A:$AG,28,FALSE)</f>
        <v>79</v>
      </c>
      <c r="AC137" s="13">
        <f>VLOOKUP(Table3[[#This Row],[taxon_oid]],[1]Alphas_all_puf_new_20170727!$A:$AG,29,FALSE)</f>
        <v>11</v>
      </c>
      <c r="AD137" s="13">
        <f>VLOOKUP(Table3[[#This Row],[taxon_oid]],[1]Alphas_all_puf_new_20170727!$A:$AG,30,FALSE)</f>
        <v>5</v>
      </c>
      <c r="AE137" s="13">
        <f>VLOOKUP(Table3[[#This Row],[taxon_oid]],[1]Alphas_all_puf_new_20170727!$A:$AG,31,FALSE)</f>
        <v>3</v>
      </c>
      <c r="AF137" s="13">
        <f>VLOOKUP(Table3[[#This Row],[taxon_oid]],[1]Alphas_all_puf_new_20170727!$A:$AG,32,FALSE)</f>
        <v>3</v>
      </c>
      <c r="AG137" s="13">
        <f>VLOOKUP(Table3[[#This Row],[taxon_oid]],[1]Alphas_all_puf_new_20170727!$A:$AG,33,FALSE)</f>
        <v>50</v>
      </c>
    </row>
    <row r="138" spans="1:33" x14ac:dyDescent="0.35">
      <c r="A138">
        <v>2643221866</v>
      </c>
      <c r="B138" t="s">
        <v>35</v>
      </c>
      <c r="C138" t="s">
        <v>36</v>
      </c>
      <c r="D138" t="s">
        <v>197</v>
      </c>
      <c r="E138" t="s">
        <v>1148</v>
      </c>
      <c r="F138" t="s">
        <v>196</v>
      </c>
      <c r="G138">
        <v>2643221866</v>
      </c>
      <c r="H138" t="s">
        <v>38</v>
      </c>
      <c r="I138" t="s">
        <v>118</v>
      </c>
      <c r="J138" s="12" t="s">
        <v>994</v>
      </c>
      <c r="K138" s="12" t="s">
        <v>1066</v>
      </c>
      <c r="L138" s="12" t="s">
        <v>1065</v>
      </c>
      <c r="M138" t="s">
        <v>1148</v>
      </c>
      <c r="N138" s="27" t="s">
        <v>1147</v>
      </c>
      <c r="O138" s="26">
        <f>VLOOKUP(Table3[[#This Row],[taxon_oid]],[1]Alphas_all_puf_new_20170727!$A:$AG,14,FALSE)</f>
        <v>1736249</v>
      </c>
      <c r="P138" s="26">
        <f>VLOOKUP(Table3[[#This Row],[taxon_oid]],[1]Alphas_all_puf_new_20170727!$A:$AG,15,FALSE)</f>
        <v>0</v>
      </c>
      <c r="Q138" s="26">
        <f>VLOOKUP(Table3[[#This Row],[taxon_oid]],[1]Alphas_all_puf_new_20170727!$A:$AG,16,FALSE)</f>
        <v>0</v>
      </c>
      <c r="R138" s="20">
        <f>VLOOKUP(Table3[[#This Row],[taxon_oid]],[1]Alphas_all_puf_new_20170727!$A:$AG,17,FALSE)</f>
        <v>42349</v>
      </c>
      <c r="S138" s="19">
        <f>VLOOKUP(Table3[[#This Row],[taxon_oid]],[1]Alphas_all_puf_new_20170727!$A:$AG,19,FALSE)</f>
        <v>0</v>
      </c>
      <c r="T138" s="19" t="str">
        <f>VLOOKUP(Table3[[#This Row],[taxon_oid]],[1]Alphas_all_puf_new_20170727!$A:$AG,20,FALSE)</f>
        <v>Yes</v>
      </c>
      <c r="U138" s="19">
        <f>VLOOKUP(Table3[[#This Row],[taxon_oid]],[1]Alphas_all_puf_new_20170727!$A:$AG,21,FALSE)</f>
        <v>0</v>
      </c>
      <c r="V138" s="13">
        <f>VLOOKUP(Table3[[#This Row],[taxon_oid]],[1]Alphas_all_puf_new_20170727!$A:$AG,22,FALSE)</f>
        <v>4746437</v>
      </c>
      <c r="W138" s="13">
        <f>VLOOKUP(Table3[[#This Row],[taxon_oid]],[1]Alphas_all_puf_new_20170727!$A:$AG,23,FALSE)</f>
        <v>4487</v>
      </c>
      <c r="X138" s="13">
        <f>VLOOKUP(Table3[[#This Row],[taxon_oid]],[1]Alphas_all_puf_new_20170727!$A:$AG,24,FALSE)</f>
        <v>31</v>
      </c>
      <c r="Y138" s="25">
        <f>VLOOKUP(Table3[[#This Row],[taxon_oid]],[1]Alphas_all_puf_new_20170727!$A:$AG,25,FALSE)</f>
        <v>0.67</v>
      </c>
      <c r="Z138" s="13">
        <f>VLOOKUP(Table3[[#This Row],[taxon_oid]],[1]Alphas_all_puf_new_20170727!$A:$AG,26,FALSE)</f>
        <v>4099473</v>
      </c>
      <c r="AA138" s="13">
        <f>VLOOKUP(Table3[[#This Row],[taxon_oid]],[1]Alphas_all_puf_new_20170727!$A:$AG,27,FALSE)</f>
        <v>4421</v>
      </c>
      <c r="AB138" s="13">
        <f>VLOOKUP(Table3[[#This Row],[taxon_oid]],[1]Alphas_all_puf_new_20170727!$A:$AG,28,FALSE)</f>
        <v>66</v>
      </c>
      <c r="AC138" s="13">
        <f>VLOOKUP(Table3[[#This Row],[taxon_oid]],[1]Alphas_all_puf_new_20170727!$A:$AG,29,FALSE)</f>
        <v>4</v>
      </c>
      <c r="AD138" s="13">
        <f>VLOOKUP(Table3[[#This Row],[taxon_oid]],[1]Alphas_all_puf_new_20170727!$A:$AG,30,FALSE)</f>
        <v>1</v>
      </c>
      <c r="AE138" s="13">
        <f>VLOOKUP(Table3[[#This Row],[taxon_oid]],[1]Alphas_all_puf_new_20170727!$A:$AG,31,FALSE)</f>
        <v>1</v>
      </c>
      <c r="AF138" s="13">
        <f>VLOOKUP(Table3[[#This Row],[taxon_oid]],[1]Alphas_all_puf_new_20170727!$A:$AG,32,FALSE)</f>
        <v>2</v>
      </c>
      <c r="AG138" s="13">
        <f>VLOOKUP(Table3[[#This Row],[taxon_oid]],[1]Alphas_all_puf_new_20170727!$A:$AG,33,FALSE)</f>
        <v>47</v>
      </c>
    </row>
    <row r="139" spans="1:33" x14ac:dyDescent="0.35">
      <c r="A139">
        <v>2639763017</v>
      </c>
      <c r="B139" t="s">
        <v>35</v>
      </c>
      <c r="C139" t="s">
        <v>36</v>
      </c>
      <c r="D139" t="s">
        <v>1146</v>
      </c>
      <c r="E139" t="s">
        <v>1145</v>
      </c>
      <c r="F139" t="s">
        <v>82</v>
      </c>
      <c r="G139">
        <v>2639763017</v>
      </c>
      <c r="H139" t="s">
        <v>38</v>
      </c>
      <c r="I139" t="s">
        <v>118</v>
      </c>
      <c r="J139" s="12" t="s">
        <v>994</v>
      </c>
      <c r="K139" s="12" t="s">
        <v>1066</v>
      </c>
      <c r="L139" s="12" t="s">
        <v>1065</v>
      </c>
      <c r="M139" s="12" t="s">
        <v>1092</v>
      </c>
      <c r="N139" s="27" t="s">
        <v>1144</v>
      </c>
      <c r="O139" s="26">
        <f>VLOOKUP(Table3[[#This Row],[taxon_oid]],[1]Alphas_all_puf_new_20170727!$A:$AG,14,FALSE)</f>
        <v>427683</v>
      </c>
      <c r="P139" s="26">
        <f>VLOOKUP(Table3[[#This Row],[taxon_oid]],[1]Alphas_all_puf_new_20170727!$A:$AG,15,FALSE)</f>
        <v>0</v>
      </c>
      <c r="Q139" s="26">
        <f>VLOOKUP(Table3[[#This Row],[taxon_oid]],[1]Alphas_all_puf_new_20170727!$A:$AG,16,FALSE)</f>
        <v>0</v>
      </c>
      <c r="R139" s="20">
        <f>VLOOKUP(Table3[[#This Row],[taxon_oid]],[1]Alphas_all_puf_new_20170727!$A:$AG,17,FALSE)</f>
        <v>42314</v>
      </c>
      <c r="S139" s="19">
        <f>VLOOKUP(Table3[[#This Row],[taxon_oid]],[1]Alphas_all_puf_new_20170727!$A:$AG,19,FALSE)</f>
        <v>0</v>
      </c>
      <c r="T139" s="19" t="str">
        <f>VLOOKUP(Table3[[#This Row],[taxon_oid]],[1]Alphas_all_puf_new_20170727!$A:$AG,20,FALSE)</f>
        <v>Yes</v>
      </c>
      <c r="U139" s="19">
        <f>VLOOKUP(Table3[[#This Row],[taxon_oid]],[1]Alphas_all_puf_new_20170727!$A:$AG,21,FALSE)</f>
        <v>0</v>
      </c>
      <c r="V139" s="13">
        <f>VLOOKUP(Table3[[#This Row],[taxon_oid]],[1]Alphas_all_puf_new_20170727!$A:$AG,22,FALSE)</f>
        <v>6921653</v>
      </c>
      <c r="W139" s="13">
        <f>VLOOKUP(Table3[[#This Row],[taxon_oid]],[1]Alphas_all_puf_new_20170727!$A:$AG,23,FALSE)</f>
        <v>6626</v>
      </c>
      <c r="X139" s="13">
        <f>VLOOKUP(Table3[[#This Row],[taxon_oid]],[1]Alphas_all_puf_new_20170727!$A:$AG,24,FALSE)</f>
        <v>506</v>
      </c>
      <c r="Y139" s="25">
        <f>VLOOKUP(Table3[[#This Row],[taxon_oid]],[1]Alphas_all_puf_new_20170727!$A:$AG,25,FALSE)</f>
        <v>0.7</v>
      </c>
      <c r="Z139" s="13">
        <f>VLOOKUP(Table3[[#This Row],[taxon_oid]],[1]Alphas_all_puf_new_20170727!$A:$AG,26,FALSE)</f>
        <v>5943607</v>
      </c>
      <c r="AA139" s="13">
        <f>VLOOKUP(Table3[[#This Row],[taxon_oid]],[1]Alphas_all_puf_new_20170727!$A:$AG,27,FALSE)</f>
        <v>6536</v>
      </c>
      <c r="AB139" s="13">
        <f>VLOOKUP(Table3[[#This Row],[taxon_oid]],[1]Alphas_all_puf_new_20170727!$A:$AG,28,FALSE)</f>
        <v>90</v>
      </c>
      <c r="AC139" s="13">
        <f>VLOOKUP(Table3[[#This Row],[taxon_oid]],[1]Alphas_all_puf_new_20170727!$A:$AG,29,FALSE)</f>
        <v>10</v>
      </c>
      <c r="AD139" s="13">
        <f>VLOOKUP(Table3[[#This Row],[taxon_oid]],[1]Alphas_all_puf_new_20170727!$A:$AG,30,FALSE)</f>
        <v>6</v>
      </c>
      <c r="AE139" s="13">
        <f>VLOOKUP(Table3[[#This Row],[taxon_oid]],[1]Alphas_all_puf_new_20170727!$A:$AG,31,FALSE)</f>
        <v>1</v>
      </c>
      <c r="AF139" s="13">
        <f>VLOOKUP(Table3[[#This Row],[taxon_oid]],[1]Alphas_all_puf_new_20170727!$A:$AG,32,FALSE)</f>
        <v>3</v>
      </c>
      <c r="AG139" s="13">
        <f>VLOOKUP(Table3[[#This Row],[taxon_oid]],[1]Alphas_all_puf_new_20170727!$A:$AG,33,FALSE)</f>
        <v>57</v>
      </c>
    </row>
    <row r="140" spans="1:33" x14ac:dyDescent="0.35">
      <c r="A140">
        <v>2731957888</v>
      </c>
      <c r="B140" t="s">
        <v>35</v>
      </c>
      <c r="C140" t="s">
        <v>36</v>
      </c>
      <c r="D140" t="s">
        <v>1134</v>
      </c>
      <c r="E140" t="s">
        <v>1143</v>
      </c>
      <c r="F140" t="s">
        <v>1132</v>
      </c>
      <c r="G140">
        <v>2731957888</v>
      </c>
      <c r="H140" t="s">
        <v>38</v>
      </c>
      <c r="I140" t="s">
        <v>118</v>
      </c>
      <c r="J140" s="12" t="s">
        <v>994</v>
      </c>
      <c r="K140" s="12" t="s">
        <v>1066</v>
      </c>
      <c r="L140" s="12" t="s">
        <v>1065</v>
      </c>
      <c r="M140" s="12" t="s">
        <v>1131</v>
      </c>
      <c r="N140" s="27" t="s">
        <v>1142</v>
      </c>
      <c r="O140" s="26">
        <f>VLOOKUP(Table3[[#This Row],[taxon_oid]],[1]Alphas_all_puf_new_20170727!$A:$AG,14,FALSE)</f>
        <v>270351</v>
      </c>
      <c r="P140" s="26">
        <f>VLOOKUP(Table3[[#This Row],[taxon_oid]],[1]Alphas_all_puf_new_20170727!$A:$AG,15,FALSE)</f>
        <v>0</v>
      </c>
      <c r="Q140" s="26">
        <f>VLOOKUP(Table3[[#This Row],[taxon_oid]],[1]Alphas_all_puf_new_20170727!$A:$AG,16,FALSE)</f>
        <v>0</v>
      </c>
      <c r="R140" s="20">
        <f>VLOOKUP(Table3[[#This Row],[taxon_oid]],[1]Alphas_all_puf_new_20170727!$A:$AG,17,FALSE)</f>
        <v>42866</v>
      </c>
      <c r="S140" s="19">
        <f>VLOOKUP(Table3[[#This Row],[taxon_oid]],[1]Alphas_all_puf_new_20170727!$A:$AG,19,FALSE)</f>
        <v>0</v>
      </c>
      <c r="T140" s="19" t="str">
        <f>VLOOKUP(Table3[[#This Row],[taxon_oid]],[1]Alphas_all_puf_new_20170727!$A:$AG,20,FALSE)</f>
        <v>Yes</v>
      </c>
      <c r="U140" s="19">
        <f>VLOOKUP(Table3[[#This Row],[taxon_oid]],[1]Alphas_all_puf_new_20170727!$A:$AG,21,FALSE)</f>
        <v>0</v>
      </c>
      <c r="V140" s="13">
        <f>VLOOKUP(Table3[[#This Row],[taxon_oid]],[1]Alphas_all_puf_new_20170727!$A:$AG,22,FALSE)</f>
        <v>6291173</v>
      </c>
      <c r="W140" s="13">
        <f>VLOOKUP(Table3[[#This Row],[taxon_oid]],[1]Alphas_all_puf_new_20170727!$A:$AG,23,FALSE)</f>
        <v>5976</v>
      </c>
      <c r="X140" s="13">
        <f>VLOOKUP(Table3[[#This Row],[taxon_oid]],[1]Alphas_all_puf_new_20170727!$A:$AG,24,FALSE)</f>
        <v>352</v>
      </c>
      <c r="Y140" s="25">
        <f>VLOOKUP(Table3[[#This Row],[taxon_oid]],[1]Alphas_all_puf_new_20170727!$A:$AG,25,FALSE)</f>
        <v>0.71</v>
      </c>
      <c r="Z140" s="13">
        <f>VLOOKUP(Table3[[#This Row],[taxon_oid]],[1]Alphas_all_puf_new_20170727!$A:$AG,26,FALSE)</f>
        <v>5434556</v>
      </c>
      <c r="AA140" s="13">
        <f>VLOOKUP(Table3[[#This Row],[taxon_oid]],[1]Alphas_all_puf_new_20170727!$A:$AG,27,FALSE)</f>
        <v>5869</v>
      </c>
      <c r="AB140" s="13">
        <f>VLOOKUP(Table3[[#This Row],[taxon_oid]],[1]Alphas_all_puf_new_20170727!$A:$AG,28,FALSE)</f>
        <v>107</v>
      </c>
      <c r="AC140" s="13">
        <f>VLOOKUP(Table3[[#This Row],[taxon_oid]],[1]Alphas_all_puf_new_20170727!$A:$AG,29,FALSE)</f>
        <v>17</v>
      </c>
      <c r="AD140" s="13">
        <f>VLOOKUP(Table3[[#This Row],[taxon_oid]],[1]Alphas_all_puf_new_20170727!$A:$AG,30,FALSE)</f>
        <v>8</v>
      </c>
      <c r="AE140" s="13">
        <f>VLOOKUP(Table3[[#This Row],[taxon_oid]],[1]Alphas_all_puf_new_20170727!$A:$AG,31,FALSE)</f>
        <v>4</v>
      </c>
      <c r="AF140" s="13">
        <f>VLOOKUP(Table3[[#This Row],[taxon_oid]],[1]Alphas_all_puf_new_20170727!$A:$AG,32,FALSE)</f>
        <v>5</v>
      </c>
      <c r="AG140" s="13">
        <f>VLOOKUP(Table3[[#This Row],[taxon_oid]],[1]Alphas_all_puf_new_20170727!$A:$AG,33,FALSE)</f>
        <v>69</v>
      </c>
    </row>
    <row r="141" spans="1:33" x14ac:dyDescent="0.35">
      <c r="A141">
        <v>2590828854</v>
      </c>
      <c r="B141" t="s">
        <v>35</v>
      </c>
      <c r="C141" t="s">
        <v>36</v>
      </c>
      <c r="D141" t="s">
        <v>1068</v>
      </c>
      <c r="E141" t="s">
        <v>1141</v>
      </c>
      <c r="F141" t="s">
        <v>46</v>
      </c>
      <c r="G141">
        <v>2590828854</v>
      </c>
      <c r="H141" t="s">
        <v>38</v>
      </c>
      <c r="I141" t="s">
        <v>118</v>
      </c>
      <c r="J141" s="12" t="s">
        <v>994</v>
      </c>
      <c r="K141" s="12" t="s">
        <v>1066</v>
      </c>
      <c r="L141" s="12" t="s">
        <v>1065</v>
      </c>
      <c r="M141" t="s">
        <v>1064</v>
      </c>
      <c r="N141" s="27" t="s">
        <v>1140</v>
      </c>
      <c r="O141" s="26">
        <f>VLOOKUP(Table3[[#This Row],[taxon_oid]],[1]Alphas_all_puf_new_20170727!$A:$AG,14,FALSE)</f>
        <v>409</v>
      </c>
      <c r="P141" s="26">
        <f>VLOOKUP(Table3[[#This Row],[taxon_oid]],[1]Alphas_all_puf_new_20170727!$A:$AG,15,FALSE)</f>
        <v>0</v>
      </c>
      <c r="Q141" s="26">
        <f>VLOOKUP(Table3[[#This Row],[taxon_oid]],[1]Alphas_all_puf_new_20170727!$A:$AG,16,FALSE)</f>
        <v>0</v>
      </c>
      <c r="R141" s="20">
        <f>VLOOKUP(Table3[[#This Row],[taxon_oid]],[1]Alphas_all_puf_new_20170727!$A:$AG,17,FALSE)</f>
        <v>41929</v>
      </c>
      <c r="S141" s="19" t="str">
        <f>VLOOKUP(Table3[[#This Row],[taxon_oid]],[1]Alphas_all_puf_new_20170727!$A:$AG,19,FALSE)</f>
        <v>Jeff Dangl</v>
      </c>
      <c r="T141" s="19" t="str">
        <f>VLOOKUP(Table3[[#This Row],[taxon_oid]],[1]Alphas_all_puf_new_20170727!$A:$AG,20,FALSE)</f>
        <v>Yes</v>
      </c>
      <c r="U141" s="19" t="str">
        <f>VLOOKUP(Table3[[#This Row],[taxon_oid]],[1]Alphas_all_puf_new_20170727!$A:$AG,21,FALSE)</f>
        <v>Unknown</v>
      </c>
      <c r="V141" s="13">
        <f>VLOOKUP(Table3[[#This Row],[taxon_oid]],[1]Alphas_all_puf_new_20170727!$A:$AG,22,FALSE)</f>
        <v>6353721</v>
      </c>
      <c r="W141" s="13">
        <f>VLOOKUP(Table3[[#This Row],[taxon_oid]],[1]Alphas_all_puf_new_20170727!$A:$AG,23,FALSE)</f>
        <v>6019</v>
      </c>
      <c r="X141" s="13">
        <f>VLOOKUP(Table3[[#This Row],[taxon_oid]],[1]Alphas_all_puf_new_20170727!$A:$AG,24,FALSE)</f>
        <v>69</v>
      </c>
      <c r="Y141" s="25">
        <f>VLOOKUP(Table3[[#This Row],[taxon_oid]],[1]Alphas_all_puf_new_20170727!$A:$AG,25,FALSE)</f>
        <v>0.71</v>
      </c>
      <c r="Z141" s="13">
        <f>VLOOKUP(Table3[[#This Row],[taxon_oid]],[1]Alphas_all_puf_new_20170727!$A:$AG,26,FALSE)</f>
        <v>5484974</v>
      </c>
      <c r="AA141" s="13">
        <f>VLOOKUP(Table3[[#This Row],[taxon_oid]],[1]Alphas_all_puf_new_20170727!$A:$AG,27,FALSE)</f>
        <v>5942</v>
      </c>
      <c r="AB141" s="13">
        <f>VLOOKUP(Table3[[#This Row],[taxon_oid]],[1]Alphas_all_puf_new_20170727!$A:$AG,28,FALSE)</f>
        <v>77</v>
      </c>
      <c r="AC141" s="13">
        <f>VLOOKUP(Table3[[#This Row],[taxon_oid]],[1]Alphas_all_puf_new_20170727!$A:$AG,29,FALSE)</f>
        <v>10</v>
      </c>
      <c r="AD141" s="13">
        <f>VLOOKUP(Table3[[#This Row],[taxon_oid]],[1]Alphas_all_puf_new_20170727!$A:$AG,30,FALSE)</f>
        <v>5</v>
      </c>
      <c r="AE141" s="13">
        <f>VLOOKUP(Table3[[#This Row],[taxon_oid]],[1]Alphas_all_puf_new_20170727!$A:$AG,31,FALSE)</f>
        <v>4</v>
      </c>
      <c r="AF141" s="13">
        <f>VLOOKUP(Table3[[#This Row],[taxon_oid]],[1]Alphas_all_puf_new_20170727!$A:$AG,32,FALSE)</f>
        <v>1</v>
      </c>
      <c r="AG141" s="13">
        <f>VLOOKUP(Table3[[#This Row],[taxon_oid]],[1]Alphas_all_puf_new_20170727!$A:$AG,33,FALSE)</f>
        <v>50</v>
      </c>
    </row>
    <row r="142" spans="1:33" x14ac:dyDescent="0.35">
      <c r="A142">
        <v>2731957890</v>
      </c>
      <c r="B142" t="s">
        <v>35</v>
      </c>
      <c r="C142" t="s">
        <v>36</v>
      </c>
      <c r="D142" t="s">
        <v>1134</v>
      </c>
      <c r="E142" t="s">
        <v>1139</v>
      </c>
      <c r="F142" t="s">
        <v>1132</v>
      </c>
      <c r="G142">
        <v>2731957890</v>
      </c>
      <c r="H142" t="s">
        <v>38</v>
      </c>
      <c r="I142" t="s">
        <v>118</v>
      </c>
      <c r="J142" s="12" t="s">
        <v>994</v>
      </c>
      <c r="K142" s="12" t="s">
        <v>1066</v>
      </c>
      <c r="L142" s="12" t="s">
        <v>1065</v>
      </c>
      <c r="M142" s="12" t="s">
        <v>1100</v>
      </c>
      <c r="N142" s="27" t="s">
        <v>1138</v>
      </c>
      <c r="O142" s="26">
        <f>VLOOKUP(Table3[[#This Row],[taxon_oid]],[1]Alphas_all_puf_new_20170727!$A:$AG,14,FALSE)</f>
        <v>31998</v>
      </c>
      <c r="P142" s="26">
        <f>VLOOKUP(Table3[[#This Row],[taxon_oid]],[1]Alphas_all_puf_new_20170727!$A:$AG,15,FALSE)</f>
        <v>0</v>
      </c>
      <c r="Q142" s="26">
        <f>VLOOKUP(Table3[[#This Row],[taxon_oid]],[1]Alphas_all_puf_new_20170727!$A:$AG,16,FALSE)</f>
        <v>0</v>
      </c>
      <c r="R142" s="20">
        <f>VLOOKUP(Table3[[#This Row],[taxon_oid]],[1]Alphas_all_puf_new_20170727!$A:$AG,17,FALSE)</f>
        <v>42866</v>
      </c>
      <c r="S142" s="19">
        <f>VLOOKUP(Table3[[#This Row],[taxon_oid]],[1]Alphas_all_puf_new_20170727!$A:$AG,19,FALSE)</f>
        <v>0</v>
      </c>
      <c r="T142" s="19" t="str">
        <f>VLOOKUP(Table3[[#This Row],[taxon_oid]],[1]Alphas_all_puf_new_20170727!$A:$AG,20,FALSE)</f>
        <v>Yes</v>
      </c>
      <c r="U142" s="19">
        <f>VLOOKUP(Table3[[#This Row],[taxon_oid]],[1]Alphas_all_puf_new_20170727!$A:$AG,21,FALSE)</f>
        <v>0</v>
      </c>
      <c r="V142" s="13">
        <f>VLOOKUP(Table3[[#This Row],[taxon_oid]],[1]Alphas_all_puf_new_20170727!$A:$AG,22,FALSE)</f>
        <v>6592412</v>
      </c>
      <c r="W142" s="13">
        <f>VLOOKUP(Table3[[#This Row],[taxon_oid]],[1]Alphas_all_puf_new_20170727!$A:$AG,23,FALSE)</f>
        <v>6470</v>
      </c>
      <c r="X142" s="13">
        <f>VLOOKUP(Table3[[#This Row],[taxon_oid]],[1]Alphas_all_puf_new_20170727!$A:$AG,24,FALSE)</f>
        <v>208</v>
      </c>
      <c r="Y142" s="25">
        <f>VLOOKUP(Table3[[#This Row],[taxon_oid]],[1]Alphas_all_puf_new_20170727!$A:$AG,25,FALSE)</f>
        <v>0.71</v>
      </c>
      <c r="Z142" s="13">
        <f>VLOOKUP(Table3[[#This Row],[taxon_oid]],[1]Alphas_all_puf_new_20170727!$A:$AG,26,FALSE)</f>
        <v>5664249</v>
      </c>
      <c r="AA142" s="13">
        <f>VLOOKUP(Table3[[#This Row],[taxon_oid]],[1]Alphas_all_puf_new_20170727!$A:$AG,27,FALSE)</f>
        <v>6389</v>
      </c>
      <c r="AB142" s="13">
        <f>VLOOKUP(Table3[[#This Row],[taxon_oid]],[1]Alphas_all_puf_new_20170727!$A:$AG,28,FALSE)</f>
        <v>81</v>
      </c>
      <c r="AC142" s="13">
        <f>VLOOKUP(Table3[[#This Row],[taxon_oid]],[1]Alphas_all_puf_new_20170727!$A:$AG,29,FALSE)</f>
        <v>7</v>
      </c>
      <c r="AD142" s="13">
        <f>VLOOKUP(Table3[[#This Row],[taxon_oid]],[1]Alphas_all_puf_new_20170727!$A:$AG,30,FALSE)</f>
        <v>1</v>
      </c>
      <c r="AE142" s="13">
        <f>VLOOKUP(Table3[[#This Row],[taxon_oid]],[1]Alphas_all_puf_new_20170727!$A:$AG,31,FALSE)</f>
        <v>4</v>
      </c>
      <c r="AF142" s="13">
        <f>VLOOKUP(Table3[[#This Row],[taxon_oid]],[1]Alphas_all_puf_new_20170727!$A:$AG,32,FALSE)</f>
        <v>2</v>
      </c>
      <c r="AG142" s="13">
        <f>VLOOKUP(Table3[[#This Row],[taxon_oid]],[1]Alphas_all_puf_new_20170727!$A:$AG,33,FALSE)</f>
        <v>51</v>
      </c>
    </row>
    <row r="143" spans="1:33" x14ac:dyDescent="0.35">
      <c r="A143">
        <v>2643221507</v>
      </c>
      <c r="B143" t="s">
        <v>35</v>
      </c>
      <c r="C143" t="s">
        <v>123</v>
      </c>
      <c r="D143" t="s">
        <v>1068</v>
      </c>
      <c r="E143" t="s">
        <v>1137</v>
      </c>
      <c r="F143" t="s">
        <v>1136</v>
      </c>
      <c r="G143">
        <v>2643221507</v>
      </c>
      <c r="H143" t="s">
        <v>38</v>
      </c>
      <c r="I143" t="s">
        <v>118</v>
      </c>
      <c r="J143" s="12" t="s">
        <v>994</v>
      </c>
      <c r="K143" s="12" t="s">
        <v>1066</v>
      </c>
      <c r="L143" s="12" t="s">
        <v>1065</v>
      </c>
      <c r="M143" t="s">
        <v>117</v>
      </c>
      <c r="N143" s="27" t="s">
        <v>1135</v>
      </c>
      <c r="O143" s="26">
        <f>VLOOKUP(Table3[[#This Row],[taxon_oid]],[1]Alphas_all_puf_new_20170727!$A:$AG,14,FALSE)</f>
        <v>407</v>
      </c>
      <c r="P143" s="26">
        <f>VLOOKUP(Table3[[#This Row],[taxon_oid]],[1]Alphas_all_puf_new_20170727!$A:$AG,15,FALSE)</f>
        <v>0</v>
      </c>
      <c r="Q143" s="26">
        <f>VLOOKUP(Table3[[#This Row],[taxon_oid]],[1]Alphas_all_puf_new_20170727!$A:$AG,16,FALSE)</f>
        <v>0</v>
      </c>
      <c r="R143" s="20">
        <f>VLOOKUP(Table3[[#This Row],[taxon_oid]],[1]Alphas_all_puf_new_20170727!$A:$AG,17,FALSE)</f>
        <v>42752</v>
      </c>
      <c r="S143" s="19" t="str">
        <f>VLOOKUP(Table3[[#This Row],[taxon_oid]],[1]Alphas_all_puf_new_20170727!$A:$AG,19,FALSE)</f>
        <v>Scott Yourstone</v>
      </c>
      <c r="T143" s="19" t="str">
        <f>VLOOKUP(Table3[[#This Row],[taxon_oid]],[1]Alphas_all_puf_new_20170727!$A:$AG,20,FALSE)</f>
        <v>Yes</v>
      </c>
      <c r="U143" s="19">
        <f>VLOOKUP(Table3[[#This Row],[taxon_oid]],[1]Alphas_all_puf_new_20170727!$A:$AG,21,FALSE)</f>
        <v>0</v>
      </c>
      <c r="V143" s="13">
        <f>VLOOKUP(Table3[[#This Row],[taxon_oid]],[1]Alphas_all_puf_new_20170727!$A:$AG,22,FALSE)</f>
        <v>6688299</v>
      </c>
      <c r="W143" s="13">
        <f>VLOOKUP(Table3[[#This Row],[taxon_oid]],[1]Alphas_all_puf_new_20170727!$A:$AG,23,FALSE)</f>
        <v>6534</v>
      </c>
      <c r="X143" s="13">
        <f>VLOOKUP(Table3[[#This Row],[taxon_oid]],[1]Alphas_all_puf_new_20170727!$A:$AG,24,FALSE)</f>
        <v>170</v>
      </c>
      <c r="Y143" s="25">
        <f>VLOOKUP(Table3[[#This Row],[taxon_oid]],[1]Alphas_all_puf_new_20170727!$A:$AG,25,FALSE)</f>
        <v>0.7</v>
      </c>
      <c r="Z143" s="13">
        <f>VLOOKUP(Table3[[#This Row],[taxon_oid]],[1]Alphas_all_puf_new_20170727!$A:$AG,26,FALSE)</f>
        <v>5699393</v>
      </c>
      <c r="AA143" s="13">
        <f>VLOOKUP(Table3[[#This Row],[taxon_oid]],[1]Alphas_all_puf_new_20170727!$A:$AG,27,FALSE)</f>
        <v>6458</v>
      </c>
      <c r="AB143" s="13">
        <f>VLOOKUP(Table3[[#This Row],[taxon_oid]],[1]Alphas_all_puf_new_20170727!$A:$AG,28,FALSE)</f>
        <v>76</v>
      </c>
      <c r="AC143" s="13">
        <f>VLOOKUP(Table3[[#This Row],[taxon_oid]],[1]Alphas_all_puf_new_20170727!$A:$AG,29,FALSE)</f>
        <v>5</v>
      </c>
      <c r="AD143" s="13">
        <f>VLOOKUP(Table3[[#This Row],[taxon_oid]],[1]Alphas_all_puf_new_20170727!$A:$AG,30,FALSE)</f>
        <v>3</v>
      </c>
      <c r="AE143" s="13">
        <f>VLOOKUP(Table3[[#This Row],[taxon_oid]],[1]Alphas_all_puf_new_20170727!$A:$AG,31,FALSE)</f>
        <v>1</v>
      </c>
      <c r="AF143" s="13">
        <f>VLOOKUP(Table3[[#This Row],[taxon_oid]],[1]Alphas_all_puf_new_20170727!$A:$AG,32,FALSE)</f>
        <v>1</v>
      </c>
      <c r="AG143" s="13">
        <f>VLOOKUP(Table3[[#This Row],[taxon_oid]],[1]Alphas_all_puf_new_20170727!$A:$AG,33,FALSE)</f>
        <v>48</v>
      </c>
    </row>
    <row r="144" spans="1:33" x14ac:dyDescent="0.35">
      <c r="A144">
        <v>2675903244</v>
      </c>
      <c r="B144" t="s">
        <v>35</v>
      </c>
      <c r="C144" t="s">
        <v>36</v>
      </c>
      <c r="D144" t="s">
        <v>1134</v>
      </c>
      <c r="E144" t="s">
        <v>1133</v>
      </c>
      <c r="F144" t="s">
        <v>1132</v>
      </c>
      <c r="G144">
        <v>2675903244</v>
      </c>
      <c r="H144" t="s">
        <v>38</v>
      </c>
      <c r="I144" t="s">
        <v>118</v>
      </c>
      <c r="J144" s="12" t="s">
        <v>994</v>
      </c>
      <c r="K144" s="12" t="s">
        <v>1066</v>
      </c>
      <c r="L144" s="12" t="s">
        <v>1065</v>
      </c>
      <c r="M144" s="12" t="s">
        <v>1131</v>
      </c>
      <c r="N144" s="27" t="s">
        <v>1130</v>
      </c>
      <c r="O144" s="26">
        <f>VLOOKUP(Table3[[#This Row],[taxon_oid]],[1]Alphas_all_puf_new_20170727!$A:$AG,14,FALSE)</f>
        <v>270351</v>
      </c>
      <c r="P144" s="26">
        <f>VLOOKUP(Table3[[#This Row],[taxon_oid]],[1]Alphas_all_puf_new_20170727!$A:$AG,15,FALSE)</f>
        <v>0</v>
      </c>
      <c r="Q144" s="26">
        <f>VLOOKUP(Table3[[#This Row],[taxon_oid]],[1]Alphas_all_puf_new_20170727!$A:$AG,16,FALSE)</f>
        <v>0</v>
      </c>
      <c r="R144" s="20">
        <f>VLOOKUP(Table3[[#This Row],[taxon_oid]],[1]Alphas_all_puf_new_20170727!$A:$AG,17,FALSE)</f>
        <v>42536</v>
      </c>
      <c r="S144" s="19">
        <f>VLOOKUP(Table3[[#This Row],[taxon_oid]],[1]Alphas_all_puf_new_20170727!$A:$AG,19,FALSE)</f>
        <v>0</v>
      </c>
      <c r="T144" s="19" t="str">
        <f>VLOOKUP(Table3[[#This Row],[taxon_oid]],[1]Alphas_all_puf_new_20170727!$A:$AG,20,FALSE)</f>
        <v>Yes</v>
      </c>
      <c r="U144" s="19">
        <f>VLOOKUP(Table3[[#This Row],[taxon_oid]],[1]Alphas_all_puf_new_20170727!$A:$AG,21,FALSE)</f>
        <v>0</v>
      </c>
      <c r="V144" s="13">
        <f>VLOOKUP(Table3[[#This Row],[taxon_oid]],[1]Alphas_all_puf_new_20170727!$A:$AG,22,FALSE)</f>
        <v>6313557</v>
      </c>
      <c r="W144" s="13">
        <f>VLOOKUP(Table3[[#This Row],[taxon_oid]],[1]Alphas_all_puf_new_20170727!$A:$AG,23,FALSE)</f>
        <v>5965</v>
      </c>
      <c r="X144" s="13">
        <f>VLOOKUP(Table3[[#This Row],[taxon_oid]],[1]Alphas_all_puf_new_20170727!$A:$AG,24,FALSE)</f>
        <v>333</v>
      </c>
      <c r="Y144" s="25">
        <f>VLOOKUP(Table3[[#This Row],[taxon_oid]],[1]Alphas_all_puf_new_20170727!$A:$AG,25,FALSE)</f>
        <v>0.71</v>
      </c>
      <c r="Z144" s="13">
        <f>VLOOKUP(Table3[[#This Row],[taxon_oid]],[1]Alphas_all_puf_new_20170727!$A:$AG,26,FALSE)</f>
        <v>5454003</v>
      </c>
      <c r="AA144" s="13">
        <f>VLOOKUP(Table3[[#This Row],[taxon_oid]],[1]Alphas_all_puf_new_20170727!$A:$AG,27,FALSE)</f>
        <v>5869</v>
      </c>
      <c r="AB144" s="13">
        <f>VLOOKUP(Table3[[#This Row],[taxon_oid]],[1]Alphas_all_puf_new_20170727!$A:$AG,28,FALSE)</f>
        <v>96</v>
      </c>
      <c r="AC144" s="13">
        <f>VLOOKUP(Table3[[#This Row],[taxon_oid]],[1]Alphas_all_puf_new_20170727!$A:$AG,29,FALSE)</f>
        <v>11</v>
      </c>
      <c r="AD144" s="13">
        <f>VLOOKUP(Table3[[#This Row],[taxon_oid]],[1]Alphas_all_puf_new_20170727!$A:$AG,30,FALSE)</f>
        <v>4</v>
      </c>
      <c r="AE144" s="13">
        <f>VLOOKUP(Table3[[#This Row],[taxon_oid]],[1]Alphas_all_puf_new_20170727!$A:$AG,31,FALSE)</f>
        <v>4</v>
      </c>
      <c r="AF144" s="13">
        <f>VLOOKUP(Table3[[#This Row],[taxon_oid]],[1]Alphas_all_puf_new_20170727!$A:$AG,32,FALSE)</f>
        <v>3</v>
      </c>
      <c r="AG144" s="13">
        <f>VLOOKUP(Table3[[#This Row],[taxon_oid]],[1]Alphas_all_puf_new_20170727!$A:$AG,33,FALSE)</f>
        <v>64</v>
      </c>
    </row>
    <row r="145" spans="1:33" x14ac:dyDescent="0.35">
      <c r="A145">
        <v>2738541281</v>
      </c>
      <c r="B145" t="s">
        <v>35</v>
      </c>
      <c r="C145" t="s">
        <v>36</v>
      </c>
      <c r="D145" t="s">
        <v>163</v>
      </c>
      <c r="E145" t="s">
        <v>1129</v>
      </c>
      <c r="F145" t="s">
        <v>46</v>
      </c>
      <c r="G145">
        <v>2738541281</v>
      </c>
      <c r="H145" t="s">
        <v>38</v>
      </c>
      <c r="I145" t="s">
        <v>118</v>
      </c>
      <c r="J145" s="12" t="s">
        <v>994</v>
      </c>
      <c r="K145" s="12" t="s">
        <v>1066</v>
      </c>
      <c r="L145" s="12" t="s">
        <v>1065</v>
      </c>
      <c r="M145" t="s">
        <v>1064</v>
      </c>
      <c r="N145" s="27" t="s">
        <v>1128</v>
      </c>
      <c r="O145" s="26">
        <f>VLOOKUP(Table3[[#This Row],[taxon_oid]],[1]Alphas_all_puf_new_20170727!$A:$AG,14,FALSE)</f>
        <v>409</v>
      </c>
      <c r="P145" s="26">
        <f>VLOOKUP(Table3[[#This Row],[taxon_oid]],[1]Alphas_all_puf_new_20170727!$A:$AG,15,FALSE)</f>
        <v>0</v>
      </c>
      <c r="Q145" s="26">
        <f>VLOOKUP(Table3[[#This Row],[taxon_oid]],[1]Alphas_all_puf_new_20170727!$A:$AG,16,FALSE)</f>
        <v>0</v>
      </c>
      <c r="R145" s="20">
        <f>VLOOKUP(Table3[[#This Row],[taxon_oid]],[1]Alphas_all_puf_new_20170727!$A:$AG,17,FALSE)</f>
        <v>42929</v>
      </c>
      <c r="S145" s="19" t="str">
        <f>VLOOKUP(Table3[[#This Row],[taxon_oid]],[1]Alphas_all_puf_new_20170727!$A:$AG,19,FALSE)</f>
        <v>Dale Pelletier</v>
      </c>
      <c r="T145" s="19" t="str">
        <f>VLOOKUP(Table3[[#This Row],[taxon_oid]],[1]Alphas_all_puf_new_20170727!$A:$AG,20,FALSE)</f>
        <v>Yes</v>
      </c>
      <c r="U145" s="19">
        <f>VLOOKUP(Table3[[#This Row],[taxon_oid]],[1]Alphas_all_puf_new_20170727!$A:$AG,21,FALSE)</f>
        <v>0</v>
      </c>
      <c r="V145" s="13">
        <f>VLOOKUP(Table3[[#This Row],[taxon_oid]],[1]Alphas_all_puf_new_20170727!$A:$AG,22,FALSE)</f>
        <v>5112672</v>
      </c>
      <c r="W145" s="13">
        <f>VLOOKUP(Table3[[#This Row],[taxon_oid]],[1]Alphas_all_puf_new_20170727!$A:$AG,23,FALSE)</f>
        <v>4795</v>
      </c>
      <c r="X145" s="13">
        <f>VLOOKUP(Table3[[#This Row],[taxon_oid]],[1]Alphas_all_puf_new_20170727!$A:$AG,24,FALSE)</f>
        <v>59</v>
      </c>
      <c r="Y145" s="25">
        <f>VLOOKUP(Table3[[#This Row],[taxon_oid]],[1]Alphas_all_puf_new_20170727!$A:$AG,25,FALSE)</f>
        <v>0.69</v>
      </c>
      <c r="Z145" s="13">
        <f>VLOOKUP(Table3[[#This Row],[taxon_oid]],[1]Alphas_all_puf_new_20170727!$A:$AG,26,FALSE)</f>
        <v>4416366</v>
      </c>
      <c r="AA145" s="13">
        <f>VLOOKUP(Table3[[#This Row],[taxon_oid]],[1]Alphas_all_puf_new_20170727!$A:$AG,27,FALSE)</f>
        <v>4727</v>
      </c>
      <c r="AB145" s="13">
        <f>VLOOKUP(Table3[[#This Row],[taxon_oid]],[1]Alphas_all_puf_new_20170727!$A:$AG,28,FALSE)</f>
        <v>68</v>
      </c>
      <c r="AC145" s="13">
        <f>VLOOKUP(Table3[[#This Row],[taxon_oid]],[1]Alphas_all_puf_new_20170727!$A:$AG,29,FALSE)</f>
        <v>3</v>
      </c>
      <c r="AD145" s="13">
        <f>VLOOKUP(Table3[[#This Row],[taxon_oid]],[1]Alphas_all_puf_new_20170727!$A:$AG,30,FALSE)</f>
        <v>1</v>
      </c>
      <c r="AE145" s="13">
        <f>VLOOKUP(Table3[[#This Row],[taxon_oid]],[1]Alphas_all_puf_new_20170727!$A:$AG,31,FALSE)</f>
        <v>1</v>
      </c>
      <c r="AF145" s="13">
        <f>VLOOKUP(Table3[[#This Row],[taxon_oid]],[1]Alphas_all_puf_new_20170727!$A:$AG,32,FALSE)</f>
        <v>1</v>
      </c>
      <c r="AG145" s="13">
        <f>VLOOKUP(Table3[[#This Row],[taxon_oid]],[1]Alphas_all_puf_new_20170727!$A:$AG,33,FALSE)</f>
        <v>49</v>
      </c>
    </row>
    <row r="146" spans="1:33" x14ac:dyDescent="0.35">
      <c r="A146">
        <v>2590828855</v>
      </c>
      <c r="B146" t="s">
        <v>35</v>
      </c>
      <c r="C146" t="s">
        <v>36</v>
      </c>
      <c r="D146" t="s">
        <v>1068</v>
      </c>
      <c r="E146" t="s">
        <v>1127</v>
      </c>
      <c r="F146" t="s">
        <v>46</v>
      </c>
      <c r="G146">
        <v>2590828855</v>
      </c>
      <c r="H146" t="s">
        <v>38</v>
      </c>
      <c r="I146" t="s">
        <v>118</v>
      </c>
      <c r="J146" s="12" t="s">
        <v>994</v>
      </c>
      <c r="K146" s="12" t="s">
        <v>1066</v>
      </c>
      <c r="L146" s="12" t="s">
        <v>1065</v>
      </c>
      <c r="M146" s="12" t="s">
        <v>1126</v>
      </c>
      <c r="N146" s="27" t="s">
        <v>1125</v>
      </c>
      <c r="O146" s="26">
        <f>VLOOKUP(Table3[[#This Row],[taxon_oid]],[1]Alphas_all_puf_new_20170727!$A:$AG,14,FALSE)</f>
        <v>269660</v>
      </c>
      <c r="P146" s="26">
        <f>VLOOKUP(Table3[[#This Row],[taxon_oid]],[1]Alphas_all_puf_new_20170727!$A:$AG,15,FALSE)</f>
        <v>0</v>
      </c>
      <c r="Q146" s="26">
        <f>VLOOKUP(Table3[[#This Row],[taxon_oid]],[1]Alphas_all_puf_new_20170727!$A:$AG,16,FALSE)</f>
        <v>0</v>
      </c>
      <c r="R146" s="20">
        <f>VLOOKUP(Table3[[#This Row],[taxon_oid]],[1]Alphas_all_puf_new_20170727!$A:$AG,17,FALSE)</f>
        <v>41929</v>
      </c>
      <c r="S146" s="19" t="str">
        <f>VLOOKUP(Table3[[#This Row],[taxon_oid]],[1]Alphas_all_puf_new_20170727!$A:$AG,19,FALSE)</f>
        <v>Jeff Dangl</v>
      </c>
      <c r="T146" s="19" t="str">
        <f>VLOOKUP(Table3[[#This Row],[taxon_oid]],[1]Alphas_all_puf_new_20170727!$A:$AG,20,FALSE)</f>
        <v>Yes</v>
      </c>
      <c r="U146" s="19" t="str">
        <f>VLOOKUP(Table3[[#This Row],[taxon_oid]],[1]Alphas_all_puf_new_20170727!$A:$AG,21,FALSE)</f>
        <v>Unknown</v>
      </c>
      <c r="V146" s="13">
        <f>VLOOKUP(Table3[[#This Row],[taxon_oid]],[1]Alphas_all_puf_new_20170727!$A:$AG,22,FALSE)</f>
        <v>5807243</v>
      </c>
      <c r="W146" s="13">
        <f>VLOOKUP(Table3[[#This Row],[taxon_oid]],[1]Alphas_all_puf_new_20170727!$A:$AG,23,FALSE)</f>
        <v>5589</v>
      </c>
      <c r="X146" s="13">
        <f>VLOOKUP(Table3[[#This Row],[taxon_oid]],[1]Alphas_all_puf_new_20170727!$A:$AG,24,FALSE)</f>
        <v>48</v>
      </c>
      <c r="Y146" s="25">
        <f>VLOOKUP(Table3[[#This Row],[taxon_oid]],[1]Alphas_all_puf_new_20170727!$A:$AG,25,FALSE)</f>
        <v>0.7</v>
      </c>
      <c r="Z146" s="13">
        <f>VLOOKUP(Table3[[#This Row],[taxon_oid]],[1]Alphas_all_puf_new_20170727!$A:$AG,26,FALSE)</f>
        <v>4986513</v>
      </c>
      <c r="AA146" s="13">
        <f>VLOOKUP(Table3[[#This Row],[taxon_oid]],[1]Alphas_all_puf_new_20170727!$A:$AG,27,FALSE)</f>
        <v>5511</v>
      </c>
      <c r="AB146" s="13">
        <f>VLOOKUP(Table3[[#This Row],[taxon_oid]],[1]Alphas_all_puf_new_20170727!$A:$AG,28,FALSE)</f>
        <v>78</v>
      </c>
      <c r="AC146" s="13">
        <f>VLOOKUP(Table3[[#This Row],[taxon_oid]],[1]Alphas_all_puf_new_20170727!$A:$AG,29,FALSE)</f>
        <v>10</v>
      </c>
      <c r="AD146" s="13">
        <f>VLOOKUP(Table3[[#This Row],[taxon_oid]],[1]Alphas_all_puf_new_20170727!$A:$AG,30,FALSE)</f>
        <v>5</v>
      </c>
      <c r="AE146" s="13">
        <f>VLOOKUP(Table3[[#This Row],[taxon_oid]],[1]Alphas_all_puf_new_20170727!$A:$AG,31,FALSE)</f>
        <v>4</v>
      </c>
      <c r="AF146" s="13">
        <f>VLOOKUP(Table3[[#This Row],[taxon_oid]],[1]Alphas_all_puf_new_20170727!$A:$AG,32,FALSE)</f>
        <v>1</v>
      </c>
      <c r="AG146" s="13">
        <f>VLOOKUP(Table3[[#This Row],[taxon_oid]],[1]Alphas_all_puf_new_20170727!$A:$AG,33,FALSE)</f>
        <v>47</v>
      </c>
    </row>
    <row r="147" spans="1:33" x14ac:dyDescent="0.35">
      <c r="A147">
        <v>2531839201</v>
      </c>
      <c r="B147" t="s">
        <v>35</v>
      </c>
      <c r="C147" t="s">
        <v>36</v>
      </c>
      <c r="D147" t="s">
        <v>1124</v>
      </c>
      <c r="E147" t="s">
        <v>1123</v>
      </c>
      <c r="F147" t="s">
        <v>1122</v>
      </c>
      <c r="G147">
        <v>2531839201</v>
      </c>
      <c r="H147" t="s">
        <v>38</v>
      </c>
      <c r="I147" t="s">
        <v>118</v>
      </c>
      <c r="J147" s="12" t="s">
        <v>994</v>
      </c>
      <c r="K147" s="12" t="s">
        <v>1066</v>
      </c>
      <c r="L147" s="12" t="s">
        <v>1065</v>
      </c>
      <c r="M147" s="12" t="s">
        <v>1121</v>
      </c>
      <c r="N147" s="27" t="s">
        <v>1120</v>
      </c>
      <c r="O147" s="26">
        <f>VLOOKUP(Table3[[#This Row],[taxon_oid]],[1]Alphas_all_puf_new_20170727!$A:$AG,14,FALSE)</f>
        <v>908290</v>
      </c>
      <c r="P147" s="26">
        <f>VLOOKUP(Table3[[#This Row],[taxon_oid]],[1]Alphas_all_puf_new_20170727!$A:$AG,15,FALSE)</f>
        <v>0</v>
      </c>
      <c r="Q147" s="26">
        <f>VLOOKUP(Table3[[#This Row],[taxon_oid]],[1]Alphas_all_puf_new_20170727!$A:$AG,16,FALSE)</f>
        <v>0</v>
      </c>
      <c r="R147" s="20">
        <f>VLOOKUP(Table3[[#This Row],[taxon_oid]],[1]Alphas_all_puf_new_20170727!$A:$AG,17,FALSE)</f>
        <v>41509</v>
      </c>
      <c r="S147" s="19">
        <f>VLOOKUP(Table3[[#This Row],[taxon_oid]],[1]Alphas_all_puf_new_20170727!$A:$AG,19,FALSE)</f>
        <v>0</v>
      </c>
      <c r="T147" s="19" t="str">
        <f>VLOOKUP(Table3[[#This Row],[taxon_oid]],[1]Alphas_all_puf_new_20170727!$A:$AG,20,FALSE)</f>
        <v>Yes</v>
      </c>
      <c r="U147" s="19" t="str">
        <f>VLOOKUP(Table3[[#This Row],[taxon_oid]],[1]Alphas_all_puf_new_20170727!$A:$AG,21,FALSE)</f>
        <v>No</v>
      </c>
      <c r="V147" s="13">
        <f>VLOOKUP(Table3[[#This Row],[taxon_oid]],[1]Alphas_all_puf_new_20170727!$A:$AG,22,FALSE)</f>
        <v>6214449</v>
      </c>
      <c r="W147" s="13">
        <f>VLOOKUP(Table3[[#This Row],[taxon_oid]],[1]Alphas_all_puf_new_20170727!$A:$AG,23,FALSE)</f>
        <v>6052</v>
      </c>
      <c r="X147" s="13">
        <f>VLOOKUP(Table3[[#This Row],[taxon_oid]],[1]Alphas_all_puf_new_20170727!$A:$AG,24,FALSE)</f>
        <v>29</v>
      </c>
      <c r="Y147" s="25">
        <f>VLOOKUP(Table3[[#This Row],[taxon_oid]],[1]Alphas_all_puf_new_20170727!$A:$AG,25,FALSE)</f>
        <v>0.69</v>
      </c>
      <c r="Z147" s="13">
        <f>VLOOKUP(Table3[[#This Row],[taxon_oid]],[1]Alphas_all_puf_new_20170727!$A:$AG,26,FALSE)</f>
        <v>5311661</v>
      </c>
      <c r="AA147" s="13">
        <f>VLOOKUP(Table3[[#This Row],[taxon_oid]],[1]Alphas_all_puf_new_20170727!$A:$AG,27,FALSE)</f>
        <v>6002</v>
      </c>
      <c r="AB147" s="13">
        <f>VLOOKUP(Table3[[#This Row],[taxon_oid]],[1]Alphas_all_puf_new_20170727!$A:$AG,28,FALSE)</f>
        <v>50</v>
      </c>
      <c r="AC147" s="13">
        <f>VLOOKUP(Table3[[#This Row],[taxon_oid]],[1]Alphas_all_puf_new_20170727!$A:$AG,29,FALSE)</f>
        <v>4</v>
      </c>
      <c r="AD147" s="13">
        <f>VLOOKUP(Table3[[#This Row],[taxon_oid]],[1]Alphas_all_puf_new_20170727!$A:$AG,30,FALSE)</f>
        <v>2</v>
      </c>
      <c r="AE147" s="13">
        <f>VLOOKUP(Table3[[#This Row],[taxon_oid]],[1]Alphas_all_puf_new_20170727!$A:$AG,31,FALSE)</f>
        <v>1</v>
      </c>
      <c r="AF147" s="13">
        <f>VLOOKUP(Table3[[#This Row],[taxon_oid]],[1]Alphas_all_puf_new_20170727!$A:$AG,32,FALSE)</f>
        <v>1</v>
      </c>
      <c r="AG147" s="13">
        <f>VLOOKUP(Table3[[#This Row],[taxon_oid]],[1]Alphas_all_puf_new_20170727!$A:$AG,33,FALSE)</f>
        <v>46</v>
      </c>
    </row>
    <row r="148" spans="1:33" x14ac:dyDescent="0.35">
      <c r="A148">
        <v>642555139</v>
      </c>
      <c r="B148" t="s">
        <v>35</v>
      </c>
      <c r="C148" t="s">
        <v>60</v>
      </c>
      <c r="D148" t="s">
        <v>1119</v>
      </c>
      <c r="E148" t="s">
        <v>1118</v>
      </c>
      <c r="F148" t="s">
        <v>46</v>
      </c>
      <c r="G148">
        <v>642555139</v>
      </c>
      <c r="H148" t="s">
        <v>38</v>
      </c>
      <c r="I148" t="s">
        <v>118</v>
      </c>
      <c r="J148" s="12" t="s">
        <v>994</v>
      </c>
      <c r="K148" s="12" t="s">
        <v>1066</v>
      </c>
      <c r="L148" s="12" t="s">
        <v>1065</v>
      </c>
      <c r="M148" s="12" t="s">
        <v>1117</v>
      </c>
      <c r="N148" s="27" t="s">
        <v>1116</v>
      </c>
      <c r="O148" s="26">
        <f>VLOOKUP(Table3[[#This Row],[taxon_oid]],[1]Alphas_all_puf_new_20170727!$A:$AG,14,FALSE)</f>
        <v>441620</v>
      </c>
      <c r="P148" s="26">
        <f>VLOOKUP(Table3[[#This Row],[taxon_oid]],[1]Alphas_all_puf_new_20170727!$A:$AG,15,FALSE)</f>
        <v>19559</v>
      </c>
      <c r="Q148" s="26">
        <f>VLOOKUP(Table3[[#This Row],[taxon_oid]],[1]Alphas_all_puf_new_20170727!$A:$AG,16,FALSE)</f>
        <v>58937</v>
      </c>
      <c r="R148" s="20">
        <f>VLOOKUP(Table3[[#This Row],[taxon_oid]],[1]Alphas_all_puf_new_20170727!$A:$AG,17,FALSE)</f>
        <v>39783</v>
      </c>
      <c r="S148" s="19" t="str">
        <f>VLOOKUP(Table3[[#This Row],[taxon_oid]],[1]Alphas_all_puf_new_20170727!$A:$AG,19,FALSE)</f>
        <v>not listed</v>
      </c>
      <c r="T148" s="19" t="str">
        <f>VLOOKUP(Table3[[#This Row],[taxon_oid]],[1]Alphas_all_puf_new_20170727!$A:$AG,20,FALSE)</f>
        <v>Yes</v>
      </c>
      <c r="U148" s="19" t="str">
        <f>VLOOKUP(Table3[[#This Row],[taxon_oid]],[1]Alphas_all_puf_new_20170727!$A:$AG,21,FALSE)</f>
        <v>Yes</v>
      </c>
      <c r="V148" s="13">
        <f>VLOOKUP(Table3[[#This Row],[taxon_oid]],[1]Alphas_all_puf_new_20170727!$A:$AG,22,FALSE)</f>
        <v>5848997</v>
      </c>
      <c r="W148" s="13">
        <f>VLOOKUP(Table3[[#This Row],[taxon_oid]],[1]Alphas_all_puf_new_20170727!$A:$AG,23,FALSE)</f>
        <v>5538</v>
      </c>
      <c r="X148" s="13">
        <f>VLOOKUP(Table3[[#This Row],[taxon_oid]],[1]Alphas_all_puf_new_20170727!$A:$AG,24,FALSE)</f>
        <v>3</v>
      </c>
      <c r="Y148" s="25">
        <f>VLOOKUP(Table3[[#This Row],[taxon_oid]],[1]Alphas_all_puf_new_20170727!$A:$AG,25,FALSE)</f>
        <v>0.69</v>
      </c>
      <c r="Z148" s="13">
        <f>VLOOKUP(Table3[[#This Row],[taxon_oid]],[1]Alphas_all_puf_new_20170727!$A:$AG,26,FALSE)</f>
        <v>5077208</v>
      </c>
      <c r="AA148" s="13">
        <f>VLOOKUP(Table3[[#This Row],[taxon_oid]],[1]Alphas_all_puf_new_20170727!$A:$AG,27,FALSE)</f>
        <v>5464</v>
      </c>
      <c r="AB148" s="13">
        <f>VLOOKUP(Table3[[#This Row],[taxon_oid]],[1]Alphas_all_puf_new_20170727!$A:$AG,28,FALSE)</f>
        <v>74</v>
      </c>
      <c r="AC148" s="13">
        <f>VLOOKUP(Table3[[#This Row],[taxon_oid]],[1]Alphas_all_puf_new_20170727!$A:$AG,29,FALSE)</f>
        <v>15</v>
      </c>
      <c r="AD148" s="13">
        <f>VLOOKUP(Table3[[#This Row],[taxon_oid]],[1]Alphas_all_puf_new_20170727!$A:$AG,30,FALSE)</f>
        <v>5</v>
      </c>
      <c r="AE148" s="13">
        <f>VLOOKUP(Table3[[#This Row],[taxon_oid]],[1]Alphas_all_puf_new_20170727!$A:$AG,31,FALSE)</f>
        <v>5</v>
      </c>
      <c r="AF148" s="13">
        <f>VLOOKUP(Table3[[#This Row],[taxon_oid]],[1]Alphas_all_puf_new_20170727!$A:$AG,32,FALSE)</f>
        <v>5</v>
      </c>
      <c r="AG148" s="13">
        <f>VLOOKUP(Table3[[#This Row],[taxon_oid]],[1]Alphas_all_puf_new_20170727!$A:$AG,33,FALSE)</f>
        <v>58</v>
      </c>
    </row>
    <row r="149" spans="1:33" x14ac:dyDescent="0.35">
      <c r="A149">
        <v>2643221929</v>
      </c>
      <c r="B149" t="s">
        <v>35</v>
      </c>
      <c r="C149" t="s">
        <v>36</v>
      </c>
      <c r="D149" t="s">
        <v>197</v>
      </c>
      <c r="E149" t="s">
        <v>1115</v>
      </c>
      <c r="F149" t="s">
        <v>196</v>
      </c>
      <c r="G149">
        <v>2643221929</v>
      </c>
      <c r="H149" t="s">
        <v>38</v>
      </c>
      <c r="I149" t="s">
        <v>118</v>
      </c>
      <c r="J149" s="12" t="s">
        <v>994</v>
      </c>
      <c r="K149" s="12" t="s">
        <v>1066</v>
      </c>
      <c r="L149" s="12" t="s">
        <v>1065</v>
      </c>
      <c r="M149" t="s">
        <v>1115</v>
      </c>
      <c r="N149" s="27" t="s">
        <v>1114</v>
      </c>
      <c r="O149" s="26">
        <f>VLOOKUP(Table3[[#This Row],[taxon_oid]],[1]Alphas_all_puf_new_20170727!$A:$AG,14,FALSE)</f>
        <v>1736352</v>
      </c>
      <c r="P149" s="26">
        <f>VLOOKUP(Table3[[#This Row],[taxon_oid]],[1]Alphas_all_puf_new_20170727!$A:$AG,15,FALSE)</f>
        <v>0</v>
      </c>
      <c r="Q149" s="26">
        <f>VLOOKUP(Table3[[#This Row],[taxon_oid]],[1]Alphas_all_puf_new_20170727!$A:$AG,16,FALSE)</f>
        <v>0</v>
      </c>
      <c r="R149" s="20">
        <f>VLOOKUP(Table3[[#This Row],[taxon_oid]],[1]Alphas_all_puf_new_20170727!$A:$AG,17,FALSE)</f>
        <v>42349</v>
      </c>
      <c r="S149" s="19">
        <f>VLOOKUP(Table3[[#This Row],[taxon_oid]],[1]Alphas_all_puf_new_20170727!$A:$AG,19,FALSE)</f>
        <v>0</v>
      </c>
      <c r="T149" s="19" t="str">
        <f>VLOOKUP(Table3[[#This Row],[taxon_oid]],[1]Alphas_all_puf_new_20170727!$A:$AG,20,FALSE)</f>
        <v>Yes</v>
      </c>
      <c r="U149" s="19">
        <f>VLOOKUP(Table3[[#This Row],[taxon_oid]],[1]Alphas_all_puf_new_20170727!$A:$AG,21,FALSE)</f>
        <v>0</v>
      </c>
      <c r="V149" s="13">
        <f>VLOOKUP(Table3[[#This Row],[taxon_oid]],[1]Alphas_all_puf_new_20170727!$A:$AG,22,FALSE)</f>
        <v>6849062</v>
      </c>
      <c r="W149" s="13">
        <f>VLOOKUP(Table3[[#This Row],[taxon_oid]],[1]Alphas_all_puf_new_20170727!$A:$AG,23,FALSE)</f>
        <v>6686</v>
      </c>
      <c r="X149" s="13">
        <f>VLOOKUP(Table3[[#This Row],[taxon_oid]],[1]Alphas_all_puf_new_20170727!$A:$AG,24,FALSE)</f>
        <v>98</v>
      </c>
      <c r="Y149" s="25">
        <f>VLOOKUP(Table3[[#This Row],[taxon_oid]],[1]Alphas_all_puf_new_20170727!$A:$AG,25,FALSE)</f>
        <v>0.71</v>
      </c>
      <c r="Z149" s="13">
        <f>VLOOKUP(Table3[[#This Row],[taxon_oid]],[1]Alphas_all_puf_new_20170727!$A:$AG,26,FALSE)</f>
        <v>5867101</v>
      </c>
      <c r="AA149" s="13">
        <f>VLOOKUP(Table3[[#This Row],[taxon_oid]],[1]Alphas_all_puf_new_20170727!$A:$AG,27,FALSE)</f>
        <v>6603</v>
      </c>
      <c r="AB149" s="13">
        <f>VLOOKUP(Table3[[#This Row],[taxon_oid]],[1]Alphas_all_puf_new_20170727!$A:$AG,28,FALSE)</f>
        <v>83</v>
      </c>
      <c r="AC149" s="13">
        <f>VLOOKUP(Table3[[#This Row],[taxon_oid]],[1]Alphas_all_puf_new_20170727!$A:$AG,29,FALSE)</f>
        <v>8</v>
      </c>
      <c r="AD149" s="13">
        <f>VLOOKUP(Table3[[#This Row],[taxon_oid]],[1]Alphas_all_puf_new_20170727!$A:$AG,30,FALSE)</f>
        <v>3</v>
      </c>
      <c r="AE149" s="13">
        <f>VLOOKUP(Table3[[#This Row],[taxon_oid]],[1]Alphas_all_puf_new_20170727!$A:$AG,31,FALSE)</f>
        <v>3</v>
      </c>
      <c r="AF149" s="13">
        <f>VLOOKUP(Table3[[#This Row],[taxon_oid]],[1]Alphas_all_puf_new_20170727!$A:$AG,32,FALSE)</f>
        <v>2</v>
      </c>
      <c r="AG149" s="13">
        <f>VLOOKUP(Table3[[#This Row],[taxon_oid]],[1]Alphas_all_puf_new_20170727!$A:$AG,33,FALSE)</f>
        <v>52</v>
      </c>
    </row>
    <row r="150" spans="1:33" x14ac:dyDescent="0.35">
      <c r="A150">
        <v>2721755553</v>
      </c>
      <c r="B150" t="s">
        <v>35</v>
      </c>
      <c r="C150" t="s">
        <v>60</v>
      </c>
      <c r="D150" t="s">
        <v>1113</v>
      </c>
      <c r="E150" t="s">
        <v>1112</v>
      </c>
      <c r="F150" t="s">
        <v>1111</v>
      </c>
      <c r="G150">
        <v>2721755553</v>
      </c>
      <c r="H150" t="s">
        <v>38</v>
      </c>
      <c r="I150" t="s">
        <v>118</v>
      </c>
      <c r="J150" s="12" t="s">
        <v>994</v>
      </c>
      <c r="K150" s="12" t="s">
        <v>1066</v>
      </c>
      <c r="L150" s="12" t="s">
        <v>1065</v>
      </c>
      <c r="M150" t="s">
        <v>1110</v>
      </c>
      <c r="N150" s="27" t="s">
        <v>1109</v>
      </c>
      <c r="O150" s="26">
        <f>VLOOKUP(Table3[[#This Row],[taxon_oid]],[1]Alphas_all_puf_new_20170727!$A:$AG,14,FALSE)</f>
        <v>1479019</v>
      </c>
      <c r="P150" s="26">
        <f>VLOOKUP(Table3[[#This Row],[taxon_oid]],[1]Alphas_all_puf_new_20170727!$A:$AG,15,FALSE)</f>
        <v>0</v>
      </c>
      <c r="Q150" s="26">
        <f>VLOOKUP(Table3[[#This Row],[taxon_oid]],[1]Alphas_all_puf_new_20170727!$A:$AG,16,FALSE)</f>
        <v>0</v>
      </c>
      <c r="R150" s="20">
        <f>VLOOKUP(Table3[[#This Row],[taxon_oid]],[1]Alphas_all_puf_new_20170727!$A:$AG,17,FALSE)</f>
        <v>42817</v>
      </c>
      <c r="S150" s="19">
        <f>VLOOKUP(Table3[[#This Row],[taxon_oid]],[1]Alphas_all_puf_new_20170727!$A:$AG,19,FALSE)</f>
        <v>0</v>
      </c>
      <c r="T150" s="19" t="str">
        <f>VLOOKUP(Table3[[#This Row],[taxon_oid]],[1]Alphas_all_puf_new_20170727!$A:$AG,20,FALSE)</f>
        <v>Yes</v>
      </c>
      <c r="U150" s="19">
        <f>VLOOKUP(Table3[[#This Row],[taxon_oid]],[1]Alphas_all_puf_new_20170727!$A:$AG,21,FALSE)</f>
        <v>0</v>
      </c>
      <c r="V150" s="13">
        <f>VLOOKUP(Table3[[#This Row],[taxon_oid]],[1]Alphas_all_puf_new_20170727!$A:$AG,22,FALSE)</f>
        <v>6459145</v>
      </c>
      <c r="W150" s="13">
        <f>VLOOKUP(Table3[[#This Row],[taxon_oid]],[1]Alphas_all_puf_new_20170727!$A:$AG,23,FALSE)</f>
        <v>6177</v>
      </c>
      <c r="X150" s="13">
        <f>VLOOKUP(Table3[[#This Row],[taxon_oid]],[1]Alphas_all_puf_new_20170727!$A:$AG,24,FALSE)</f>
        <v>1</v>
      </c>
      <c r="Y150" s="25">
        <f>VLOOKUP(Table3[[#This Row],[taxon_oid]],[1]Alphas_all_puf_new_20170727!$A:$AG,25,FALSE)</f>
        <v>0.71</v>
      </c>
      <c r="Z150" s="13">
        <f>VLOOKUP(Table3[[#This Row],[taxon_oid]],[1]Alphas_all_puf_new_20170727!$A:$AG,26,FALSE)</f>
        <v>5575648</v>
      </c>
      <c r="AA150" s="13">
        <f>VLOOKUP(Table3[[#This Row],[taxon_oid]],[1]Alphas_all_puf_new_20170727!$A:$AG,27,FALSE)</f>
        <v>6087</v>
      </c>
      <c r="AB150" s="13">
        <f>VLOOKUP(Table3[[#This Row],[taxon_oid]],[1]Alphas_all_puf_new_20170727!$A:$AG,28,FALSE)</f>
        <v>90</v>
      </c>
      <c r="AC150" s="13">
        <f>VLOOKUP(Table3[[#This Row],[taxon_oid]],[1]Alphas_all_puf_new_20170727!$A:$AG,29,FALSE)</f>
        <v>12</v>
      </c>
      <c r="AD150" s="13">
        <f>VLOOKUP(Table3[[#This Row],[taxon_oid]],[1]Alphas_all_puf_new_20170727!$A:$AG,30,FALSE)</f>
        <v>4</v>
      </c>
      <c r="AE150" s="13">
        <f>VLOOKUP(Table3[[#This Row],[taxon_oid]],[1]Alphas_all_puf_new_20170727!$A:$AG,31,FALSE)</f>
        <v>4</v>
      </c>
      <c r="AF150" s="13">
        <f>VLOOKUP(Table3[[#This Row],[taxon_oid]],[1]Alphas_all_puf_new_20170727!$A:$AG,32,FALSE)</f>
        <v>4</v>
      </c>
      <c r="AG150" s="13">
        <f>VLOOKUP(Table3[[#This Row],[taxon_oid]],[1]Alphas_all_puf_new_20170727!$A:$AG,33,FALSE)</f>
        <v>56</v>
      </c>
    </row>
    <row r="151" spans="1:33" x14ac:dyDescent="0.35">
      <c r="A151">
        <v>2643221938</v>
      </c>
      <c r="B151" t="s">
        <v>35</v>
      </c>
      <c r="C151" t="s">
        <v>36</v>
      </c>
      <c r="D151" t="s">
        <v>197</v>
      </c>
      <c r="E151" t="s">
        <v>1108</v>
      </c>
      <c r="F151" t="s">
        <v>196</v>
      </c>
      <c r="G151">
        <v>2643221938</v>
      </c>
      <c r="H151" t="s">
        <v>38</v>
      </c>
      <c r="I151" t="s">
        <v>118</v>
      </c>
      <c r="J151" s="12" t="s">
        <v>994</v>
      </c>
      <c r="K151" s="12" t="s">
        <v>1066</v>
      </c>
      <c r="L151" s="12" t="s">
        <v>1065</v>
      </c>
      <c r="M151" t="s">
        <v>1108</v>
      </c>
      <c r="N151" s="27" t="s">
        <v>1107</v>
      </c>
      <c r="O151" s="26">
        <f>VLOOKUP(Table3[[#This Row],[taxon_oid]],[1]Alphas_all_puf_new_20170727!$A:$AG,14,FALSE)</f>
        <v>1736382</v>
      </c>
      <c r="P151" s="26">
        <f>VLOOKUP(Table3[[#This Row],[taxon_oid]],[1]Alphas_all_puf_new_20170727!$A:$AG,15,FALSE)</f>
        <v>0</v>
      </c>
      <c r="Q151" s="26">
        <f>VLOOKUP(Table3[[#This Row],[taxon_oid]],[1]Alphas_all_puf_new_20170727!$A:$AG,16,FALSE)</f>
        <v>0</v>
      </c>
      <c r="R151" s="20">
        <f>VLOOKUP(Table3[[#This Row],[taxon_oid]],[1]Alphas_all_puf_new_20170727!$A:$AG,17,FALSE)</f>
        <v>42349</v>
      </c>
      <c r="S151" s="19">
        <f>VLOOKUP(Table3[[#This Row],[taxon_oid]],[1]Alphas_all_puf_new_20170727!$A:$AG,19,FALSE)</f>
        <v>0</v>
      </c>
      <c r="T151" s="19" t="str">
        <f>VLOOKUP(Table3[[#This Row],[taxon_oid]],[1]Alphas_all_puf_new_20170727!$A:$AG,20,FALSE)</f>
        <v>Yes</v>
      </c>
      <c r="U151" s="19">
        <f>VLOOKUP(Table3[[#This Row],[taxon_oid]],[1]Alphas_all_puf_new_20170727!$A:$AG,21,FALSE)</f>
        <v>0</v>
      </c>
      <c r="V151" s="13">
        <f>VLOOKUP(Table3[[#This Row],[taxon_oid]],[1]Alphas_all_puf_new_20170727!$A:$AG,22,FALSE)</f>
        <v>5577040</v>
      </c>
      <c r="W151" s="13">
        <f>VLOOKUP(Table3[[#This Row],[taxon_oid]],[1]Alphas_all_puf_new_20170727!$A:$AG,23,FALSE)</f>
        <v>5376</v>
      </c>
      <c r="X151" s="13">
        <f>VLOOKUP(Table3[[#This Row],[taxon_oid]],[1]Alphas_all_puf_new_20170727!$A:$AG,24,FALSE)</f>
        <v>44</v>
      </c>
      <c r="Y151" s="25">
        <f>VLOOKUP(Table3[[#This Row],[taxon_oid]],[1]Alphas_all_puf_new_20170727!$A:$AG,25,FALSE)</f>
        <v>0.69</v>
      </c>
      <c r="Z151" s="13">
        <f>VLOOKUP(Table3[[#This Row],[taxon_oid]],[1]Alphas_all_puf_new_20170727!$A:$AG,26,FALSE)</f>
        <v>4804710</v>
      </c>
      <c r="AA151" s="13">
        <f>VLOOKUP(Table3[[#This Row],[taxon_oid]],[1]Alphas_all_puf_new_20170727!$A:$AG,27,FALSE)</f>
        <v>5293</v>
      </c>
      <c r="AB151" s="13">
        <f>VLOOKUP(Table3[[#This Row],[taxon_oid]],[1]Alphas_all_puf_new_20170727!$A:$AG,28,FALSE)</f>
        <v>83</v>
      </c>
      <c r="AC151" s="13">
        <f>VLOOKUP(Table3[[#This Row],[taxon_oid]],[1]Alphas_all_puf_new_20170727!$A:$AG,29,FALSE)</f>
        <v>8</v>
      </c>
      <c r="AD151" s="13">
        <f>VLOOKUP(Table3[[#This Row],[taxon_oid]],[1]Alphas_all_puf_new_20170727!$A:$AG,30,FALSE)</f>
        <v>4</v>
      </c>
      <c r="AE151" s="13">
        <f>VLOOKUP(Table3[[#This Row],[taxon_oid]],[1]Alphas_all_puf_new_20170727!$A:$AG,31,FALSE)</f>
        <v>1</v>
      </c>
      <c r="AF151" s="13">
        <f>VLOOKUP(Table3[[#This Row],[taxon_oid]],[1]Alphas_all_puf_new_20170727!$A:$AG,32,FALSE)</f>
        <v>3</v>
      </c>
      <c r="AG151" s="13">
        <f>VLOOKUP(Table3[[#This Row],[taxon_oid]],[1]Alphas_all_puf_new_20170727!$A:$AG,33,FALSE)</f>
        <v>53</v>
      </c>
    </row>
    <row r="152" spans="1:33" x14ac:dyDescent="0.35">
      <c r="A152">
        <v>2546826724</v>
      </c>
      <c r="B152" t="s">
        <v>35</v>
      </c>
      <c r="C152" t="s">
        <v>36</v>
      </c>
      <c r="D152" t="s">
        <v>1106</v>
      </c>
      <c r="E152" t="s">
        <v>1105</v>
      </c>
      <c r="F152" t="s">
        <v>46</v>
      </c>
      <c r="G152">
        <v>2546826724</v>
      </c>
      <c r="H152" t="s">
        <v>38</v>
      </c>
      <c r="I152" t="s">
        <v>118</v>
      </c>
      <c r="J152" s="12" t="s">
        <v>994</v>
      </c>
      <c r="K152" s="12" t="s">
        <v>1066</v>
      </c>
      <c r="L152" s="12" t="s">
        <v>1065</v>
      </c>
      <c r="M152" t="s">
        <v>1105</v>
      </c>
      <c r="N152" s="27" t="s">
        <v>1104</v>
      </c>
      <c r="O152" s="26">
        <f>VLOOKUP(Table3[[#This Row],[taxon_oid]],[1]Alphas_all_puf_new_20170727!$A:$AG,14,FALSE)</f>
        <v>1305730</v>
      </c>
      <c r="P152" s="26">
        <f>VLOOKUP(Table3[[#This Row],[taxon_oid]],[1]Alphas_all_puf_new_20170727!$A:$AG,15,FALSE)</f>
        <v>0</v>
      </c>
      <c r="Q152" s="26">
        <f>VLOOKUP(Table3[[#This Row],[taxon_oid]],[1]Alphas_all_puf_new_20170727!$A:$AG,16,FALSE)</f>
        <v>0</v>
      </c>
      <c r="R152" s="20">
        <f>VLOOKUP(Table3[[#This Row],[taxon_oid]],[1]Alphas_all_puf_new_20170727!$A:$AG,17,FALSE)</f>
        <v>41610</v>
      </c>
      <c r="S152" s="19" t="str">
        <f>VLOOKUP(Table3[[#This Row],[taxon_oid]],[1]Alphas_all_puf_new_20170727!$A:$AG,19,FALSE)</f>
        <v>Corien Bakermans</v>
      </c>
      <c r="T152" s="19" t="str">
        <f>VLOOKUP(Table3[[#This Row],[taxon_oid]],[1]Alphas_all_puf_new_20170727!$A:$AG,20,FALSE)</f>
        <v>Yes</v>
      </c>
      <c r="U152" s="19" t="str">
        <f>VLOOKUP(Table3[[#This Row],[taxon_oid]],[1]Alphas_all_puf_new_20170727!$A:$AG,21,FALSE)</f>
        <v>Unknown</v>
      </c>
      <c r="V152" s="13">
        <f>VLOOKUP(Table3[[#This Row],[taxon_oid]],[1]Alphas_all_puf_new_20170727!$A:$AG,22,FALSE)</f>
        <v>7209506</v>
      </c>
      <c r="W152" s="13">
        <f>VLOOKUP(Table3[[#This Row],[taxon_oid]],[1]Alphas_all_puf_new_20170727!$A:$AG,23,FALSE)</f>
        <v>7001</v>
      </c>
      <c r="X152" s="13">
        <f>VLOOKUP(Table3[[#This Row],[taxon_oid]],[1]Alphas_all_puf_new_20170727!$A:$AG,24,FALSE)</f>
        <v>7</v>
      </c>
      <c r="Y152" s="25">
        <f>VLOOKUP(Table3[[#This Row],[taxon_oid]],[1]Alphas_all_puf_new_20170727!$A:$AG,25,FALSE)</f>
        <v>0.71</v>
      </c>
      <c r="Z152" s="13">
        <f>VLOOKUP(Table3[[#This Row],[taxon_oid]],[1]Alphas_all_puf_new_20170727!$A:$AG,26,FALSE)</f>
        <v>6259539</v>
      </c>
      <c r="AA152" s="13">
        <f>VLOOKUP(Table3[[#This Row],[taxon_oid]],[1]Alphas_all_puf_new_20170727!$A:$AG,27,FALSE)</f>
        <v>6907</v>
      </c>
      <c r="AB152" s="13">
        <f>VLOOKUP(Table3[[#This Row],[taxon_oid]],[1]Alphas_all_puf_new_20170727!$A:$AG,28,FALSE)</f>
        <v>94</v>
      </c>
      <c r="AC152" s="13">
        <f>VLOOKUP(Table3[[#This Row],[taxon_oid]],[1]Alphas_all_puf_new_20170727!$A:$AG,29,FALSE)</f>
        <v>16</v>
      </c>
      <c r="AD152" s="13">
        <f>VLOOKUP(Table3[[#This Row],[taxon_oid]],[1]Alphas_all_puf_new_20170727!$A:$AG,30,FALSE)</f>
        <v>5</v>
      </c>
      <c r="AE152" s="13">
        <f>VLOOKUP(Table3[[#This Row],[taxon_oid]],[1]Alphas_all_puf_new_20170727!$A:$AG,31,FALSE)</f>
        <v>6</v>
      </c>
      <c r="AF152" s="13">
        <f>VLOOKUP(Table3[[#This Row],[taxon_oid]],[1]Alphas_all_puf_new_20170727!$A:$AG,32,FALSE)</f>
        <v>5</v>
      </c>
      <c r="AG152" s="13">
        <f>VLOOKUP(Table3[[#This Row],[taxon_oid]],[1]Alphas_all_puf_new_20170727!$A:$AG,33,FALSE)</f>
        <v>55</v>
      </c>
    </row>
    <row r="153" spans="1:33" x14ac:dyDescent="0.35">
      <c r="A153">
        <v>2630968586</v>
      </c>
      <c r="B153" t="s">
        <v>35</v>
      </c>
      <c r="C153" t="s">
        <v>36</v>
      </c>
      <c r="D153" t="s">
        <v>1103</v>
      </c>
      <c r="E153" t="s">
        <v>1102</v>
      </c>
      <c r="F153" t="s">
        <v>1101</v>
      </c>
      <c r="G153">
        <v>2630968586</v>
      </c>
      <c r="H153" t="s">
        <v>38</v>
      </c>
      <c r="I153" t="s">
        <v>118</v>
      </c>
      <c r="J153" s="12" t="s">
        <v>994</v>
      </c>
      <c r="K153" s="12" t="s">
        <v>1066</v>
      </c>
      <c r="L153" s="12" t="s">
        <v>1065</v>
      </c>
      <c r="M153" s="12" t="s">
        <v>1100</v>
      </c>
      <c r="N153" s="27" t="s">
        <v>1099</v>
      </c>
      <c r="O153" s="26">
        <f>VLOOKUP(Table3[[#This Row],[taxon_oid]],[1]Alphas_all_puf_new_20170727!$A:$AG,14,FALSE)</f>
        <v>31998</v>
      </c>
      <c r="P153" s="26">
        <f>VLOOKUP(Table3[[#This Row],[taxon_oid]],[1]Alphas_all_puf_new_20170727!$A:$AG,15,FALSE)</f>
        <v>0</v>
      </c>
      <c r="Q153" s="26">
        <f>VLOOKUP(Table3[[#This Row],[taxon_oid]],[1]Alphas_all_puf_new_20170727!$A:$AG,16,FALSE)</f>
        <v>0</v>
      </c>
      <c r="R153" s="20">
        <f>VLOOKUP(Table3[[#This Row],[taxon_oid]],[1]Alphas_all_puf_new_20170727!$A:$AG,17,FALSE)</f>
        <v>42268</v>
      </c>
      <c r="S153" s="19">
        <f>VLOOKUP(Table3[[#This Row],[taxon_oid]],[1]Alphas_all_puf_new_20170727!$A:$AG,19,FALSE)</f>
        <v>0</v>
      </c>
      <c r="T153" s="19" t="str">
        <f>VLOOKUP(Table3[[#This Row],[taxon_oid]],[1]Alphas_all_puf_new_20170727!$A:$AG,20,FALSE)</f>
        <v>No</v>
      </c>
      <c r="U153" s="19">
        <f>VLOOKUP(Table3[[#This Row],[taxon_oid]],[1]Alphas_all_puf_new_20170727!$A:$AG,21,FALSE)</f>
        <v>0</v>
      </c>
      <c r="V153" s="13">
        <f>VLOOKUP(Table3[[#This Row],[taxon_oid]],[1]Alphas_all_puf_new_20170727!$A:$AG,22,FALSE)</f>
        <v>6788652</v>
      </c>
      <c r="W153" s="13">
        <f>VLOOKUP(Table3[[#This Row],[taxon_oid]],[1]Alphas_all_puf_new_20170727!$A:$AG,23,FALSE)</f>
        <v>7171</v>
      </c>
      <c r="X153" s="13">
        <f>VLOOKUP(Table3[[#This Row],[taxon_oid]],[1]Alphas_all_puf_new_20170727!$A:$AG,24,FALSE)</f>
        <v>271</v>
      </c>
      <c r="Y153" s="25">
        <f>VLOOKUP(Table3[[#This Row],[taxon_oid]],[1]Alphas_all_puf_new_20170727!$A:$AG,25,FALSE)</f>
        <v>0.71</v>
      </c>
      <c r="Z153" s="13">
        <f>VLOOKUP(Table3[[#This Row],[taxon_oid]],[1]Alphas_all_puf_new_20170727!$A:$AG,26,FALSE)</f>
        <v>5642788</v>
      </c>
      <c r="AA153" s="13">
        <f>VLOOKUP(Table3[[#This Row],[taxon_oid]],[1]Alphas_all_puf_new_20170727!$A:$AG,27,FALSE)</f>
        <v>7087</v>
      </c>
      <c r="AB153" s="13">
        <f>VLOOKUP(Table3[[#This Row],[taxon_oid]],[1]Alphas_all_puf_new_20170727!$A:$AG,28,FALSE)</f>
        <v>84</v>
      </c>
      <c r="AC153" s="13">
        <f>VLOOKUP(Table3[[#This Row],[taxon_oid]],[1]Alphas_all_puf_new_20170727!$A:$AG,29,FALSE)</f>
        <v>13</v>
      </c>
      <c r="AD153" s="13">
        <f>VLOOKUP(Table3[[#This Row],[taxon_oid]],[1]Alphas_all_puf_new_20170727!$A:$AG,30,FALSE)</f>
        <v>6</v>
      </c>
      <c r="AE153" s="13">
        <f>VLOOKUP(Table3[[#This Row],[taxon_oid]],[1]Alphas_all_puf_new_20170727!$A:$AG,31,FALSE)</f>
        <v>3</v>
      </c>
      <c r="AF153" s="13">
        <f>VLOOKUP(Table3[[#This Row],[taxon_oid]],[1]Alphas_all_puf_new_20170727!$A:$AG,32,FALSE)</f>
        <v>4</v>
      </c>
      <c r="AG153" s="13">
        <f>VLOOKUP(Table3[[#This Row],[taxon_oid]],[1]Alphas_all_puf_new_20170727!$A:$AG,33,FALSE)</f>
        <v>50</v>
      </c>
    </row>
    <row r="154" spans="1:33" x14ac:dyDescent="0.35">
      <c r="A154">
        <v>2643221820</v>
      </c>
      <c r="B154" t="s">
        <v>35</v>
      </c>
      <c r="C154" t="s">
        <v>36</v>
      </c>
      <c r="D154" t="s">
        <v>197</v>
      </c>
      <c r="E154" t="s">
        <v>1098</v>
      </c>
      <c r="F154" t="s">
        <v>196</v>
      </c>
      <c r="G154">
        <v>2643221820</v>
      </c>
      <c r="H154" t="s">
        <v>38</v>
      </c>
      <c r="I154" t="s">
        <v>118</v>
      </c>
      <c r="J154" s="12" t="s">
        <v>994</v>
      </c>
      <c r="K154" s="12" t="s">
        <v>1066</v>
      </c>
      <c r="L154" s="12" t="s">
        <v>1065</v>
      </c>
      <c r="M154" t="s">
        <v>1098</v>
      </c>
      <c r="N154" s="27" t="s">
        <v>1097</v>
      </c>
      <c r="O154" s="26">
        <f>VLOOKUP(Table3[[#This Row],[taxon_oid]],[1]Alphas_all_puf_new_20170727!$A:$AG,14,FALSE)</f>
        <v>1736364</v>
      </c>
      <c r="P154" s="26">
        <f>VLOOKUP(Table3[[#This Row],[taxon_oid]],[1]Alphas_all_puf_new_20170727!$A:$AG,15,FALSE)</f>
        <v>0</v>
      </c>
      <c r="Q154" s="26">
        <f>VLOOKUP(Table3[[#This Row],[taxon_oid]],[1]Alphas_all_puf_new_20170727!$A:$AG,16,FALSE)</f>
        <v>0</v>
      </c>
      <c r="R154" s="20">
        <f>VLOOKUP(Table3[[#This Row],[taxon_oid]],[1]Alphas_all_puf_new_20170727!$A:$AG,17,FALSE)</f>
        <v>42349</v>
      </c>
      <c r="S154" s="19">
        <f>VLOOKUP(Table3[[#This Row],[taxon_oid]],[1]Alphas_all_puf_new_20170727!$A:$AG,19,FALSE)</f>
        <v>0</v>
      </c>
      <c r="T154" s="19" t="str">
        <f>VLOOKUP(Table3[[#This Row],[taxon_oid]],[1]Alphas_all_puf_new_20170727!$A:$AG,20,FALSE)</f>
        <v>Yes</v>
      </c>
      <c r="U154" s="19">
        <f>VLOOKUP(Table3[[#This Row],[taxon_oid]],[1]Alphas_all_puf_new_20170727!$A:$AG,21,FALSE)</f>
        <v>0</v>
      </c>
      <c r="V154" s="13">
        <f>VLOOKUP(Table3[[#This Row],[taxon_oid]],[1]Alphas_all_puf_new_20170727!$A:$AG,22,FALSE)</f>
        <v>4456718</v>
      </c>
      <c r="W154" s="13">
        <f>VLOOKUP(Table3[[#This Row],[taxon_oid]],[1]Alphas_all_puf_new_20170727!$A:$AG,23,FALSE)</f>
        <v>4167</v>
      </c>
      <c r="X154" s="13">
        <f>VLOOKUP(Table3[[#This Row],[taxon_oid]],[1]Alphas_all_puf_new_20170727!$A:$AG,24,FALSE)</f>
        <v>35</v>
      </c>
      <c r="Y154" s="25">
        <f>VLOOKUP(Table3[[#This Row],[taxon_oid]],[1]Alphas_all_puf_new_20170727!$A:$AG,25,FALSE)</f>
        <v>0.7</v>
      </c>
      <c r="Z154" s="13">
        <f>VLOOKUP(Table3[[#This Row],[taxon_oid]],[1]Alphas_all_puf_new_20170727!$A:$AG,26,FALSE)</f>
        <v>3874154</v>
      </c>
      <c r="AA154" s="13">
        <f>VLOOKUP(Table3[[#This Row],[taxon_oid]],[1]Alphas_all_puf_new_20170727!$A:$AG,27,FALSE)</f>
        <v>4102</v>
      </c>
      <c r="AB154" s="13">
        <f>VLOOKUP(Table3[[#This Row],[taxon_oid]],[1]Alphas_all_puf_new_20170727!$A:$AG,28,FALSE)</f>
        <v>65</v>
      </c>
      <c r="AC154" s="13">
        <f>VLOOKUP(Table3[[#This Row],[taxon_oid]],[1]Alphas_all_puf_new_20170727!$A:$AG,29,FALSE)</f>
        <v>4</v>
      </c>
      <c r="AD154" s="13">
        <f>VLOOKUP(Table3[[#This Row],[taxon_oid]],[1]Alphas_all_puf_new_20170727!$A:$AG,30,FALSE)</f>
        <v>2</v>
      </c>
      <c r="AE154" s="13">
        <f>VLOOKUP(Table3[[#This Row],[taxon_oid]],[1]Alphas_all_puf_new_20170727!$A:$AG,31,FALSE)</f>
        <v>1</v>
      </c>
      <c r="AF154" s="13">
        <f>VLOOKUP(Table3[[#This Row],[taxon_oid]],[1]Alphas_all_puf_new_20170727!$A:$AG,32,FALSE)</f>
        <v>1</v>
      </c>
      <c r="AG154" s="13">
        <f>VLOOKUP(Table3[[#This Row],[taxon_oid]],[1]Alphas_all_puf_new_20170727!$A:$AG,33,FALSE)</f>
        <v>46</v>
      </c>
    </row>
    <row r="155" spans="1:33" x14ac:dyDescent="0.35">
      <c r="A155">
        <v>2643221881</v>
      </c>
      <c r="B155" t="s">
        <v>35</v>
      </c>
      <c r="C155" t="s">
        <v>36</v>
      </c>
      <c r="D155" t="s">
        <v>197</v>
      </c>
      <c r="E155" t="s">
        <v>1096</v>
      </c>
      <c r="F155" t="s">
        <v>196</v>
      </c>
      <c r="G155">
        <v>2643221881</v>
      </c>
      <c r="H155" t="s">
        <v>38</v>
      </c>
      <c r="I155" t="s">
        <v>118</v>
      </c>
      <c r="J155" s="12" t="s">
        <v>994</v>
      </c>
      <c r="K155" s="12" t="s">
        <v>1066</v>
      </c>
      <c r="L155" s="12" t="s">
        <v>1065</v>
      </c>
      <c r="M155" t="s">
        <v>1096</v>
      </c>
      <c r="N155" s="27" t="s">
        <v>1095</v>
      </c>
      <c r="O155" s="26">
        <f>VLOOKUP(Table3[[#This Row],[taxon_oid]],[1]Alphas_all_puf_new_20170727!$A:$AG,14,FALSE)</f>
        <v>1736262</v>
      </c>
      <c r="P155" s="26">
        <f>VLOOKUP(Table3[[#This Row],[taxon_oid]],[1]Alphas_all_puf_new_20170727!$A:$AG,15,FALSE)</f>
        <v>0</v>
      </c>
      <c r="Q155" s="26">
        <f>VLOOKUP(Table3[[#This Row],[taxon_oid]],[1]Alphas_all_puf_new_20170727!$A:$AG,16,FALSE)</f>
        <v>0</v>
      </c>
      <c r="R155" s="20">
        <f>VLOOKUP(Table3[[#This Row],[taxon_oid]],[1]Alphas_all_puf_new_20170727!$A:$AG,17,FALSE)</f>
        <v>42349</v>
      </c>
      <c r="S155" s="19">
        <f>VLOOKUP(Table3[[#This Row],[taxon_oid]],[1]Alphas_all_puf_new_20170727!$A:$AG,19,FALSE)</f>
        <v>0</v>
      </c>
      <c r="T155" s="19" t="str">
        <f>VLOOKUP(Table3[[#This Row],[taxon_oid]],[1]Alphas_all_puf_new_20170727!$A:$AG,20,FALSE)</f>
        <v>Yes</v>
      </c>
      <c r="U155" s="19">
        <f>VLOOKUP(Table3[[#This Row],[taxon_oid]],[1]Alphas_all_puf_new_20170727!$A:$AG,21,FALSE)</f>
        <v>0</v>
      </c>
      <c r="V155" s="13">
        <f>VLOOKUP(Table3[[#This Row],[taxon_oid]],[1]Alphas_all_puf_new_20170727!$A:$AG,22,FALSE)</f>
        <v>5528490</v>
      </c>
      <c r="W155" s="13">
        <f>VLOOKUP(Table3[[#This Row],[taxon_oid]],[1]Alphas_all_puf_new_20170727!$A:$AG,23,FALSE)</f>
        <v>5219</v>
      </c>
      <c r="X155" s="13">
        <f>VLOOKUP(Table3[[#This Row],[taxon_oid]],[1]Alphas_all_puf_new_20170727!$A:$AG,24,FALSE)</f>
        <v>32</v>
      </c>
      <c r="Y155" s="25">
        <f>VLOOKUP(Table3[[#This Row],[taxon_oid]],[1]Alphas_all_puf_new_20170727!$A:$AG,25,FALSE)</f>
        <v>0.68</v>
      </c>
      <c r="Z155" s="13">
        <f>VLOOKUP(Table3[[#This Row],[taxon_oid]],[1]Alphas_all_puf_new_20170727!$A:$AG,26,FALSE)</f>
        <v>4706585</v>
      </c>
      <c r="AA155" s="13">
        <f>VLOOKUP(Table3[[#This Row],[taxon_oid]],[1]Alphas_all_puf_new_20170727!$A:$AG,27,FALSE)</f>
        <v>5152</v>
      </c>
      <c r="AB155" s="13">
        <f>VLOOKUP(Table3[[#This Row],[taxon_oid]],[1]Alphas_all_puf_new_20170727!$A:$AG,28,FALSE)</f>
        <v>67</v>
      </c>
      <c r="AC155" s="13">
        <f>VLOOKUP(Table3[[#This Row],[taxon_oid]],[1]Alphas_all_puf_new_20170727!$A:$AG,29,FALSE)</f>
        <v>3</v>
      </c>
      <c r="AD155" s="13">
        <f>VLOOKUP(Table3[[#This Row],[taxon_oid]],[1]Alphas_all_puf_new_20170727!$A:$AG,30,FALSE)</f>
        <v>1</v>
      </c>
      <c r="AE155" s="13">
        <f>VLOOKUP(Table3[[#This Row],[taxon_oid]],[1]Alphas_all_puf_new_20170727!$A:$AG,31,FALSE)</f>
        <v>1</v>
      </c>
      <c r="AF155" s="13">
        <f>VLOOKUP(Table3[[#This Row],[taxon_oid]],[1]Alphas_all_puf_new_20170727!$A:$AG,32,FALSE)</f>
        <v>1</v>
      </c>
      <c r="AG155" s="13">
        <f>VLOOKUP(Table3[[#This Row],[taxon_oid]],[1]Alphas_all_puf_new_20170727!$A:$AG,33,FALSE)</f>
        <v>47</v>
      </c>
    </row>
    <row r="156" spans="1:33" x14ac:dyDescent="0.35">
      <c r="A156">
        <v>2651869728</v>
      </c>
      <c r="B156" t="s">
        <v>35</v>
      </c>
      <c r="C156" t="s">
        <v>36</v>
      </c>
      <c r="D156" t="s">
        <v>1094</v>
      </c>
      <c r="E156" t="s">
        <v>1093</v>
      </c>
      <c r="F156" t="s">
        <v>82</v>
      </c>
      <c r="G156">
        <v>2651869728</v>
      </c>
      <c r="H156" t="s">
        <v>38</v>
      </c>
      <c r="I156" t="s">
        <v>118</v>
      </c>
      <c r="J156" s="12" t="s">
        <v>994</v>
      </c>
      <c r="K156" s="12" t="s">
        <v>1066</v>
      </c>
      <c r="L156" s="12" t="s">
        <v>1065</v>
      </c>
      <c r="M156" s="12" t="s">
        <v>1092</v>
      </c>
      <c r="N156" s="27" t="s">
        <v>1091</v>
      </c>
      <c r="O156" s="26">
        <f>VLOOKUP(Table3[[#This Row],[taxon_oid]],[1]Alphas_all_puf_new_20170727!$A:$AG,14,FALSE)</f>
        <v>1295136</v>
      </c>
      <c r="P156" s="26">
        <f>VLOOKUP(Table3[[#This Row],[taxon_oid]],[1]Alphas_all_puf_new_20170727!$A:$AG,15,FALSE)</f>
        <v>0</v>
      </c>
      <c r="Q156" s="26">
        <f>VLOOKUP(Table3[[#This Row],[taxon_oid]],[1]Alphas_all_puf_new_20170727!$A:$AG,16,FALSE)</f>
        <v>0</v>
      </c>
      <c r="R156" s="20">
        <f>VLOOKUP(Table3[[#This Row],[taxon_oid]],[1]Alphas_all_puf_new_20170727!$A:$AG,17,FALSE)</f>
        <v>42430</v>
      </c>
      <c r="S156" s="19">
        <f>VLOOKUP(Table3[[#This Row],[taxon_oid]],[1]Alphas_all_puf_new_20170727!$A:$AG,19,FALSE)</f>
        <v>0</v>
      </c>
      <c r="T156" s="19" t="str">
        <f>VLOOKUP(Table3[[#This Row],[taxon_oid]],[1]Alphas_all_puf_new_20170727!$A:$AG,20,FALSE)</f>
        <v>Yes</v>
      </c>
      <c r="U156" s="19" t="str">
        <f>VLOOKUP(Table3[[#This Row],[taxon_oid]],[1]Alphas_all_puf_new_20170727!$A:$AG,21,FALSE)</f>
        <v>Yes</v>
      </c>
      <c r="V156" s="13">
        <f>VLOOKUP(Table3[[#This Row],[taxon_oid]],[1]Alphas_all_puf_new_20170727!$A:$AG,22,FALSE)</f>
        <v>6770243</v>
      </c>
      <c r="W156" s="13">
        <f>VLOOKUP(Table3[[#This Row],[taxon_oid]],[1]Alphas_all_puf_new_20170727!$A:$AG,23,FALSE)</f>
        <v>6465</v>
      </c>
      <c r="X156" s="13">
        <f>VLOOKUP(Table3[[#This Row],[taxon_oid]],[1]Alphas_all_puf_new_20170727!$A:$AG,24,FALSE)</f>
        <v>441</v>
      </c>
      <c r="Y156" s="25">
        <f>VLOOKUP(Table3[[#This Row],[taxon_oid]],[1]Alphas_all_puf_new_20170727!$A:$AG,25,FALSE)</f>
        <v>0.71</v>
      </c>
      <c r="Z156" s="13">
        <f>VLOOKUP(Table3[[#This Row],[taxon_oid]],[1]Alphas_all_puf_new_20170727!$A:$AG,26,FALSE)</f>
        <v>5817148</v>
      </c>
      <c r="AA156" s="13">
        <f>VLOOKUP(Table3[[#This Row],[taxon_oid]],[1]Alphas_all_puf_new_20170727!$A:$AG,27,FALSE)</f>
        <v>6358</v>
      </c>
      <c r="AB156" s="13">
        <f>VLOOKUP(Table3[[#This Row],[taxon_oid]],[1]Alphas_all_puf_new_20170727!$A:$AG,28,FALSE)</f>
        <v>107</v>
      </c>
      <c r="AC156" s="13">
        <f>VLOOKUP(Table3[[#This Row],[taxon_oid]],[1]Alphas_all_puf_new_20170727!$A:$AG,29,FALSE)</f>
        <v>14</v>
      </c>
      <c r="AD156" s="13">
        <f>VLOOKUP(Table3[[#This Row],[taxon_oid]],[1]Alphas_all_puf_new_20170727!$A:$AG,30,FALSE)</f>
        <v>7</v>
      </c>
      <c r="AE156" s="13">
        <f>VLOOKUP(Table3[[#This Row],[taxon_oid]],[1]Alphas_all_puf_new_20170727!$A:$AG,31,FALSE)</f>
        <v>1</v>
      </c>
      <c r="AF156" s="13">
        <f>VLOOKUP(Table3[[#This Row],[taxon_oid]],[1]Alphas_all_puf_new_20170727!$A:$AG,32,FALSE)</f>
        <v>6</v>
      </c>
      <c r="AG156" s="13">
        <f>VLOOKUP(Table3[[#This Row],[taxon_oid]],[1]Alphas_all_puf_new_20170727!$A:$AG,33,FALSE)</f>
        <v>69</v>
      </c>
    </row>
    <row r="157" spans="1:33" x14ac:dyDescent="0.35">
      <c r="A157">
        <v>644736386</v>
      </c>
      <c r="B157" t="s">
        <v>35</v>
      </c>
      <c r="C157" t="s">
        <v>60</v>
      </c>
      <c r="D157" t="s">
        <v>1090</v>
      </c>
      <c r="E157" t="s">
        <v>1089</v>
      </c>
      <c r="F157" t="s">
        <v>437</v>
      </c>
      <c r="G157">
        <v>644736386</v>
      </c>
      <c r="H157" t="s">
        <v>38</v>
      </c>
      <c r="I157" t="s">
        <v>118</v>
      </c>
      <c r="J157" s="12" t="s">
        <v>994</v>
      </c>
      <c r="K157" s="12" t="s">
        <v>1066</v>
      </c>
      <c r="L157" s="12" t="s">
        <v>1065</v>
      </c>
      <c r="M157" s="12" t="s">
        <v>1088</v>
      </c>
      <c r="N157" s="27" t="s">
        <v>1087</v>
      </c>
      <c r="O157" s="26">
        <f>VLOOKUP(Table3[[#This Row],[taxon_oid]],[1]Alphas_all_puf_new_20170727!$A:$AG,14,FALSE)</f>
        <v>272630</v>
      </c>
      <c r="P157" s="26">
        <f>VLOOKUP(Table3[[#This Row],[taxon_oid]],[1]Alphas_all_puf_new_20170727!$A:$AG,15,FALSE)</f>
        <v>20</v>
      </c>
      <c r="Q157" s="26">
        <f>VLOOKUP(Table3[[#This Row],[taxon_oid]],[1]Alphas_all_puf_new_20170727!$A:$AG,16,FALSE)</f>
        <v>57605</v>
      </c>
      <c r="R157" s="20">
        <f>VLOOKUP(Table3[[#This Row],[taxon_oid]],[1]Alphas_all_puf_new_20170727!$A:$AG,17,FALSE)</f>
        <v>40148</v>
      </c>
      <c r="S157" s="19">
        <f>VLOOKUP(Table3[[#This Row],[taxon_oid]],[1]Alphas_all_puf_new_20170727!$A:$AG,19,FALSE)</f>
        <v>0</v>
      </c>
      <c r="T157" s="19" t="str">
        <f>VLOOKUP(Table3[[#This Row],[taxon_oid]],[1]Alphas_all_puf_new_20170727!$A:$AG,20,FALSE)</f>
        <v>Yes</v>
      </c>
      <c r="U157" s="19" t="str">
        <f>VLOOKUP(Table3[[#This Row],[taxon_oid]],[1]Alphas_all_puf_new_20170727!$A:$AG,21,FALSE)</f>
        <v>No</v>
      </c>
      <c r="V157" s="13">
        <f>VLOOKUP(Table3[[#This Row],[taxon_oid]],[1]Alphas_all_puf_new_20170727!$A:$AG,22,FALSE)</f>
        <v>6879778</v>
      </c>
      <c r="W157" s="13">
        <f>VLOOKUP(Table3[[#This Row],[taxon_oid]],[1]Alphas_all_puf_new_20170727!$A:$AG,23,FALSE)</f>
        <v>6294</v>
      </c>
      <c r="X157" s="13">
        <f>VLOOKUP(Table3[[#This Row],[taxon_oid]],[1]Alphas_all_puf_new_20170727!$A:$AG,24,FALSE)</f>
        <v>5</v>
      </c>
      <c r="Y157" s="25">
        <f>VLOOKUP(Table3[[#This Row],[taxon_oid]],[1]Alphas_all_puf_new_20170727!$A:$AG,25,FALSE)</f>
        <v>0.68</v>
      </c>
      <c r="Z157" s="13">
        <f>VLOOKUP(Table3[[#This Row],[taxon_oid]],[1]Alphas_all_puf_new_20170727!$A:$AG,26,FALSE)</f>
        <v>5582778</v>
      </c>
      <c r="AA157" s="13">
        <f>VLOOKUP(Table3[[#This Row],[taxon_oid]],[1]Alphas_all_puf_new_20170727!$A:$AG,27,FALSE)</f>
        <v>6216</v>
      </c>
      <c r="AB157" s="13">
        <f>VLOOKUP(Table3[[#This Row],[taxon_oid]],[1]Alphas_all_puf_new_20170727!$A:$AG,28,FALSE)</f>
        <v>78</v>
      </c>
      <c r="AC157" s="13">
        <f>VLOOKUP(Table3[[#This Row],[taxon_oid]],[1]Alphas_all_puf_new_20170727!$A:$AG,29,FALSE)</f>
        <v>15</v>
      </c>
      <c r="AD157" s="13">
        <f>VLOOKUP(Table3[[#This Row],[taxon_oid]],[1]Alphas_all_puf_new_20170727!$A:$AG,30,FALSE)</f>
        <v>5</v>
      </c>
      <c r="AE157" s="13">
        <f>VLOOKUP(Table3[[#This Row],[taxon_oid]],[1]Alphas_all_puf_new_20170727!$A:$AG,31,FALSE)</f>
        <v>5</v>
      </c>
      <c r="AF157" s="13">
        <f>VLOOKUP(Table3[[#This Row],[taxon_oid]],[1]Alphas_all_puf_new_20170727!$A:$AG,32,FALSE)</f>
        <v>5</v>
      </c>
      <c r="AG157" s="13">
        <f>VLOOKUP(Table3[[#This Row],[taxon_oid]],[1]Alphas_all_puf_new_20170727!$A:$AG,33,FALSE)</f>
        <v>63</v>
      </c>
    </row>
    <row r="158" spans="1:33" x14ac:dyDescent="0.35">
      <c r="A158">
        <v>2643221799</v>
      </c>
      <c r="B158" t="s">
        <v>35</v>
      </c>
      <c r="C158" t="s">
        <v>36</v>
      </c>
      <c r="D158" t="s">
        <v>197</v>
      </c>
      <c r="E158" t="s">
        <v>1086</v>
      </c>
      <c r="F158" t="s">
        <v>196</v>
      </c>
      <c r="G158">
        <v>2643221799</v>
      </c>
      <c r="H158" t="s">
        <v>38</v>
      </c>
      <c r="I158" t="s">
        <v>118</v>
      </c>
      <c r="J158" s="12" t="s">
        <v>994</v>
      </c>
      <c r="K158" s="12" t="s">
        <v>1066</v>
      </c>
      <c r="L158" s="12" t="s">
        <v>1065</v>
      </c>
      <c r="M158" t="s">
        <v>1086</v>
      </c>
      <c r="N158" s="27" t="s">
        <v>1085</v>
      </c>
      <c r="O158" s="26">
        <f>VLOOKUP(Table3[[#This Row],[taxon_oid]],[1]Alphas_all_puf_new_20170727!$A:$AG,14,FALSE)</f>
        <v>1736253</v>
      </c>
      <c r="P158" s="26">
        <f>VLOOKUP(Table3[[#This Row],[taxon_oid]],[1]Alphas_all_puf_new_20170727!$A:$AG,15,FALSE)</f>
        <v>0</v>
      </c>
      <c r="Q158" s="26">
        <f>VLOOKUP(Table3[[#This Row],[taxon_oid]],[1]Alphas_all_puf_new_20170727!$A:$AG,16,FALSE)</f>
        <v>0</v>
      </c>
      <c r="R158" s="20">
        <f>VLOOKUP(Table3[[#This Row],[taxon_oid]],[1]Alphas_all_puf_new_20170727!$A:$AG,17,FALSE)</f>
        <v>42349</v>
      </c>
      <c r="S158" s="19">
        <f>VLOOKUP(Table3[[#This Row],[taxon_oid]],[1]Alphas_all_puf_new_20170727!$A:$AG,19,FALSE)</f>
        <v>0</v>
      </c>
      <c r="T158" s="19" t="str">
        <f>VLOOKUP(Table3[[#This Row],[taxon_oid]],[1]Alphas_all_puf_new_20170727!$A:$AG,20,FALSE)</f>
        <v>Yes</v>
      </c>
      <c r="U158" s="19">
        <f>VLOOKUP(Table3[[#This Row],[taxon_oid]],[1]Alphas_all_puf_new_20170727!$A:$AG,21,FALSE)</f>
        <v>0</v>
      </c>
      <c r="V158" s="13">
        <f>VLOOKUP(Table3[[#This Row],[taxon_oid]],[1]Alphas_all_puf_new_20170727!$A:$AG,22,FALSE)</f>
        <v>4659682</v>
      </c>
      <c r="W158" s="13">
        <f>VLOOKUP(Table3[[#This Row],[taxon_oid]],[1]Alphas_all_puf_new_20170727!$A:$AG,23,FALSE)</f>
        <v>4427</v>
      </c>
      <c r="X158" s="13">
        <f>VLOOKUP(Table3[[#This Row],[taxon_oid]],[1]Alphas_all_puf_new_20170727!$A:$AG,24,FALSE)</f>
        <v>41</v>
      </c>
      <c r="Y158" s="25">
        <f>VLOOKUP(Table3[[#This Row],[taxon_oid]],[1]Alphas_all_puf_new_20170727!$A:$AG,25,FALSE)</f>
        <v>0.69</v>
      </c>
      <c r="Z158" s="13">
        <f>VLOOKUP(Table3[[#This Row],[taxon_oid]],[1]Alphas_all_puf_new_20170727!$A:$AG,26,FALSE)</f>
        <v>4049095</v>
      </c>
      <c r="AA158" s="13">
        <f>VLOOKUP(Table3[[#This Row],[taxon_oid]],[1]Alphas_all_puf_new_20170727!$A:$AG,27,FALSE)</f>
        <v>4357</v>
      </c>
      <c r="AB158" s="13">
        <f>VLOOKUP(Table3[[#This Row],[taxon_oid]],[1]Alphas_all_puf_new_20170727!$A:$AG,28,FALSE)</f>
        <v>70</v>
      </c>
      <c r="AC158" s="13">
        <f>VLOOKUP(Table3[[#This Row],[taxon_oid]],[1]Alphas_all_puf_new_20170727!$A:$AG,29,FALSE)</f>
        <v>6</v>
      </c>
      <c r="AD158" s="13">
        <f>VLOOKUP(Table3[[#This Row],[taxon_oid]],[1]Alphas_all_puf_new_20170727!$A:$AG,30,FALSE)</f>
        <v>3</v>
      </c>
      <c r="AE158" s="13">
        <f>VLOOKUP(Table3[[#This Row],[taxon_oid]],[1]Alphas_all_puf_new_20170727!$A:$AG,31,FALSE)</f>
        <v>1</v>
      </c>
      <c r="AF158" s="13">
        <f>VLOOKUP(Table3[[#This Row],[taxon_oid]],[1]Alphas_all_puf_new_20170727!$A:$AG,32,FALSE)</f>
        <v>2</v>
      </c>
      <c r="AG158" s="13">
        <f>VLOOKUP(Table3[[#This Row],[taxon_oid]],[1]Alphas_all_puf_new_20170727!$A:$AG,33,FALSE)</f>
        <v>51</v>
      </c>
    </row>
    <row r="159" spans="1:33" x14ac:dyDescent="0.35">
      <c r="A159">
        <v>2521172632</v>
      </c>
      <c r="B159" t="s">
        <v>35</v>
      </c>
      <c r="C159" t="s">
        <v>36</v>
      </c>
      <c r="D159" t="s">
        <v>1068</v>
      </c>
      <c r="E159" t="s">
        <v>1084</v>
      </c>
      <c r="F159" t="s">
        <v>46</v>
      </c>
      <c r="G159">
        <v>2521172632</v>
      </c>
      <c r="H159" t="s">
        <v>38</v>
      </c>
      <c r="I159" t="s">
        <v>118</v>
      </c>
      <c r="J159" s="12" t="s">
        <v>994</v>
      </c>
      <c r="K159" s="12" t="s">
        <v>1066</v>
      </c>
      <c r="L159" s="12" t="s">
        <v>1065</v>
      </c>
      <c r="M159" t="s">
        <v>1084</v>
      </c>
      <c r="N159" s="27" t="s">
        <v>1083</v>
      </c>
      <c r="O159" s="26">
        <f>VLOOKUP(Table3[[#This Row],[taxon_oid]],[1]Alphas_all_puf_new_20170727!$A:$AG,14,FALSE)</f>
        <v>1172187</v>
      </c>
      <c r="P159" s="26">
        <f>VLOOKUP(Table3[[#This Row],[taxon_oid]],[1]Alphas_all_puf_new_20170727!$A:$AG,15,FALSE)</f>
        <v>0</v>
      </c>
      <c r="Q159" s="26">
        <f>VLOOKUP(Table3[[#This Row],[taxon_oid]],[1]Alphas_all_puf_new_20170727!$A:$AG,16,FALSE)</f>
        <v>0</v>
      </c>
      <c r="R159" s="20">
        <f>VLOOKUP(Table3[[#This Row],[taxon_oid]],[1]Alphas_all_puf_new_20170727!$A:$AG,17,FALSE)</f>
        <v>41334</v>
      </c>
      <c r="S159" s="19" t="str">
        <f>VLOOKUP(Table3[[#This Row],[taxon_oid]],[1]Alphas_all_puf_new_20170727!$A:$AG,19,FALSE)</f>
        <v>Jeff Dangl</v>
      </c>
      <c r="T159" s="19" t="str">
        <f>VLOOKUP(Table3[[#This Row],[taxon_oid]],[1]Alphas_all_puf_new_20170727!$A:$AG,20,FALSE)</f>
        <v>Yes</v>
      </c>
      <c r="U159" s="19" t="str">
        <f>VLOOKUP(Table3[[#This Row],[taxon_oid]],[1]Alphas_all_puf_new_20170727!$A:$AG,21,FALSE)</f>
        <v>Unknown</v>
      </c>
      <c r="V159" s="13">
        <f>VLOOKUP(Table3[[#This Row],[taxon_oid]],[1]Alphas_all_puf_new_20170727!$A:$AG,22,FALSE)</f>
        <v>6628554</v>
      </c>
      <c r="W159" s="13">
        <f>VLOOKUP(Table3[[#This Row],[taxon_oid]],[1]Alphas_all_puf_new_20170727!$A:$AG,23,FALSE)</f>
        <v>6392</v>
      </c>
      <c r="X159" s="13">
        <f>VLOOKUP(Table3[[#This Row],[taxon_oid]],[1]Alphas_all_puf_new_20170727!$A:$AG,24,FALSE)</f>
        <v>95</v>
      </c>
      <c r="Y159" s="25">
        <f>VLOOKUP(Table3[[#This Row],[taxon_oid]],[1]Alphas_all_puf_new_20170727!$A:$AG,25,FALSE)</f>
        <v>0.71</v>
      </c>
      <c r="Z159" s="13">
        <f>VLOOKUP(Table3[[#This Row],[taxon_oid]],[1]Alphas_all_puf_new_20170727!$A:$AG,26,FALSE)</f>
        <v>5709102</v>
      </c>
      <c r="AA159" s="13">
        <f>VLOOKUP(Table3[[#This Row],[taxon_oid]],[1]Alphas_all_puf_new_20170727!$A:$AG,27,FALSE)</f>
        <v>6314</v>
      </c>
      <c r="AB159" s="13">
        <f>VLOOKUP(Table3[[#This Row],[taxon_oid]],[1]Alphas_all_puf_new_20170727!$A:$AG,28,FALSE)</f>
        <v>78</v>
      </c>
      <c r="AC159" s="13">
        <f>VLOOKUP(Table3[[#This Row],[taxon_oid]],[1]Alphas_all_puf_new_20170727!$A:$AG,29,FALSE)</f>
        <v>8</v>
      </c>
      <c r="AD159" s="13">
        <f>VLOOKUP(Table3[[#This Row],[taxon_oid]],[1]Alphas_all_puf_new_20170727!$A:$AG,30,FALSE)</f>
        <v>4</v>
      </c>
      <c r="AE159" s="13">
        <f>VLOOKUP(Table3[[#This Row],[taxon_oid]],[1]Alphas_all_puf_new_20170727!$A:$AG,31,FALSE)</f>
        <v>2</v>
      </c>
      <c r="AF159" s="13">
        <f>VLOOKUP(Table3[[#This Row],[taxon_oid]],[1]Alphas_all_puf_new_20170727!$A:$AG,32,FALSE)</f>
        <v>2</v>
      </c>
      <c r="AG159" s="13">
        <f>VLOOKUP(Table3[[#This Row],[taxon_oid]],[1]Alphas_all_puf_new_20170727!$A:$AG,33,FALSE)</f>
        <v>50</v>
      </c>
    </row>
    <row r="160" spans="1:33" x14ac:dyDescent="0.35">
      <c r="A160">
        <v>2643221874</v>
      </c>
      <c r="B160" t="s">
        <v>35</v>
      </c>
      <c r="C160" t="s">
        <v>36</v>
      </c>
      <c r="D160" t="s">
        <v>197</v>
      </c>
      <c r="E160" t="s">
        <v>1082</v>
      </c>
      <c r="F160" t="s">
        <v>196</v>
      </c>
      <c r="G160">
        <v>2643221874</v>
      </c>
      <c r="H160" t="s">
        <v>38</v>
      </c>
      <c r="I160" t="s">
        <v>118</v>
      </c>
      <c r="J160" s="12" t="s">
        <v>994</v>
      </c>
      <c r="K160" s="12" t="s">
        <v>1066</v>
      </c>
      <c r="L160" s="12" t="s">
        <v>1065</v>
      </c>
      <c r="M160" t="s">
        <v>1082</v>
      </c>
      <c r="N160" s="27" t="s">
        <v>1081</v>
      </c>
      <c r="O160" s="26">
        <f>VLOOKUP(Table3[[#This Row],[taxon_oid]],[1]Alphas_all_puf_new_20170727!$A:$AG,14,FALSE)</f>
        <v>1736260</v>
      </c>
      <c r="P160" s="26">
        <f>VLOOKUP(Table3[[#This Row],[taxon_oid]],[1]Alphas_all_puf_new_20170727!$A:$AG,15,FALSE)</f>
        <v>0</v>
      </c>
      <c r="Q160" s="26">
        <f>VLOOKUP(Table3[[#This Row],[taxon_oid]],[1]Alphas_all_puf_new_20170727!$A:$AG,16,FALSE)</f>
        <v>0</v>
      </c>
      <c r="R160" s="20">
        <f>VLOOKUP(Table3[[#This Row],[taxon_oid]],[1]Alphas_all_puf_new_20170727!$A:$AG,17,FALSE)</f>
        <v>42349</v>
      </c>
      <c r="S160" s="19">
        <f>VLOOKUP(Table3[[#This Row],[taxon_oid]],[1]Alphas_all_puf_new_20170727!$A:$AG,19,FALSE)</f>
        <v>0</v>
      </c>
      <c r="T160" s="19" t="str">
        <f>VLOOKUP(Table3[[#This Row],[taxon_oid]],[1]Alphas_all_puf_new_20170727!$A:$AG,20,FALSE)</f>
        <v>Yes</v>
      </c>
      <c r="U160" s="19">
        <f>VLOOKUP(Table3[[#This Row],[taxon_oid]],[1]Alphas_all_puf_new_20170727!$A:$AG,21,FALSE)</f>
        <v>0</v>
      </c>
      <c r="V160" s="13">
        <f>VLOOKUP(Table3[[#This Row],[taxon_oid]],[1]Alphas_all_puf_new_20170727!$A:$AG,22,FALSE)</f>
        <v>5320575</v>
      </c>
      <c r="W160" s="13">
        <f>VLOOKUP(Table3[[#This Row],[taxon_oid]],[1]Alphas_all_puf_new_20170727!$A:$AG,23,FALSE)</f>
        <v>5034</v>
      </c>
      <c r="X160" s="13">
        <f>VLOOKUP(Table3[[#This Row],[taxon_oid]],[1]Alphas_all_puf_new_20170727!$A:$AG,24,FALSE)</f>
        <v>40</v>
      </c>
      <c r="Y160" s="25">
        <f>VLOOKUP(Table3[[#This Row],[taxon_oid]],[1]Alphas_all_puf_new_20170727!$A:$AG,25,FALSE)</f>
        <v>0.68</v>
      </c>
      <c r="Z160" s="13">
        <f>VLOOKUP(Table3[[#This Row],[taxon_oid]],[1]Alphas_all_puf_new_20170727!$A:$AG,26,FALSE)</f>
        <v>4540263</v>
      </c>
      <c r="AA160" s="13">
        <f>VLOOKUP(Table3[[#This Row],[taxon_oid]],[1]Alphas_all_puf_new_20170727!$A:$AG,27,FALSE)</f>
        <v>4962</v>
      </c>
      <c r="AB160" s="13">
        <f>VLOOKUP(Table3[[#This Row],[taxon_oid]],[1]Alphas_all_puf_new_20170727!$A:$AG,28,FALSE)</f>
        <v>72</v>
      </c>
      <c r="AC160" s="13">
        <f>VLOOKUP(Table3[[#This Row],[taxon_oid]],[1]Alphas_all_puf_new_20170727!$A:$AG,29,FALSE)</f>
        <v>5</v>
      </c>
      <c r="AD160" s="13">
        <f>VLOOKUP(Table3[[#This Row],[taxon_oid]],[1]Alphas_all_puf_new_20170727!$A:$AG,30,FALSE)</f>
        <v>3</v>
      </c>
      <c r="AE160" s="13">
        <f>VLOOKUP(Table3[[#This Row],[taxon_oid]],[1]Alphas_all_puf_new_20170727!$A:$AG,31,FALSE)</f>
        <v>1</v>
      </c>
      <c r="AF160" s="13">
        <f>VLOOKUP(Table3[[#This Row],[taxon_oid]],[1]Alphas_all_puf_new_20170727!$A:$AG,32,FALSE)</f>
        <v>1</v>
      </c>
      <c r="AG160" s="13">
        <f>VLOOKUP(Table3[[#This Row],[taxon_oid]],[1]Alphas_all_puf_new_20170727!$A:$AG,33,FALSE)</f>
        <v>49</v>
      </c>
    </row>
    <row r="161" spans="1:33" x14ac:dyDescent="0.35">
      <c r="A161">
        <v>2643221796</v>
      </c>
      <c r="B161" t="s">
        <v>35</v>
      </c>
      <c r="C161" t="s">
        <v>36</v>
      </c>
      <c r="D161" t="s">
        <v>197</v>
      </c>
      <c r="E161" t="s">
        <v>1080</v>
      </c>
      <c r="F161" t="s">
        <v>196</v>
      </c>
      <c r="G161">
        <v>2643221796</v>
      </c>
      <c r="H161" t="s">
        <v>38</v>
      </c>
      <c r="I161" t="s">
        <v>118</v>
      </c>
      <c r="J161" s="12" t="s">
        <v>994</v>
      </c>
      <c r="K161" s="12" t="s">
        <v>1066</v>
      </c>
      <c r="L161" s="12" t="s">
        <v>1065</v>
      </c>
      <c r="M161" t="s">
        <v>1080</v>
      </c>
      <c r="N161" s="27" t="s">
        <v>1079</v>
      </c>
      <c r="O161" s="26">
        <f>VLOOKUP(Table3[[#This Row],[taxon_oid]],[1]Alphas_all_puf_new_20170727!$A:$AG,14,FALSE)</f>
        <v>1736251</v>
      </c>
      <c r="P161" s="26">
        <f>VLOOKUP(Table3[[#This Row],[taxon_oid]],[1]Alphas_all_puf_new_20170727!$A:$AG,15,FALSE)</f>
        <v>0</v>
      </c>
      <c r="Q161" s="26">
        <f>VLOOKUP(Table3[[#This Row],[taxon_oid]],[1]Alphas_all_puf_new_20170727!$A:$AG,16,FALSE)</f>
        <v>0</v>
      </c>
      <c r="R161" s="20">
        <f>VLOOKUP(Table3[[#This Row],[taxon_oid]],[1]Alphas_all_puf_new_20170727!$A:$AG,17,FALSE)</f>
        <v>42349</v>
      </c>
      <c r="S161" s="19">
        <f>VLOOKUP(Table3[[#This Row],[taxon_oid]],[1]Alphas_all_puf_new_20170727!$A:$AG,19,FALSE)</f>
        <v>0</v>
      </c>
      <c r="T161" s="19" t="str">
        <f>VLOOKUP(Table3[[#This Row],[taxon_oid]],[1]Alphas_all_puf_new_20170727!$A:$AG,20,FALSE)</f>
        <v>Yes</v>
      </c>
      <c r="U161" s="19">
        <f>VLOOKUP(Table3[[#This Row],[taxon_oid]],[1]Alphas_all_puf_new_20170727!$A:$AG,21,FALSE)</f>
        <v>0</v>
      </c>
      <c r="V161" s="13">
        <f>VLOOKUP(Table3[[#This Row],[taxon_oid]],[1]Alphas_all_puf_new_20170727!$A:$AG,22,FALSE)</f>
        <v>4645412</v>
      </c>
      <c r="W161" s="13">
        <f>VLOOKUP(Table3[[#This Row],[taxon_oid]],[1]Alphas_all_puf_new_20170727!$A:$AG,23,FALSE)</f>
        <v>4413</v>
      </c>
      <c r="X161" s="13">
        <f>VLOOKUP(Table3[[#This Row],[taxon_oid]],[1]Alphas_all_puf_new_20170727!$A:$AG,24,FALSE)</f>
        <v>14</v>
      </c>
      <c r="Y161" s="25">
        <f>VLOOKUP(Table3[[#This Row],[taxon_oid]],[1]Alphas_all_puf_new_20170727!$A:$AG,25,FALSE)</f>
        <v>0.7</v>
      </c>
      <c r="Z161" s="13">
        <f>VLOOKUP(Table3[[#This Row],[taxon_oid]],[1]Alphas_all_puf_new_20170727!$A:$AG,26,FALSE)</f>
        <v>4015169</v>
      </c>
      <c r="AA161" s="13">
        <f>VLOOKUP(Table3[[#This Row],[taxon_oid]],[1]Alphas_all_puf_new_20170727!$A:$AG,27,FALSE)</f>
        <v>4347</v>
      </c>
      <c r="AB161" s="13">
        <f>VLOOKUP(Table3[[#This Row],[taxon_oid]],[1]Alphas_all_puf_new_20170727!$A:$AG,28,FALSE)</f>
        <v>66</v>
      </c>
      <c r="AC161" s="13">
        <f>VLOOKUP(Table3[[#This Row],[taxon_oid]],[1]Alphas_all_puf_new_20170727!$A:$AG,29,FALSE)</f>
        <v>5</v>
      </c>
      <c r="AD161" s="13">
        <f>VLOOKUP(Table3[[#This Row],[taxon_oid]],[1]Alphas_all_puf_new_20170727!$A:$AG,30,FALSE)</f>
        <v>2</v>
      </c>
      <c r="AE161" s="13">
        <f>VLOOKUP(Table3[[#This Row],[taxon_oid]],[1]Alphas_all_puf_new_20170727!$A:$AG,31,FALSE)</f>
        <v>1</v>
      </c>
      <c r="AF161" s="13">
        <f>VLOOKUP(Table3[[#This Row],[taxon_oid]],[1]Alphas_all_puf_new_20170727!$A:$AG,32,FALSE)</f>
        <v>2</v>
      </c>
      <c r="AG161" s="13">
        <f>VLOOKUP(Table3[[#This Row],[taxon_oid]],[1]Alphas_all_puf_new_20170727!$A:$AG,33,FALSE)</f>
        <v>48</v>
      </c>
    </row>
    <row r="162" spans="1:33" x14ac:dyDescent="0.35">
      <c r="A162">
        <v>2595698237</v>
      </c>
      <c r="B162" t="s">
        <v>35</v>
      </c>
      <c r="C162" t="s">
        <v>36</v>
      </c>
      <c r="D162" t="s">
        <v>1068</v>
      </c>
      <c r="E162" t="s">
        <v>1078</v>
      </c>
      <c r="F162" t="s">
        <v>46</v>
      </c>
      <c r="G162">
        <v>2595698237</v>
      </c>
      <c r="H162" t="s">
        <v>38</v>
      </c>
      <c r="I162" t="s">
        <v>118</v>
      </c>
      <c r="J162" s="12" t="s">
        <v>994</v>
      </c>
      <c r="K162" s="12" t="s">
        <v>1066</v>
      </c>
      <c r="L162" s="12" t="s">
        <v>1065</v>
      </c>
      <c r="M162" t="s">
        <v>1064</v>
      </c>
      <c r="N162" s="27" t="s">
        <v>1077</v>
      </c>
      <c r="O162" s="26">
        <f>VLOOKUP(Table3[[#This Row],[taxon_oid]],[1]Alphas_all_puf_new_20170727!$A:$AG,14,FALSE)</f>
        <v>409</v>
      </c>
      <c r="P162" s="26">
        <f>VLOOKUP(Table3[[#This Row],[taxon_oid]],[1]Alphas_all_puf_new_20170727!$A:$AG,15,FALSE)</f>
        <v>0</v>
      </c>
      <c r="Q162" s="26">
        <f>VLOOKUP(Table3[[#This Row],[taxon_oid]],[1]Alphas_all_puf_new_20170727!$A:$AG,16,FALSE)</f>
        <v>0</v>
      </c>
      <c r="R162" s="20">
        <f>VLOOKUP(Table3[[#This Row],[taxon_oid]],[1]Alphas_all_puf_new_20170727!$A:$AG,17,FALSE)</f>
        <v>42011</v>
      </c>
      <c r="S162" s="19" t="str">
        <f>VLOOKUP(Table3[[#This Row],[taxon_oid]],[1]Alphas_all_puf_new_20170727!$A:$AG,19,FALSE)</f>
        <v>Jeff Dangl</v>
      </c>
      <c r="T162" s="19" t="str">
        <f>VLOOKUP(Table3[[#This Row],[taxon_oid]],[1]Alphas_all_puf_new_20170727!$A:$AG,20,FALSE)</f>
        <v>Yes</v>
      </c>
      <c r="U162" s="19" t="str">
        <f>VLOOKUP(Table3[[#This Row],[taxon_oid]],[1]Alphas_all_puf_new_20170727!$A:$AG,21,FALSE)</f>
        <v>Unknown</v>
      </c>
      <c r="V162" s="13">
        <f>VLOOKUP(Table3[[#This Row],[taxon_oid]],[1]Alphas_all_puf_new_20170727!$A:$AG,22,FALSE)</f>
        <v>6712432</v>
      </c>
      <c r="W162" s="13">
        <f>VLOOKUP(Table3[[#This Row],[taxon_oid]],[1]Alphas_all_puf_new_20170727!$A:$AG,23,FALSE)</f>
        <v>6472</v>
      </c>
      <c r="X162" s="13">
        <f>VLOOKUP(Table3[[#This Row],[taxon_oid]],[1]Alphas_all_puf_new_20170727!$A:$AG,24,FALSE)</f>
        <v>83</v>
      </c>
      <c r="Y162" s="25">
        <f>VLOOKUP(Table3[[#This Row],[taxon_oid]],[1]Alphas_all_puf_new_20170727!$A:$AG,25,FALSE)</f>
        <v>0.7</v>
      </c>
      <c r="Z162" s="13">
        <f>VLOOKUP(Table3[[#This Row],[taxon_oid]],[1]Alphas_all_puf_new_20170727!$A:$AG,26,FALSE)</f>
        <v>5717773</v>
      </c>
      <c r="AA162" s="13">
        <f>VLOOKUP(Table3[[#This Row],[taxon_oid]],[1]Alphas_all_puf_new_20170727!$A:$AG,27,FALSE)</f>
        <v>6393</v>
      </c>
      <c r="AB162" s="13">
        <f>VLOOKUP(Table3[[#This Row],[taxon_oid]],[1]Alphas_all_puf_new_20170727!$A:$AG,28,FALSE)</f>
        <v>79</v>
      </c>
      <c r="AC162" s="13">
        <f>VLOOKUP(Table3[[#This Row],[taxon_oid]],[1]Alphas_all_puf_new_20170727!$A:$AG,29,FALSE)</f>
        <v>8</v>
      </c>
      <c r="AD162" s="13">
        <f>VLOOKUP(Table3[[#This Row],[taxon_oid]],[1]Alphas_all_puf_new_20170727!$A:$AG,30,FALSE)</f>
        <v>4</v>
      </c>
      <c r="AE162" s="13">
        <f>VLOOKUP(Table3[[#This Row],[taxon_oid]],[1]Alphas_all_puf_new_20170727!$A:$AG,31,FALSE)</f>
        <v>2</v>
      </c>
      <c r="AF162" s="13">
        <f>VLOOKUP(Table3[[#This Row],[taxon_oid]],[1]Alphas_all_puf_new_20170727!$A:$AG,32,FALSE)</f>
        <v>2</v>
      </c>
      <c r="AG162" s="13">
        <f>VLOOKUP(Table3[[#This Row],[taxon_oid]],[1]Alphas_all_puf_new_20170727!$A:$AG,33,FALSE)</f>
        <v>48</v>
      </c>
    </row>
    <row r="163" spans="1:33" x14ac:dyDescent="0.35">
      <c r="A163">
        <v>2643221944</v>
      </c>
      <c r="B163" t="s">
        <v>35</v>
      </c>
      <c r="C163" t="s">
        <v>36</v>
      </c>
      <c r="D163" t="s">
        <v>197</v>
      </c>
      <c r="E163" t="s">
        <v>1076</v>
      </c>
      <c r="F163" t="s">
        <v>196</v>
      </c>
      <c r="G163">
        <v>2643221944</v>
      </c>
      <c r="H163" t="s">
        <v>38</v>
      </c>
      <c r="I163" t="s">
        <v>118</v>
      </c>
      <c r="J163" s="12" t="s">
        <v>994</v>
      </c>
      <c r="K163" s="12" t="s">
        <v>1066</v>
      </c>
      <c r="L163" s="12" t="s">
        <v>1065</v>
      </c>
      <c r="M163" t="s">
        <v>1076</v>
      </c>
      <c r="N163" s="27" t="s">
        <v>1075</v>
      </c>
      <c r="O163" s="26">
        <f>VLOOKUP(Table3[[#This Row],[taxon_oid]],[1]Alphas_all_puf_new_20170727!$A:$AG,14,FALSE)</f>
        <v>1736386</v>
      </c>
      <c r="P163" s="26">
        <f>VLOOKUP(Table3[[#This Row],[taxon_oid]],[1]Alphas_all_puf_new_20170727!$A:$AG,15,FALSE)</f>
        <v>0</v>
      </c>
      <c r="Q163" s="26">
        <f>VLOOKUP(Table3[[#This Row],[taxon_oid]],[1]Alphas_all_puf_new_20170727!$A:$AG,16,FALSE)</f>
        <v>0</v>
      </c>
      <c r="R163" s="20">
        <f>VLOOKUP(Table3[[#This Row],[taxon_oid]],[1]Alphas_all_puf_new_20170727!$A:$AG,17,FALSE)</f>
        <v>42349</v>
      </c>
      <c r="S163" s="19">
        <f>VLOOKUP(Table3[[#This Row],[taxon_oid]],[1]Alphas_all_puf_new_20170727!$A:$AG,19,FALSE)</f>
        <v>0</v>
      </c>
      <c r="T163" s="19" t="str">
        <f>VLOOKUP(Table3[[#This Row],[taxon_oid]],[1]Alphas_all_puf_new_20170727!$A:$AG,20,FALSE)</f>
        <v>Yes</v>
      </c>
      <c r="U163" s="19">
        <f>VLOOKUP(Table3[[#This Row],[taxon_oid]],[1]Alphas_all_puf_new_20170727!$A:$AG,21,FALSE)</f>
        <v>0</v>
      </c>
      <c r="V163" s="13">
        <f>VLOOKUP(Table3[[#This Row],[taxon_oid]],[1]Alphas_all_puf_new_20170727!$A:$AG,22,FALSE)</f>
        <v>4300541</v>
      </c>
      <c r="W163" s="13">
        <f>VLOOKUP(Table3[[#This Row],[taxon_oid]],[1]Alphas_all_puf_new_20170727!$A:$AG,23,FALSE)</f>
        <v>4058</v>
      </c>
      <c r="X163" s="13">
        <f>VLOOKUP(Table3[[#This Row],[taxon_oid]],[1]Alphas_all_puf_new_20170727!$A:$AG,24,FALSE)</f>
        <v>36</v>
      </c>
      <c r="Y163" s="25">
        <f>VLOOKUP(Table3[[#This Row],[taxon_oid]],[1]Alphas_all_puf_new_20170727!$A:$AG,25,FALSE)</f>
        <v>0.7</v>
      </c>
      <c r="Z163" s="13">
        <f>VLOOKUP(Table3[[#This Row],[taxon_oid]],[1]Alphas_all_puf_new_20170727!$A:$AG,26,FALSE)</f>
        <v>3740325</v>
      </c>
      <c r="AA163" s="13">
        <f>VLOOKUP(Table3[[#This Row],[taxon_oid]],[1]Alphas_all_puf_new_20170727!$A:$AG,27,FALSE)</f>
        <v>3995</v>
      </c>
      <c r="AB163" s="13">
        <f>VLOOKUP(Table3[[#This Row],[taxon_oid]],[1]Alphas_all_puf_new_20170727!$A:$AG,28,FALSE)</f>
        <v>63</v>
      </c>
      <c r="AC163" s="13">
        <f>VLOOKUP(Table3[[#This Row],[taxon_oid]],[1]Alphas_all_puf_new_20170727!$A:$AG,29,FALSE)</f>
        <v>3</v>
      </c>
      <c r="AD163" s="13">
        <f>VLOOKUP(Table3[[#This Row],[taxon_oid]],[1]Alphas_all_puf_new_20170727!$A:$AG,30,FALSE)</f>
        <v>1</v>
      </c>
      <c r="AE163" s="13">
        <f>VLOOKUP(Table3[[#This Row],[taxon_oid]],[1]Alphas_all_puf_new_20170727!$A:$AG,31,FALSE)</f>
        <v>1</v>
      </c>
      <c r="AF163" s="13">
        <f>VLOOKUP(Table3[[#This Row],[taxon_oid]],[1]Alphas_all_puf_new_20170727!$A:$AG,32,FALSE)</f>
        <v>1</v>
      </c>
      <c r="AG163" s="13">
        <f>VLOOKUP(Table3[[#This Row],[taxon_oid]],[1]Alphas_all_puf_new_20170727!$A:$AG,33,FALSE)</f>
        <v>45</v>
      </c>
    </row>
    <row r="164" spans="1:33" x14ac:dyDescent="0.35">
      <c r="A164">
        <v>2590828861</v>
      </c>
      <c r="B164" t="s">
        <v>35</v>
      </c>
      <c r="C164" t="s">
        <v>36</v>
      </c>
      <c r="D164" t="s">
        <v>1068</v>
      </c>
      <c r="E164" t="s">
        <v>1074</v>
      </c>
      <c r="F164" t="s">
        <v>46</v>
      </c>
      <c r="G164">
        <v>2590828861</v>
      </c>
      <c r="H164" t="s">
        <v>38</v>
      </c>
      <c r="I164" t="s">
        <v>118</v>
      </c>
      <c r="J164" s="12" t="s">
        <v>994</v>
      </c>
      <c r="K164" s="12" t="s">
        <v>1066</v>
      </c>
      <c r="L164" s="12" t="s">
        <v>1065</v>
      </c>
      <c r="M164" t="s">
        <v>1064</v>
      </c>
      <c r="N164" s="27" t="s">
        <v>1073</v>
      </c>
      <c r="O164" s="26">
        <f>VLOOKUP(Table3[[#This Row],[taxon_oid]],[1]Alphas_all_puf_new_20170727!$A:$AG,14,FALSE)</f>
        <v>409</v>
      </c>
      <c r="P164" s="26">
        <f>VLOOKUP(Table3[[#This Row],[taxon_oid]],[1]Alphas_all_puf_new_20170727!$A:$AG,15,FALSE)</f>
        <v>0</v>
      </c>
      <c r="Q164" s="26">
        <f>VLOOKUP(Table3[[#This Row],[taxon_oid]],[1]Alphas_all_puf_new_20170727!$A:$AG,16,FALSE)</f>
        <v>0</v>
      </c>
      <c r="R164" s="20">
        <f>VLOOKUP(Table3[[#This Row],[taxon_oid]],[1]Alphas_all_puf_new_20170727!$A:$AG,17,FALSE)</f>
        <v>41929</v>
      </c>
      <c r="S164" s="19" t="str">
        <f>VLOOKUP(Table3[[#This Row],[taxon_oid]],[1]Alphas_all_puf_new_20170727!$A:$AG,19,FALSE)</f>
        <v>Jeff Dangl</v>
      </c>
      <c r="T164" s="19" t="str">
        <f>VLOOKUP(Table3[[#This Row],[taxon_oid]],[1]Alphas_all_puf_new_20170727!$A:$AG,20,FALSE)</f>
        <v>Yes</v>
      </c>
      <c r="U164" s="19" t="str">
        <f>VLOOKUP(Table3[[#This Row],[taxon_oid]],[1]Alphas_all_puf_new_20170727!$A:$AG,21,FALSE)</f>
        <v>Unknown</v>
      </c>
      <c r="V164" s="13">
        <f>VLOOKUP(Table3[[#This Row],[taxon_oid]],[1]Alphas_all_puf_new_20170727!$A:$AG,22,FALSE)</f>
        <v>6358020</v>
      </c>
      <c r="W164" s="13">
        <f>VLOOKUP(Table3[[#This Row],[taxon_oid]],[1]Alphas_all_puf_new_20170727!$A:$AG,23,FALSE)</f>
        <v>6118</v>
      </c>
      <c r="X164" s="13">
        <f>VLOOKUP(Table3[[#This Row],[taxon_oid]],[1]Alphas_all_puf_new_20170727!$A:$AG,24,FALSE)</f>
        <v>77</v>
      </c>
      <c r="Y164" s="25">
        <f>VLOOKUP(Table3[[#This Row],[taxon_oid]],[1]Alphas_all_puf_new_20170727!$A:$AG,25,FALSE)</f>
        <v>0.69</v>
      </c>
      <c r="Z164" s="13">
        <f>VLOOKUP(Table3[[#This Row],[taxon_oid]],[1]Alphas_all_puf_new_20170727!$A:$AG,26,FALSE)</f>
        <v>5436420</v>
      </c>
      <c r="AA164" s="13">
        <f>VLOOKUP(Table3[[#This Row],[taxon_oid]],[1]Alphas_all_puf_new_20170727!$A:$AG,27,FALSE)</f>
        <v>6041</v>
      </c>
      <c r="AB164" s="13">
        <f>VLOOKUP(Table3[[#This Row],[taxon_oid]],[1]Alphas_all_puf_new_20170727!$A:$AG,28,FALSE)</f>
        <v>77</v>
      </c>
      <c r="AC164" s="13">
        <f>VLOOKUP(Table3[[#This Row],[taxon_oid]],[1]Alphas_all_puf_new_20170727!$A:$AG,29,FALSE)</f>
        <v>8</v>
      </c>
      <c r="AD164" s="13">
        <f>VLOOKUP(Table3[[#This Row],[taxon_oid]],[1]Alphas_all_puf_new_20170727!$A:$AG,30,FALSE)</f>
        <v>4</v>
      </c>
      <c r="AE164" s="13">
        <f>VLOOKUP(Table3[[#This Row],[taxon_oid]],[1]Alphas_all_puf_new_20170727!$A:$AG,31,FALSE)</f>
        <v>2</v>
      </c>
      <c r="AF164" s="13">
        <f>VLOOKUP(Table3[[#This Row],[taxon_oid]],[1]Alphas_all_puf_new_20170727!$A:$AG,32,FALSE)</f>
        <v>2</v>
      </c>
      <c r="AG164" s="13">
        <f>VLOOKUP(Table3[[#This Row],[taxon_oid]],[1]Alphas_all_puf_new_20170727!$A:$AG,33,FALSE)</f>
        <v>50</v>
      </c>
    </row>
    <row r="165" spans="1:33" x14ac:dyDescent="0.35">
      <c r="A165">
        <v>2547132193</v>
      </c>
      <c r="B165" t="s">
        <v>35</v>
      </c>
      <c r="C165" t="s">
        <v>36</v>
      </c>
      <c r="D165" t="s">
        <v>1072</v>
      </c>
      <c r="E165" t="s">
        <v>1070</v>
      </c>
      <c r="F165" t="s">
        <v>1071</v>
      </c>
      <c r="G165">
        <v>2547132193</v>
      </c>
      <c r="H165" t="s">
        <v>38</v>
      </c>
      <c r="I165" t="s">
        <v>118</v>
      </c>
      <c r="J165" s="12" t="s">
        <v>994</v>
      </c>
      <c r="K165" s="12" t="s">
        <v>1066</v>
      </c>
      <c r="L165" s="12" t="s">
        <v>1065</v>
      </c>
      <c r="M165" t="s">
        <v>1070</v>
      </c>
      <c r="N165" s="27" t="s">
        <v>1069</v>
      </c>
      <c r="O165" s="26">
        <f>VLOOKUP(Table3[[#This Row],[taxon_oid]],[1]Alphas_all_puf_new_20170727!$A:$AG,14,FALSE)</f>
        <v>1166158</v>
      </c>
      <c r="P165" s="26">
        <f>VLOOKUP(Table3[[#This Row],[taxon_oid]],[1]Alphas_all_puf_new_20170727!$A:$AG,15,FALSE)</f>
        <v>0</v>
      </c>
      <c r="Q165" s="26">
        <f>VLOOKUP(Table3[[#This Row],[taxon_oid]],[1]Alphas_all_puf_new_20170727!$A:$AG,16,FALSE)</f>
        <v>0</v>
      </c>
      <c r="R165" s="20">
        <f>VLOOKUP(Table3[[#This Row],[taxon_oid]],[1]Alphas_all_puf_new_20170727!$A:$AG,17,FALSE)</f>
        <v>41605</v>
      </c>
      <c r="S165" s="19" t="str">
        <f>VLOOKUP(Table3[[#This Row],[taxon_oid]],[1]Alphas_all_puf_new_20170727!$A:$AG,19,FALSE)</f>
        <v>Madhaiyan Munusamy</v>
      </c>
      <c r="T165" s="19" t="str">
        <f>VLOOKUP(Table3[[#This Row],[taxon_oid]],[1]Alphas_all_puf_new_20170727!$A:$AG,20,FALSE)</f>
        <v>Yes</v>
      </c>
      <c r="U165" s="19" t="str">
        <f>VLOOKUP(Table3[[#This Row],[taxon_oid]],[1]Alphas_all_puf_new_20170727!$A:$AG,21,FALSE)</f>
        <v>Unknown</v>
      </c>
      <c r="V165" s="13">
        <f>VLOOKUP(Table3[[#This Row],[taxon_oid]],[1]Alphas_all_puf_new_20170727!$A:$AG,22,FALSE)</f>
        <v>6796541</v>
      </c>
      <c r="W165" s="13">
        <f>VLOOKUP(Table3[[#This Row],[taxon_oid]],[1]Alphas_all_puf_new_20170727!$A:$AG,23,FALSE)</f>
        <v>6696</v>
      </c>
      <c r="X165" s="13">
        <f>VLOOKUP(Table3[[#This Row],[taxon_oid]],[1]Alphas_all_puf_new_20170727!$A:$AG,24,FALSE)</f>
        <v>382</v>
      </c>
      <c r="Y165" s="25">
        <f>VLOOKUP(Table3[[#This Row],[taxon_oid]],[1]Alphas_all_puf_new_20170727!$A:$AG,25,FALSE)</f>
        <v>0.71</v>
      </c>
      <c r="Z165" s="13">
        <f>VLOOKUP(Table3[[#This Row],[taxon_oid]],[1]Alphas_all_puf_new_20170727!$A:$AG,26,FALSE)</f>
        <v>5812772</v>
      </c>
      <c r="AA165" s="13">
        <f>VLOOKUP(Table3[[#This Row],[taxon_oid]],[1]Alphas_all_puf_new_20170727!$A:$AG,27,FALSE)</f>
        <v>6618</v>
      </c>
      <c r="AB165" s="13">
        <f>VLOOKUP(Table3[[#This Row],[taxon_oid]],[1]Alphas_all_puf_new_20170727!$A:$AG,28,FALSE)</f>
        <v>78</v>
      </c>
      <c r="AC165" s="13">
        <f>VLOOKUP(Table3[[#This Row],[taxon_oid]],[1]Alphas_all_puf_new_20170727!$A:$AG,29,FALSE)</f>
        <v>6</v>
      </c>
      <c r="AD165" s="13">
        <f>VLOOKUP(Table3[[#This Row],[taxon_oid]],[1]Alphas_all_puf_new_20170727!$A:$AG,30,FALSE)</f>
        <v>3</v>
      </c>
      <c r="AE165" s="13">
        <f>VLOOKUP(Table3[[#This Row],[taxon_oid]],[1]Alphas_all_puf_new_20170727!$A:$AG,31,FALSE)</f>
        <v>1</v>
      </c>
      <c r="AF165" s="13">
        <f>VLOOKUP(Table3[[#This Row],[taxon_oid]],[1]Alphas_all_puf_new_20170727!$A:$AG,32,FALSE)</f>
        <v>2</v>
      </c>
      <c r="AG165" s="13">
        <f>VLOOKUP(Table3[[#This Row],[taxon_oid]],[1]Alphas_all_puf_new_20170727!$A:$AG,33,FALSE)</f>
        <v>52</v>
      </c>
    </row>
    <row r="166" spans="1:33" x14ac:dyDescent="0.35">
      <c r="A166" s="17">
        <v>2590828856</v>
      </c>
      <c r="B166" s="17" t="s">
        <v>35</v>
      </c>
      <c r="C166" s="17" t="s">
        <v>36</v>
      </c>
      <c r="D166" s="17" t="s">
        <v>1068</v>
      </c>
      <c r="E166" s="17" t="s">
        <v>1067</v>
      </c>
      <c r="F166" s="17" t="s">
        <v>46</v>
      </c>
      <c r="G166" s="17">
        <v>2590828856</v>
      </c>
      <c r="H166" s="17" t="s">
        <v>38</v>
      </c>
      <c r="I166" s="17" t="s">
        <v>118</v>
      </c>
      <c r="J166" s="28" t="s">
        <v>994</v>
      </c>
      <c r="K166" s="28" t="s">
        <v>1066</v>
      </c>
      <c r="L166" s="28" t="s">
        <v>1065</v>
      </c>
      <c r="M166" s="17" t="s">
        <v>1064</v>
      </c>
      <c r="N166" s="24" t="s">
        <v>1063</v>
      </c>
      <c r="O166" s="23">
        <f>VLOOKUP(Table3[[#This Row],[taxon_oid]],[1]Alphas_all_puf_new_20170727!$A:$AG,14,FALSE)</f>
        <v>409</v>
      </c>
      <c r="P166" s="23">
        <f>VLOOKUP(Table3[[#This Row],[taxon_oid]],[1]Alphas_all_puf_new_20170727!$A:$AG,15,FALSE)</f>
        <v>0</v>
      </c>
      <c r="Q166" s="23">
        <f>VLOOKUP(Table3[[#This Row],[taxon_oid]],[1]Alphas_all_puf_new_20170727!$A:$AG,16,FALSE)</f>
        <v>0</v>
      </c>
      <c r="R166" s="16">
        <f>VLOOKUP(Table3[[#This Row],[taxon_oid]],[1]Alphas_all_puf_new_20170727!$A:$AG,17,FALSE)</f>
        <v>41929</v>
      </c>
      <c r="S166" s="15" t="str">
        <f>VLOOKUP(Table3[[#This Row],[taxon_oid]],[1]Alphas_all_puf_new_20170727!$A:$AG,19,FALSE)</f>
        <v>Jeff Dangl</v>
      </c>
      <c r="T166" s="15" t="str">
        <f>VLOOKUP(Table3[[#This Row],[taxon_oid]],[1]Alphas_all_puf_new_20170727!$A:$AG,20,FALSE)</f>
        <v>Yes</v>
      </c>
      <c r="U166" s="15" t="str">
        <f>VLOOKUP(Table3[[#This Row],[taxon_oid]],[1]Alphas_all_puf_new_20170727!$A:$AG,21,FALSE)</f>
        <v>Unknown</v>
      </c>
      <c r="V166" s="21">
        <f>VLOOKUP(Table3[[#This Row],[taxon_oid]],[1]Alphas_all_puf_new_20170727!$A:$AG,22,FALSE)</f>
        <v>7437219</v>
      </c>
      <c r="W166" s="21">
        <f>VLOOKUP(Table3[[#This Row],[taxon_oid]],[1]Alphas_all_puf_new_20170727!$A:$AG,23,FALSE)</f>
        <v>6809</v>
      </c>
      <c r="X166" s="21">
        <f>VLOOKUP(Table3[[#This Row],[taxon_oid]],[1]Alphas_all_puf_new_20170727!$A:$AG,24,FALSE)</f>
        <v>87</v>
      </c>
      <c r="Y166" s="22">
        <f>VLOOKUP(Table3[[#This Row],[taxon_oid]],[1]Alphas_all_puf_new_20170727!$A:$AG,25,FALSE)</f>
        <v>0.71</v>
      </c>
      <c r="Z166" s="21">
        <f>VLOOKUP(Table3[[#This Row],[taxon_oid]],[1]Alphas_all_puf_new_20170727!$A:$AG,26,FALSE)</f>
        <v>6351212</v>
      </c>
      <c r="AA166" s="21">
        <f>VLOOKUP(Table3[[#This Row],[taxon_oid]],[1]Alphas_all_puf_new_20170727!$A:$AG,27,FALSE)</f>
        <v>6690</v>
      </c>
      <c r="AB166" s="21">
        <f>VLOOKUP(Table3[[#This Row],[taxon_oid]],[1]Alphas_all_puf_new_20170727!$A:$AG,28,FALSE)</f>
        <v>119</v>
      </c>
      <c r="AC166" s="21">
        <f>VLOOKUP(Table3[[#This Row],[taxon_oid]],[1]Alphas_all_puf_new_20170727!$A:$AG,29,FALSE)</f>
        <v>21</v>
      </c>
      <c r="AD166" s="21">
        <f>VLOOKUP(Table3[[#This Row],[taxon_oid]],[1]Alphas_all_puf_new_20170727!$A:$AG,30,FALSE)</f>
        <v>9</v>
      </c>
      <c r="AE166" s="21">
        <f>VLOOKUP(Table3[[#This Row],[taxon_oid]],[1]Alphas_all_puf_new_20170727!$A:$AG,31,FALSE)</f>
        <v>6</v>
      </c>
      <c r="AF166" s="21">
        <f>VLOOKUP(Table3[[#This Row],[taxon_oid]],[1]Alphas_all_puf_new_20170727!$A:$AG,32,FALSE)</f>
        <v>6</v>
      </c>
      <c r="AG166" s="13">
        <f>VLOOKUP(Table3[[#This Row],[taxon_oid]],[1]Alphas_all_puf_new_20170727!$A:$AG,33,FALSE)</f>
        <v>68</v>
      </c>
    </row>
    <row r="167" spans="1:33" x14ac:dyDescent="0.35">
      <c r="A167">
        <v>2517287028</v>
      </c>
      <c r="B167" t="s">
        <v>35</v>
      </c>
      <c r="C167" t="s">
        <v>36</v>
      </c>
      <c r="D167" t="s">
        <v>1062</v>
      </c>
      <c r="E167" t="s">
        <v>1061</v>
      </c>
      <c r="F167" t="s">
        <v>46</v>
      </c>
      <c r="G167">
        <v>2517287028</v>
      </c>
      <c r="H167" t="s">
        <v>38</v>
      </c>
      <c r="I167" t="s">
        <v>118</v>
      </c>
      <c r="J167" s="12" t="s">
        <v>994</v>
      </c>
      <c r="K167" s="12" t="s">
        <v>1057</v>
      </c>
      <c r="L167" s="12" t="s">
        <v>1056</v>
      </c>
      <c r="M167" s="12" t="s">
        <v>1060</v>
      </c>
      <c r="N167" s="27" t="s">
        <v>1059</v>
      </c>
      <c r="O167" s="26">
        <f>VLOOKUP(Table3[[#This Row],[taxon_oid]],[1]Alphas_all_puf_new_20170727!$A:$AG,14,FALSE)</f>
        <v>1132444</v>
      </c>
      <c r="P167" s="26">
        <f>VLOOKUP(Table3[[#This Row],[taxon_oid]],[1]Alphas_all_puf_new_20170727!$A:$AG,15,FALSE)</f>
        <v>0</v>
      </c>
      <c r="Q167" s="26">
        <f>VLOOKUP(Table3[[#This Row],[taxon_oid]],[1]Alphas_all_puf_new_20170727!$A:$AG,16,FALSE)</f>
        <v>0</v>
      </c>
      <c r="R167" s="20">
        <f>VLOOKUP(Table3[[#This Row],[taxon_oid]],[1]Alphas_all_puf_new_20170727!$A:$AG,17,FALSE)</f>
        <v>41170</v>
      </c>
      <c r="S167" s="19" t="str">
        <f>VLOOKUP(Table3[[#This Row],[taxon_oid]],[1]Alphas_all_puf_new_20170727!$A:$AG,19,FALSE)</f>
        <v>marina kalyuzhnaya</v>
      </c>
      <c r="T167" s="19" t="str">
        <f>VLOOKUP(Table3[[#This Row],[taxon_oid]],[1]Alphas_all_puf_new_20170727!$A:$AG,20,FALSE)</f>
        <v>Yes</v>
      </c>
      <c r="U167" s="19" t="str">
        <f>VLOOKUP(Table3[[#This Row],[taxon_oid]],[1]Alphas_all_puf_new_20170727!$A:$AG,21,FALSE)</f>
        <v>Yes</v>
      </c>
      <c r="V167" s="13">
        <f>VLOOKUP(Table3[[#This Row],[taxon_oid]],[1]Alphas_all_puf_new_20170727!$A:$AG,22,FALSE)</f>
        <v>3912050</v>
      </c>
      <c r="W167" s="13">
        <f>VLOOKUP(Table3[[#This Row],[taxon_oid]],[1]Alphas_all_puf_new_20170727!$A:$AG,23,FALSE)</f>
        <v>3954</v>
      </c>
      <c r="X167" s="13">
        <f>VLOOKUP(Table3[[#This Row],[taxon_oid]],[1]Alphas_all_puf_new_20170727!$A:$AG,24,FALSE)</f>
        <v>2</v>
      </c>
      <c r="Y167" s="25">
        <f>VLOOKUP(Table3[[#This Row],[taxon_oid]],[1]Alphas_all_puf_new_20170727!$A:$AG,25,FALSE)</f>
        <v>0.62</v>
      </c>
      <c r="Z167" s="13">
        <f>VLOOKUP(Table3[[#This Row],[taxon_oid]],[1]Alphas_all_puf_new_20170727!$A:$AG,26,FALSE)</f>
        <v>3420162</v>
      </c>
      <c r="AA167" s="13">
        <f>VLOOKUP(Table3[[#This Row],[taxon_oid]],[1]Alphas_all_puf_new_20170727!$A:$AG,27,FALSE)</f>
        <v>3891</v>
      </c>
      <c r="AB167" s="13">
        <f>VLOOKUP(Table3[[#This Row],[taxon_oid]],[1]Alphas_all_puf_new_20170727!$A:$AG,28,FALSE)</f>
        <v>63</v>
      </c>
      <c r="AC167" s="13">
        <f>VLOOKUP(Table3[[#This Row],[taxon_oid]],[1]Alphas_all_puf_new_20170727!$A:$AG,29,FALSE)</f>
        <v>3</v>
      </c>
      <c r="AD167" s="13">
        <f>VLOOKUP(Table3[[#This Row],[taxon_oid]],[1]Alphas_all_puf_new_20170727!$A:$AG,30,FALSE)</f>
        <v>1</v>
      </c>
      <c r="AE167" s="13">
        <f>VLOOKUP(Table3[[#This Row],[taxon_oid]],[1]Alphas_all_puf_new_20170727!$A:$AG,31,FALSE)</f>
        <v>1</v>
      </c>
      <c r="AF167" s="13">
        <f>VLOOKUP(Table3[[#This Row],[taxon_oid]],[1]Alphas_all_puf_new_20170727!$A:$AG,32,FALSE)</f>
        <v>1</v>
      </c>
      <c r="AG167" s="13">
        <f>VLOOKUP(Table3[[#This Row],[taxon_oid]],[1]Alphas_all_puf_new_20170727!$A:$AG,33,FALSE)</f>
        <v>49</v>
      </c>
    </row>
    <row r="168" spans="1:33" x14ac:dyDescent="0.35">
      <c r="A168">
        <v>2517572022</v>
      </c>
      <c r="B168" t="s">
        <v>35</v>
      </c>
      <c r="C168" t="s">
        <v>36</v>
      </c>
      <c r="D168" t="s">
        <v>1058</v>
      </c>
      <c r="E168" t="s">
        <v>1055</v>
      </c>
      <c r="F168" t="s">
        <v>108</v>
      </c>
      <c r="G168">
        <v>2517572022</v>
      </c>
      <c r="H168" t="s">
        <v>38</v>
      </c>
      <c r="I168" t="s">
        <v>118</v>
      </c>
      <c r="J168" s="12" t="s">
        <v>994</v>
      </c>
      <c r="K168" s="12" t="s">
        <v>1057</v>
      </c>
      <c r="L168" s="12" t="s">
        <v>1056</v>
      </c>
      <c r="M168" t="s">
        <v>1055</v>
      </c>
      <c r="N168" s="27" t="s">
        <v>660</v>
      </c>
      <c r="O168" s="26">
        <f>VLOOKUP(Table3[[#This Row],[taxon_oid]],[1]Alphas_all_puf_new_20170727!$A:$AG,14,FALSE)</f>
        <v>743836</v>
      </c>
      <c r="P168" s="26">
        <f>VLOOKUP(Table3[[#This Row],[taxon_oid]],[1]Alphas_all_puf_new_20170727!$A:$AG,15,FALSE)</f>
        <v>0</v>
      </c>
      <c r="Q168" s="26">
        <f>VLOOKUP(Table3[[#This Row],[taxon_oid]],[1]Alphas_all_puf_new_20170727!$A:$AG,16,FALSE)</f>
        <v>0</v>
      </c>
      <c r="R168" s="20">
        <f>VLOOKUP(Table3[[#This Row],[taxon_oid]],[1]Alphas_all_puf_new_20170727!$A:$AG,17,FALSE)</f>
        <v>41547</v>
      </c>
      <c r="S168" s="19" t="str">
        <f>VLOOKUP(Table3[[#This Row],[taxon_oid]],[1]Alphas_all_puf_new_20170727!$A:$AG,19,FALSE)</f>
        <v>Sheeja Jagadevan</v>
      </c>
      <c r="T168" s="19" t="str">
        <f>VLOOKUP(Table3[[#This Row],[taxon_oid]],[1]Alphas_all_puf_new_20170727!$A:$AG,20,FALSE)</f>
        <v>Yes</v>
      </c>
      <c r="U168" s="19" t="str">
        <f>VLOOKUP(Table3[[#This Row],[taxon_oid]],[1]Alphas_all_puf_new_20170727!$A:$AG,21,FALSE)</f>
        <v>Unknown</v>
      </c>
      <c r="V168" s="13">
        <f>VLOOKUP(Table3[[#This Row],[taxon_oid]],[1]Alphas_all_puf_new_20170727!$A:$AG,22,FALSE)</f>
        <v>3653670</v>
      </c>
      <c r="W168" s="13">
        <f>VLOOKUP(Table3[[#This Row],[taxon_oid]],[1]Alphas_all_puf_new_20170727!$A:$AG,23,FALSE)</f>
        <v>3657</v>
      </c>
      <c r="X168" s="13">
        <f>VLOOKUP(Table3[[#This Row],[taxon_oid]],[1]Alphas_all_puf_new_20170727!$A:$AG,24,FALSE)</f>
        <v>150</v>
      </c>
      <c r="Y168" s="25">
        <f>VLOOKUP(Table3[[#This Row],[taxon_oid]],[1]Alphas_all_puf_new_20170727!$A:$AG,25,FALSE)</f>
        <v>0.63</v>
      </c>
      <c r="Z168" s="13">
        <f>VLOOKUP(Table3[[#This Row],[taxon_oid]],[1]Alphas_all_puf_new_20170727!$A:$AG,26,FALSE)</f>
        <v>3203142</v>
      </c>
      <c r="AA168" s="13">
        <f>VLOOKUP(Table3[[#This Row],[taxon_oid]],[1]Alphas_all_puf_new_20170727!$A:$AG,27,FALSE)</f>
        <v>3583</v>
      </c>
      <c r="AB168" s="13">
        <f>VLOOKUP(Table3[[#This Row],[taxon_oid]],[1]Alphas_all_puf_new_20170727!$A:$AG,28,FALSE)</f>
        <v>74</v>
      </c>
      <c r="AC168" s="13">
        <f>VLOOKUP(Table3[[#This Row],[taxon_oid]],[1]Alphas_all_puf_new_20170727!$A:$AG,29,FALSE)</f>
        <v>14</v>
      </c>
      <c r="AD168" s="13">
        <f>VLOOKUP(Table3[[#This Row],[taxon_oid]],[1]Alphas_all_puf_new_20170727!$A:$AG,30,FALSE)</f>
        <v>1</v>
      </c>
      <c r="AE168" s="13">
        <f>VLOOKUP(Table3[[#This Row],[taxon_oid]],[1]Alphas_all_puf_new_20170727!$A:$AG,31,FALSE)</f>
        <v>8</v>
      </c>
      <c r="AF168" s="13">
        <f>VLOOKUP(Table3[[#This Row],[taxon_oid]],[1]Alphas_all_puf_new_20170727!$A:$AG,32,FALSE)</f>
        <v>5</v>
      </c>
      <c r="AG168" s="13">
        <f>VLOOKUP(Table3[[#This Row],[taxon_oid]],[1]Alphas_all_puf_new_20170727!$A:$AG,33,FALSE)</f>
        <v>46</v>
      </c>
    </row>
    <row r="169" spans="1:33" x14ac:dyDescent="0.35">
      <c r="A169">
        <v>2537562135</v>
      </c>
      <c r="B169" t="s">
        <v>35</v>
      </c>
      <c r="C169" t="s">
        <v>60</v>
      </c>
      <c r="D169" t="s">
        <v>1053</v>
      </c>
      <c r="E169" t="s">
        <v>1054</v>
      </c>
      <c r="F169" t="s">
        <v>302</v>
      </c>
      <c r="G169">
        <v>2537562135</v>
      </c>
      <c r="H169" t="s">
        <v>38</v>
      </c>
      <c r="I169" t="s">
        <v>118</v>
      </c>
      <c r="J169" s="12" t="s">
        <v>994</v>
      </c>
      <c r="K169" s="12" t="s">
        <v>1047</v>
      </c>
      <c r="L169" s="12" t="s">
        <v>1046</v>
      </c>
      <c r="M169" s="12" t="s">
        <v>1051</v>
      </c>
      <c r="N169" s="27" t="s">
        <v>1050</v>
      </c>
      <c r="O169" s="26">
        <f>VLOOKUP(Table3[[#This Row],[taxon_oid]],[1]Alphas_all_puf_new_20170727!$A:$AG,14,FALSE)</f>
        <v>411684</v>
      </c>
      <c r="P169" s="26">
        <f>VLOOKUP(Table3[[#This Row],[taxon_oid]],[1]Alphas_all_puf_new_20170727!$A:$AG,15,FALSE)</f>
        <v>0</v>
      </c>
      <c r="Q169" s="26">
        <f>VLOOKUP(Table3[[#This Row],[taxon_oid]],[1]Alphas_all_puf_new_20170727!$A:$AG,16,FALSE)</f>
        <v>0</v>
      </c>
      <c r="R169" s="20">
        <f>VLOOKUP(Table3[[#This Row],[taxon_oid]],[1]Alphas_all_puf_new_20170727!$A:$AG,17,FALSE)</f>
        <v>41523</v>
      </c>
      <c r="S169" s="19">
        <f>VLOOKUP(Table3[[#This Row],[taxon_oid]],[1]Alphas_all_puf_new_20170727!$A:$AG,19,FALSE)</f>
        <v>0</v>
      </c>
      <c r="T169" s="19" t="str">
        <f>VLOOKUP(Table3[[#This Row],[taxon_oid]],[1]Alphas_all_puf_new_20170727!$A:$AG,20,FALSE)</f>
        <v>Yes</v>
      </c>
      <c r="U169" s="19" t="str">
        <f>VLOOKUP(Table3[[#This Row],[taxon_oid]],[1]Alphas_all_puf_new_20170727!$A:$AG,21,FALSE)</f>
        <v>Yes</v>
      </c>
      <c r="V169" s="13">
        <f>VLOOKUP(Table3[[#This Row],[taxon_oid]],[1]Alphas_all_puf_new_20170727!$A:$AG,22,FALSE)</f>
        <v>4458057</v>
      </c>
      <c r="W169" s="13">
        <f>VLOOKUP(Table3[[#This Row],[taxon_oid]],[1]Alphas_all_puf_new_20170727!$A:$AG,23,FALSE)</f>
        <v>4407</v>
      </c>
      <c r="X169" s="13">
        <f>VLOOKUP(Table3[[#This Row],[taxon_oid]],[1]Alphas_all_puf_new_20170727!$A:$AG,24,FALSE)</f>
        <v>22</v>
      </c>
      <c r="Y169" s="25">
        <f>VLOOKUP(Table3[[#This Row],[taxon_oid]],[1]Alphas_all_puf_new_20170727!$A:$AG,25,FALSE)</f>
        <v>0.6</v>
      </c>
      <c r="Z169" s="13">
        <f>VLOOKUP(Table3[[#This Row],[taxon_oid]],[1]Alphas_all_puf_new_20170727!$A:$AG,26,FALSE)</f>
        <v>3988922</v>
      </c>
      <c r="AA169" s="13">
        <f>VLOOKUP(Table3[[#This Row],[taxon_oid]],[1]Alphas_all_puf_new_20170727!$A:$AG,27,FALSE)</f>
        <v>4357</v>
      </c>
      <c r="AB169" s="13">
        <f>VLOOKUP(Table3[[#This Row],[taxon_oid]],[1]Alphas_all_puf_new_20170727!$A:$AG,28,FALSE)</f>
        <v>50</v>
      </c>
      <c r="AC169" s="13">
        <f>VLOOKUP(Table3[[#This Row],[taxon_oid]],[1]Alphas_all_puf_new_20170727!$A:$AG,29,FALSE)</f>
        <v>3</v>
      </c>
      <c r="AD169" s="13">
        <f>VLOOKUP(Table3[[#This Row],[taxon_oid]],[1]Alphas_all_puf_new_20170727!$A:$AG,30,FALSE)</f>
        <v>2</v>
      </c>
      <c r="AE169" s="13">
        <f>VLOOKUP(Table3[[#This Row],[taxon_oid]],[1]Alphas_all_puf_new_20170727!$A:$AG,31,FALSE)</f>
        <v>1</v>
      </c>
      <c r="AF169" s="13">
        <f>VLOOKUP(Table3[[#This Row],[taxon_oid]],[1]Alphas_all_puf_new_20170727!$A:$AG,32,FALSE)</f>
        <v>0</v>
      </c>
      <c r="AG169" s="13">
        <f>VLOOKUP(Table3[[#This Row],[taxon_oid]],[1]Alphas_all_puf_new_20170727!$A:$AG,33,FALSE)</f>
        <v>47</v>
      </c>
    </row>
    <row r="170" spans="1:33" x14ac:dyDescent="0.35">
      <c r="A170">
        <v>2663763045</v>
      </c>
      <c r="B170" t="s">
        <v>35</v>
      </c>
      <c r="C170" t="s">
        <v>60</v>
      </c>
      <c r="D170" t="s">
        <v>1053</v>
      </c>
      <c r="E170" t="s">
        <v>1052</v>
      </c>
      <c r="F170" t="s">
        <v>302</v>
      </c>
      <c r="G170">
        <v>2663763045</v>
      </c>
      <c r="H170" t="s">
        <v>38</v>
      </c>
      <c r="I170" t="s">
        <v>118</v>
      </c>
      <c r="J170" s="12" t="s">
        <v>994</v>
      </c>
      <c r="K170" s="12" t="s">
        <v>1047</v>
      </c>
      <c r="L170" s="12" t="s">
        <v>1046</v>
      </c>
      <c r="M170" s="12" t="s">
        <v>1051</v>
      </c>
      <c r="N170" s="27" t="s">
        <v>1050</v>
      </c>
      <c r="O170" s="26">
        <f>VLOOKUP(Table3[[#This Row],[taxon_oid]],[1]Alphas_all_puf_new_20170727!$A:$AG,14,FALSE)</f>
        <v>411684</v>
      </c>
      <c r="P170" s="26">
        <f>VLOOKUP(Table3[[#This Row],[taxon_oid]],[1]Alphas_all_puf_new_20170727!$A:$AG,15,FALSE)</f>
        <v>0</v>
      </c>
      <c r="Q170" s="26">
        <f>VLOOKUP(Table3[[#This Row],[taxon_oid]],[1]Alphas_all_puf_new_20170727!$A:$AG,16,FALSE)</f>
        <v>0</v>
      </c>
      <c r="R170" s="20">
        <f>VLOOKUP(Table3[[#This Row],[taxon_oid]],[1]Alphas_all_puf_new_20170727!$A:$AG,17,FALSE)</f>
        <v>42480</v>
      </c>
      <c r="S170" s="19">
        <f>VLOOKUP(Table3[[#This Row],[taxon_oid]],[1]Alphas_all_puf_new_20170727!$A:$AG,19,FALSE)</f>
        <v>0</v>
      </c>
      <c r="T170" s="19" t="str">
        <f>VLOOKUP(Table3[[#This Row],[taxon_oid]],[1]Alphas_all_puf_new_20170727!$A:$AG,20,FALSE)</f>
        <v>Yes</v>
      </c>
      <c r="U170" s="19" t="str">
        <f>VLOOKUP(Table3[[#This Row],[taxon_oid]],[1]Alphas_all_puf_new_20170727!$A:$AG,21,FALSE)</f>
        <v>Yes</v>
      </c>
      <c r="V170" s="13">
        <f>VLOOKUP(Table3[[#This Row],[taxon_oid]],[1]Alphas_all_puf_new_20170727!$A:$AG,22,FALSE)</f>
        <v>4468465</v>
      </c>
      <c r="W170" s="13">
        <f>VLOOKUP(Table3[[#This Row],[taxon_oid]],[1]Alphas_all_puf_new_20170727!$A:$AG,23,FALSE)</f>
        <v>4295</v>
      </c>
      <c r="X170" s="13">
        <f>VLOOKUP(Table3[[#This Row],[taxon_oid]],[1]Alphas_all_puf_new_20170727!$A:$AG,24,FALSE)</f>
        <v>1</v>
      </c>
      <c r="Y170" s="25">
        <f>VLOOKUP(Table3[[#This Row],[taxon_oid]],[1]Alphas_all_puf_new_20170727!$A:$AG,25,FALSE)</f>
        <v>0.6</v>
      </c>
      <c r="Z170" s="13">
        <f>VLOOKUP(Table3[[#This Row],[taxon_oid]],[1]Alphas_all_puf_new_20170727!$A:$AG,26,FALSE)</f>
        <v>4006541</v>
      </c>
      <c r="AA170" s="13">
        <f>VLOOKUP(Table3[[#This Row],[taxon_oid]],[1]Alphas_all_puf_new_20170727!$A:$AG,27,FALSE)</f>
        <v>4226</v>
      </c>
      <c r="AB170" s="13">
        <f>VLOOKUP(Table3[[#This Row],[taxon_oid]],[1]Alphas_all_puf_new_20170727!$A:$AG,28,FALSE)</f>
        <v>69</v>
      </c>
      <c r="AC170" s="13">
        <f>VLOOKUP(Table3[[#This Row],[taxon_oid]],[1]Alphas_all_puf_new_20170727!$A:$AG,29,FALSE)</f>
        <v>6</v>
      </c>
      <c r="AD170" s="13">
        <f>VLOOKUP(Table3[[#This Row],[taxon_oid]],[1]Alphas_all_puf_new_20170727!$A:$AG,30,FALSE)</f>
        <v>2</v>
      </c>
      <c r="AE170" s="13">
        <f>VLOOKUP(Table3[[#This Row],[taxon_oid]],[1]Alphas_all_puf_new_20170727!$A:$AG,31,FALSE)</f>
        <v>2</v>
      </c>
      <c r="AF170" s="13">
        <f>VLOOKUP(Table3[[#This Row],[taxon_oid]],[1]Alphas_all_puf_new_20170727!$A:$AG,32,FALSE)</f>
        <v>2</v>
      </c>
      <c r="AG170" s="13">
        <f>VLOOKUP(Table3[[#This Row],[taxon_oid]],[1]Alphas_all_puf_new_20170727!$A:$AG,33,FALSE)</f>
        <v>47</v>
      </c>
    </row>
    <row r="171" spans="1:33" x14ac:dyDescent="0.35">
      <c r="A171" s="17">
        <v>2617271323</v>
      </c>
      <c r="B171" s="17" t="s">
        <v>35</v>
      </c>
      <c r="C171" s="17" t="s">
        <v>36</v>
      </c>
      <c r="D171" s="17" t="s">
        <v>1049</v>
      </c>
      <c r="E171" s="17" t="s">
        <v>1045</v>
      </c>
      <c r="F171" s="17" t="s">
        <v>1048</v>
      </c>
      <c r="G171" s="17">
        <v>2617271323</v>
      </c>
      <c r="H171" s="17" t="s">
        <v>38</v>
      </c>
      <c r="I171" s="17" t="s">
        <v>118</v>
      </c>
      <c r="J171" s="28" t="s">
        <v>994</v>
      </c>
      <c r="K171" s="28" t="s">
        <v>1047</v>
      </c>
      <c r="L171" s="28" t="s">
        <v>1046</v>
      </c>
      <c r="M171" s="17" t="s">
        <v>1045</v>
      </c>
      <c r="N171" s="24" t="s">
        <v>1044</v>
      </c>
      <c r="O171" s="23">
        <f>VLOOKUP(Table3[[#This Row],[taxon_oid]],[1]Alphas_all_puf_new_20170727!$A:$AG,14,FALSE)</f>
        <v>1547437</v>
      </c>
      <c r="P171" s="23">
        <f>VLOOKUP(Table3[[#This Row],[taxon_oid]],[1]Alphas_all_puf_new_20170727!$A:$AG,15,FALSE)</f>
        <v>0</v>
      </c>
      <c r="Q171" s="23">
        <f>VLOOKUP(Table3[[#This Row],[taxon_oid]],[1]Alphas_all_puf_new_20170727!$A:$AG,16,FALSE)</f>
        <v>0</v>
      </c>
      <c r="R171" s="16">
        <f>VLOOKUP(Table3[[#This Row],[taxon_oid]],[1]Alphas_all_puf_new_20170727!$A:$AG,17,FALSE)</f>
        <v>42156</v>
      </c>
      <c r="S171" s="15">
        <f>VLOOKUP(Table3[[#This Row],[taxon_oid]],[1]Alphas_all_puf_new_20170727!$A:$AG,19,FALSE)</f>
        <v>0</v>
      </c>
      <c r="T171" s="15" t="str">
        <f>VLOOKUP(Table3[[#This Row],[taxon_oid]],[1]Alphas_all_puf_new_20170727!$A:$AG,20,FALSE)</f>
        <v>Yes</v>
      </c>
      <c r="U171" s="15" t="str">
        <f>VLOOKUP(Table3[[#This Row],[taxon_oid]],[1]Alphas_all_puf_new_20170727!$A:$AG,21,FALSE)</f>
        <v>Unknown</v>
      </c>
      <c r="V171" s="21">
        <f>VLOOKUP(Table3[[#This Row],[taxon_oid]],[1]Alphas_all_puf_new_20170727!$A:$AG,22,FALSE)</f>
        <v>5483543</v>
      </c>
      <c r="W171" s="21">
        <f>VLOOKUP(Table3[[#This Row],[taxon_oid]],[1]Alphas_all_puf_new_20170727!$A:$AG,23,FALSE)</f>
        <v>5296</v>
      </c>
      <c r="X171" s="21">
        <f>VLOOKUP(Table3[[#This Row],[taxon_oid]],[1]Alphas_all_puf_new_20170727!$A:$AG,24,FALSE)</f>
        <v>281</v>
      </c>
      <c r="Y171" s="22">
        <f>VLOOKUP(Table3[[#This Row],[taxon_oid]],[1]Alphas_all_puf_new_20170727!$A:$AG,25,FALSE)</f>
        <v>0.65</v>
      </c>
      <c r="Z171" s="21">
        <f>VLOOKUP(Table3[[#This Row],[taxon_oid]],[1]Alphas_all_puf_new_20170727!$A:$AG,26,FALSE)</f>
        <v>4880380</v>
      </c>
      <c r="AA171" s="21">
        <f>VLOOKUP(Table3[[#This Row],[taxon_oid]],[1]Alphas_all_puf_new_20170727!$A:$AG,27,FALSE)</f>
        <v>5231</v>
      </c>
      <c r="AB171" s="21">
        <f>VLOOKUP(Table3[[#This Row],[taxon_oid]],[1]Alphas_all_puf_new_20170727!$A:$AG,28,FALSE)</f>
        <v>65</v>
      </c>
      <c r="AC171" s="21">
        <f>VLOOKUP(Table3[[#This Row],[taxon_oid]],[1]Alphas_all_puf_new_20170727!$A:$AG,29,FALSE)</f>
        <v>3</v>
      </c>
      <c r="AD171" s="21">
        <f>VLOOKUP(Table3[[#This Row],[taxon_oid]],[1]Alphas_all_puf_new_20170727!$A:$AG,30,FALSE)</f>
        <v>1</v>
      </c>
      <c r="AE171" s="21">
        <f>VLOOKUP(Table3[[#This Row],[taxon_oid]],[1]Alphas_all_puf_new_20170727!$A:$AG,31,FALSE)</f>
        <v>1</v>
      </c>
      <c r="AF171" s="21">
        <f>VLOOKUP(Table3[[#This Row],[taxon_oid]],[1]Alphas_all_puf_new_20170727!$A:$AG,32,FALSE)</f>
        <v>1</v>
      </c>
      <c r="AG171" s="13">
        <f>VLOOKUP(Table3[[#This Row],[taxon_oid]],[1]Alphas_all_puf_new_20170727!$A:$AG,33,FALSE)</f>
        <v>45</v>
      </c>
    </row>
    <row r="172" spans="1:33" x14ac:dyDescent="0.35">
      <c r="A172">
        <v>2708742416</v>
      </c>
      <c r="B172" t="s">
        <v>35</v>
      </c>
      <c r="C172" t="s">
        <v>36</v>
      </c>
      <c r="D172" t="s">
        <v>378</v>
      </c>
      <c r="E172" t="s">
        <v>1043</v>
      </c>
      <c r="F172" t="s">
        <v>46</v>
      </c>
      <c r="G172">
        <v>2708742416</v>
      </c>
      <c r="H172" t="s">
        <v>38</v>
      </c>
      <c r="I172" t="s">
        <v>118</v>
      </c>
      <c r="J172" s="12" t="s">
        <v>994</v>
      </c>
      <c r="K172" s="12" t="s">
        <v>1014</v>
      </c>
      <c r="L172" s="12" t="s">
        <v>1013</v>
      </c>
      <c r="M172" t="s">
        <v>1043</v>
      </c>
      <c r="N172" s="27" t="s">
        <v>1042</v>
      </c>
      <c r="O172" s="26">
        <f>VLOOKUP(Table3[[#This Row],[taxon_oid]],[1]Alphas_all_puf_new_20170727!$A:$AG,14,FALSE)</f>
        <v>1907412</v>
      </c>
      <c r="P172" s="26">
        <f>VLOOKUP(Table3[[#This Row],[taxon_oid]],[1]Alphas_all_puf_new_20170727!$A:$AG,15,FALSE)</f>
        <v>0</v>
      </c>
      <c r="Q172" s="26">
        <f>VLOOKUP(Table3[[#This Row],[taxon_oid]],[1]Alphas_all_puf_new_20170727!$A:$AG,16,FALSE)</f>
        <v>0</v>
      </c>
      <c r="R172" s="20">
        <f>VLOOKUP(Table3[[#This Row],[taxon_oid]],[1]Alphas_all_puf_new_20170727!$A:$AG,17,FALSE)</f>
        <v>42723</v>
      </c>
      <c r="S172" s="19" t="str">
        <f>VLOOKUP(Table3[[#This Row],[taxon_oid]],[1]Alphas_all_puf_new_20170727!$A:$AG,19,FALSE)</f>
        <v>Sarah Lebeis</v>
      </c>
      <c r="T172" s="19" t="str">
        <f>VLOOKUP(Table3[[#This Row],[taxon_oid]],[1]Alphas_all_puf_new_20170727!$A:$AG,20,FALSE)</f>
        <v>Yes</v>
      </c>
      <c r="U172" s="19">
        <f>VLOOKUP(Table3[[#This Row],[taxon_oid]],[1]Alphas_all_puf_new_20170727!$A:$AG,21,FALSE)</f>
        <v>0</v>
      </c>
      <c r="V172" s="13">
        <f>VLOOKUP(Table3[[#This Row],[taxon_oid]],[1]Alphas_all_puf_new_20170727!$A:$AG,22,FALSE)</f>
        <v>4526531</v>
      </c>
      <c r="W172" s="13">
        <f>VLOOKUP(Table3[[#This Row],[taxon_oid]],[1]Alphas_all_puf_new_20170727!$A:$AG,23,FALSE)</f>
        <v>4255</v>
      </c>
      <c r="X172" s="13">
        <f>VLOOKUP(Table3[[#This Row],[taxon_oid]],[1]Alphas_all_puf_new_20170727!$A:$AG,24,FALSE)</f>
        <v>21</v>
      </c>
      <c r="Y172" s="25">
        <f>VLOOKUP(Table3[[#This Row],[taxon_oid]],[1]Alphas_all_puf_new_20170727!$A:$AG,25,FALSE)</f>
        <v>0.64</v>
      </c>
      <c r="Z172" s="13">
        <f>VLOOKUP(Table3[[#This Row],[taxon_oid]],[1]Alphas_all_puf_new_20170727!$A:$AG,26,FALSE)</f>
        <v>3981016</v>
      </c>
      <c r="AA172" s="13">
        <f>VLOOKUP(Table3[[#This Row],[taxon_oid]],[1]Alphas_all_puf_new_20170727!$A:$AG,27,FALSE)</f>
        <v>4183</v>
      </c>
      <c r="AB172" s="13">
        <f>VLOOKUP(Table3[[#This Row],[taxon_oid]],[1]Alphas_all_puf_new_20170727!$A:$AG,28,FALSE)</f>
        <v>72</v>
      </c>
      <c r="AC172" s="13">
        <f>VLOOKUP(Table3[[#This Row],[taxon_oid]],[1]Alphas_all_puf_new_20170727!$A:$AG,29,FALSE)</f>
        <v>3</v>
      </c>
      <c r="AD172" s="13">
        <f>VLOOKUP(Table3[[#This Row],[taxon_oid]],[1]Alphas_all_puf_new_20170727!$A:$AG,30,FALSE)</f>
        <v>1</v>
      </c>
      <c r="AE172" s="13">
        <f>VLOOKUP(Table3[[#This Row],[taxon_oid]],[1]Alphas_all_puf_new_20170727!$A:$AG,31,FALSE)</f>
        <v>1</v>
      </c>
      <c r="AF172" s="13">
        <f>VLOOKUP(Table3[[#This Row],[taxon_oid]],[1]Alphas_all_puf_new_20170727!$A:$AG,32,FALSE)</f>
        <v>1</v>
      </c>
      <c r="AG172" s="13">
        <f>VLOOKUP(Table3[[#This Row],[taxon_oid]],[1]Alphas_all_puf_new_20170727!$A:$AG,33,FALSE)</f>
        <v>51</v>
      </c>
    </row>
    <row r="173" spans="1:33" x14ac:dyDescent="0.35">
      <c r="A173">
        <v>2643221719</v>
      </c>
      <c r="B173" t="s">
        <v>35</v>
      </c>
      <c r="C173" t="s">
        <v>36</v>
      </c>
      <c r="D173" t="s">
        <v>197</v>
      </c>
      <c r="E173" t="s">
        <v>1041</v>
      </c>
      <c r="F173" t="s">
        <v>196</v>
      </c>
      <c r="G173">
        <v>2643221719</v>
      </c>
      <c r="H173" t="s">
        <v>38</v>
      </c>
      <c r="I173" t="s">
        <v>118</v>
      </c>
      <c r="J173" s="12" t="s">
        <v>994</v>
      </c>
      <c r="K173" s="12" t="s">
        <v>1014</v>
      </c>
      <c r="L173" s="12" t="s">
        <v>1013</v>
      </c>
      <c r="M173" t="s">
        <v>1041</v>
      </c>
      <c r="N173" s="27" t="s">
        <v>1040</v>
      </c>
      <c r="O173" s="26">
        <f>VLOOKUP(Table3[[#This Row],[taxon_oid]],[1]Alphas_all_puf_new_20170727!$A:$AG,14,FALSE)</f>
        <v>1736507</v>
      </c>
      <c r="P173" s="26">
        <f>VLOOKUP(Table3[[#This Row],[taxon_oid]],[1]Alphas_all_puf_new_20170727!$A:$AG,15,FALSE)</f>
        <v>0</v>
      </c>
      <c r="Q173" s="26">
        <f>VLOOKUP(Table3[[#This Row],[taxon_oid]],[1]Alphas_all_puf_new_20170727!$A:$AG,16,FALSE)</f>
        <v>0</v>
      </c>
      <c r="R173" s="20">
        <f>VLOOKUP(Table3[[#This Row],[taxon_oid]],[1]Alphas_all_puf_new_20170727!$A:$AG,17,FALSE)</f>
        <v>42349</v>
      </c>
      <c r="S173" s="19">
        <f>VLOOKUP(Table3[[#This Row],[taxon_oid]],[1]Alphas_all_puf_new_20170727!$A:$AG,19,FALSE)</f>
        <v>0</v>
      </c>
      <c r="T173" s="19" t="str">
        <f>VLOOKUP(Table3[[#This Row],[taxon_oid]],[1]Alphas_all_puf_new_20170727!$A:$AG,20,FALSE)</f>
        <v>Yes</v>
      </c>
      <c r="U173" s="19">
        <f>VLOOKUP(Table3[[#This Row],[taxon_oid]],[1]Alphas_all_puf_new_20170727!$A:$AG,21,FALSE)</f>
        <v>0</v>
      </c>
      <c r="V173" s="13">
        <f>VLOOKUP(Table3[[#This Row],[taxon_oid]],[1]Alphas_all_puf_new_20170727!$A:$AG,22,FALSE)</f>
        <v>4568197</v>
      </c>
      <c r="W173" s="13">
        <f>VLOOKUP(Table3[[#This Row],[taxon_oid]],[1]Alphas_all_puf_new_20170727!$A:$AG,23,FALSE)</f>
        <v>4476</v>
      </c>
      <c r="X173" s="13">
        <f>VLOOKUP(Table3[[#This Row],[taxon_oid]],[1]Alphas_all_puf_new_20170727!$A:$AG,24,FALSE)</f>
        <v>14</v>
      </c>
      <c r="Y173" s="25">
        <f>VLOOKUP(Table3[[#This Row],[taxon_oid]],[1]Alphas_all_puf_new_20170727!$A:$AG,25,FALSE)</f>
        <v>0.61</v>
      </c>
      <c r="Z173" s="13">
        <f>VLOOKUP(Table3[[#This Row],[taxon_oid]],[1]Alphas_all_puf_new_20170727!$A:$AG,26,FALSE)</f>
        <v>4070261</v>
      </c>
      <c r="AA173" s="13">
        <f>VLOOKUP(Table3[[#This Row],[taxon_oid]],[1]Alphas_all_puf_new_20170727!$A:$AG,27,FALSE)</f>
        <v>4411</v>
      </c>
      <c r="AB173" s="13">
        <f>VLOOKUP(Table3[[#This Row],[taxon_oid]],[1]Alphas_all_puf_new_20170727!$A:$AG,28,FALSE)</f>
        <v>65</v>
      </c>
      <c r="AC173" s="13">
        <f>VLOOKUP(Table3[[#This Row],[taxon_oid]],[1]Alphas_all_puf_new_20170727!$A:$AG,29,FALSE)</f>
        <v>3</v>
      </c>
      <c r="AD173" s="13">
        <f>VLOOKUP(Table3[[#This Row],[taxon_oid]],[1]Alphas_all_puf_new_20170727!$A:$AG,30,FALSE)</f>
        <v>1</v>
      </c>
      <c r="AE173" s="13">
        <f>VLOOKUP(Table3[[#This Row],[taxon_oid]],[1]Alphas_all_puf_new_20170727!$A:$AG,31,FALSE)</f>
        <v>1</v>
      </c>
      <c r="AF173" s="13">
        <f>VLOOKUP(Table3[[#This Row],[taxon_oid]],[1]Alphas_all_puf_new_20170727!$A:$AG,32,FALSE)</f>
        <v>1</v>
      </c>
      <c r="AG173" s="13">
        <f>VLOOKUP(Table3[[#This Row],[taxon_oid]],[1]Alphas_all_puf_new_20170727!$A:$AG,33,FALSE)</f>
        <v>50</v>
      </c>
    </row>
    <row r="174" spans="1:33" x14ac:dyDescent="0.35">
      <c r="A174">
        <v>2738541319</v>
      </c>
      <c r="B174" t="s">
        <v>35</v>
      </c>
      <c r="C174" t="s">
        <v>123</v>
      </c>
      <c r="D174" t="s">
        <v>1027</v>
      </c>
      <c r="E174" t="s">
        <v>1039</v>
      </c>
      <c r="F174" t="s">
        <v>1025</v>
      </c>
      <c r="G174">
        <v>2738541319</v>
      </c>
      <c r="H174" t="s">
        <v>38</v>
      </c>
      <c r="I174" t="s">
        <v>118</v>
      </c>
      <c r="J174" s="12" t="s">
        <v>994</v>
      </c>
      <c r="K174" s="12" t="s">
        <v>1014</v>
      </c>
      <c r="L174" s="12" t="s">
        <v>1013</v>
      </c>
      <c r="M174" s="12" t="s">
        <v>1038</v>
      </c>
      <c r="N174" s="27" t="s">
        <v>1037</v>
      </c>
      <c r="O174" s="26">
        <f>VLOOKUP(Table3[[#This Row],[taxon_oid]],[1]Alphas_all_puf_new_20170727!$A:$AG,14,FALSE)</f>
        <v>1368430</v>
      </c>
      <c r="P174" s="26">
        <f>VLOOKUP(Table3[[#This Row],[taxon_oid]],[1]Alphas_all_puf_new_20170727!$A:$AG,15,FALSE)</f>
        <v>0</v>
      </c>
      <c r="Q174" s="26">
        <f>VLOOKUP(Table3[[#This Row],[taxon_oid]],[1]Alphas_all_puf_new_20170727!$A:$AG,16,FALSE)</f>
        <v>0</v>
      </c>
      <c r="R174" s="20">
        <f>VLOOKUP(Table3[[#This Row],[taxon_oid]],[1]Alphas_all_puf_new_20170727!$A:$AG,17,FALSE)</f>
        <v>42914</v>
      </c>
      <c r="S174" s="19" t="str">
        <f>VLOOKUP(Table3[[#This Row],[taxon_oid]],[1]Alphas_all_puf_new_20170727!$A:$AG,19,FALSE)</f>
        <v>jiang zhao</v>
      </c>
      <c r="T174" s="19" t="str">
        <f>VLOOKUP(Table3[[#This Row],[taxon_oid]],[1]Alphas_all_puf_new_20170727!$A:$AG,20,FALSE)</f>
        <v>Yes</v>
      </c>
      <c r="U174" s="19">
        <f>VLOOKUP(Table3[[#This Row],[taxon_oid]],[1]Alphas_all_puf_new_20170727!$A:$AG,21,FALSE)</f>
        <v>0</v>
      </c>
      <c r="V174" s="13">
        <f>VLOOKUP(Table3[[#This Row],[taxon_oid]],[1]Alphas_all_puf_new_20170727!$A:$AG,22,FALSE)</f>
        <v>4909060</v>
      </c>
      <c r="W174" s="13">
        <f>VLOOKUP(Table3[[#This Row],[taxon_oid]],[1]Alphas_all_puf_new_20170727!$A:$AG,23,FALSE)</f>
        <v>4909</v>
      </c>
      <c r="X174" s="13">
        <f>VLOOKUP(Table3[[#This Row],[taxon_oid]],[1]Alphas_all_puf_new_20170727!$A:$AG,24,FALSE)</f>
        <v>68</v>
      </c>
      <c r="Y174" s="25">
        <f>VLOOKUP(Table3[[#This Row],[taxon_oid]],[1]Alphas_all_puf_new_20170727!$A:$AG,25,FALSE)</f>
        <v>0.62</v>
      </c>
      <c r="Z174" s="13">
        <f>VLOOKUP(Table3[[#This Row],[taxon_oid]],[1]Alphas_all_puf_new_20170727!$A:$AG,26,FALSE)</f>
        <v>4395123</v>
      </c>
      <c r="AA174" s="13">
        <f>VLOOKUP(Table3[[#This Row],[taxon_oid]],[1]Alphas_all_puf_new_20170727!$A:$AG,27,FALSE)</f>
        <v>4819</v>
      </c>
      <c r="AB174" s="13">
        <f>VLOOKUP(Table3[[#This Row],[taxon_oid]],[1]Alphas_all_puf_new_20170727!$A:$AG,28,FALSE)</f>
        <v>90</v>
      </c>
      <c r="AC174" s="13">
        <f>VLOOKUP(Table3[[#This Row],[taxon_oid]],[1]Alphas_all_puf_new_20170727!$A:$AG,29,FALSE)</f>
        <v>1</v>
      </c>
      <c r="AD174" s="13">
        <f>VLOOKUP(Table3[[#This Row],[taxon_oid]],[1]Alphas_all_puf_new_20170727!$A:$AG,30,FALSE)</f>
        <v>0</v>
      </c>
      <c r="AE174" s="13">
        <f>VLOOKUP(Table3[[#This Row],[taxon_oid]],[1]Alphas_all_puf_new_20170727!$A:$AG,31,FALSE)</f>
        <v>0</v>
      </c>
      <c r="AF174" s="13">
        <f>VLOOKUP(Table3[[#This Row],[taxon_oid]],[1]Alphas_all_puf_new_20170727!$A:$AG,32,FALSE)</f>
        <v>1</v>
      </c>
      <c r="AG174" s="13">
        <f>VLOOKUP(Table3[[#This Row],[taxon_oid]],[1]Alphas_all_puf_new_20170727!$A:$AG,33,FALSE)</f>
        <v>70</v>
      </c>
    </row>
    <row r="175" spans="1:33" x14ac:dyDescent="0.35">
      <c r="A175">
        <v>2708742397</v>
      </c>
      <c r="B175" t="s">
        <v>35</v>
      </c>
      <c r="C175" t="s">
        <v>36</v>
      </c>
      <c r="D175" t="s">
        <v>378</v>
      </c>
      <c r="E175" t="s">
        <v>1036</v>
      </c>
      <c r="F175" t="s">
        <v>46</v>
      </c>
      <c r="G175">
        <v>2708742397</v>
      </c>
      <c r="H175" t="s">
        <v>38</v>
      </c>
      <c r="I175" t="s">
        <v>118</v>
      </c>
      <c r="J175" s="12" t="s">
        <v>994</v>
      </c>
      <c r="K175" s="12" t="s">
        <v>1014</v>
      </c>
      <c r="L175" s="12" t="s">
        <v>1013</v>
      </c>
      <c r="M175" t="s">
        <v>1036</v>
      </c>
      <c r="N175" s="27" t="s">
        <v>1035</v>
      </c>
      <c r="O175" s="26">
        <f>VLOOKUP(Table3[[#This Row],[taxon_oid]],[1]Alphas_all_puf_new_20170727!$A:$AG,14,FALSE)</f>
        <v>1907413</v>
      </c>
      <c r="P175" s="26">
        <f>VLOOKUP(Table3[[#This Row],[taxon_oid]],[1]Alphas_all_puf_new_20170727!$A:$AG,15,FALSE)</f>
        <v>0</v>
      </c>
      <c r="Q175" s="26">
        <f>VLOOKUP(Table3[[#This Row],[taxon_oid]],[1]Alphas_all_puf_new_20170727!$A:$AG,16,FALSE)</f>
        <v>0</v>
      </c>
      <c r="R175" s="20">
        <f>VLOOKUP(Table3[[#This Row],[taxon_oid]],[1]Alphas_all_puf_new_20170727!$A:$AG,17,FALSE)</f>
        <v>42723</v>
      </c>
      <c r="S175" s="19" t="str">
        <f>VLOOKUP(Table3[[#This Row],[taxon_oid]],[1]Alphas_all_puf_new_20170727!$A:$AG,19,FALSE)</f>
        <v>Sarah Lebeis</v>
      </c>
      <c r="T175" s="19" t="str">
        <f>VLOOKUP(Table3[[#This Row],[taxon_oid]],[1]Alphas_all_puf_new_20170727!$A:$AG,20,FALSE)</f>
        <v>Yes</v>
      </c>
      <c r="U175" s="19">
        <f>VLOOKUP(Table3[[#This Row],[taxon_oid]],[1]Alphas_all_puf_new_20170727!$A:$AG,21,FALSE)</f>
        <v>0</v>
      </c>
      <c r="V175" s="13">
        <f>VLOOKUP(Table3[[#This Row],[taxon_oid]],[1]Alphas_all_puf_new_20170727!$A:$AG,22,FALSE)</f>
        <v>4849481</v>
      </c>
      <c r="W175" s="13">
        <f>VLOOKUP(Table3[[#This Row],[taxon_oid]],[1]Alphas_all_puf_new_20170727!$A:$AG,23,FALSE)</f>
        <v>4658</v>
      </c>
      <c r="X175" s="13">
        <f>VLOOKUP(Table3[[#This Row],[taxon_oid]],[1]Alphas_all_puf_new_20170727!$A:$AG,24,FALSE)</f>
        <v>25</v>
      </c>
      <c r="Y175" s="25">
        <f>VLOOKUP(Table3[[#This Row],[taxon_oid]],[1]Alphas_all_puf_new_20170727!$A:$AG,25,FALSE)</f>
        <v>0.61</v>
      </c>
      <c r="Z175" s="13">
        <f>VLOOKUP(Table3[[#This Row],[taxon_oid]],[1]Alphas_all_puf_new_20170727!$A:$AG,26,FALSE)</f>
        <v>4347502</v>
      </c>
      <c r="AA175" s="13">
        <f>VLOOKUP(Table3[[#This Row],[taxon_oid]],[1]Alphas_all_puf_new_20170727!$A:$AG,27,FALSE)</f>
        <v>4592</v>
      </c>
      <c r="AB175" s="13">
        <f>VLOOKUP(Table3[[#This Row],[taxon_oid]],[1]Alphas_all_puf_new_20170727!$A:$AG,28,FALSE)</f>
        <v>66</v>
      </c>
      <c r="AC175" s="13">
        <f>VLOOKUP(Table3[[#This Row],[taxon_oid]],[1]Alphas_all_puf_new_20170727!$A:$AG,29,FALSE)</f>
        <v>3</v>
      </c>
      <c r="AD175" s="13">
        <f>VLOOKUP(Table3[[#This Row],[taxon_oid]],[1]Alphas_all_puf_new_20170727!$A:$AG,30,FALSE)</f>
        <v>1</v>
      </c>
      <c r="AE175" s="13">
        <f>VLOOKUP(Table3[[#This Row],[taxon_oid]],[1]Alphas_all_puf_new_20170727!$A:$AG,31,FALSE)</f>
        <v>1</v>
      </c>
      <c r="AF175" s="13">
        <f>VLOOKUP(Table3[[#This Row],[taxon_oid]],[1]Alphas_all_puf_new_20170727!$A:$AG,32,FALSE)</f>
        <v>1</v>
      </c>
      <c r="AG175" s="13">
        <f>VLOOKUP(Table3[[#This Row],[taxon_oid]],[1]Alphas_all_puf_new_20170727!$A:$AG,33,FALSE)</f>
        <v>49</v>
      </c>
    </row>
    <row r="176" spans="1:33" x14ac:dyDescent="0.35">
      <c r="A176">
        <v>2643221653</v>
      </c>
      <c r="B176" t="s">
        <v>35</v>
      </c>
      <c r="C176" t="s">
        <v>36</v>
      </c>
      <c r="D176" t="s">
        <v>197</v>
      </c>
      <c r="E176" t="s">
        <v>1034</v>
      </c>
      <c r="F176" t="s">
        <v>196</v>
      </c>
      <c r="G176">
        <v>2643221653</v>
      </c>
      <c r="H176" t="s">
        <v>38</v>
      </c>
      <c r="I176" t="s">
        <v>118</v>
      </c>
      <c r="J176" s="12" t="s">
        <v>994</v>
      </c>
      <c r="K176" s="12" t="s">
        <v>1014</v>
      </c>
      <c r="L176" s="12" t="s">
        <v>1013</v>
      </c>
      <c r="M176" t="s">
        <v>1034</v>
      </c>
      <c r="N176" s="27" t="s">
        <v>1033</v>
      </c>
      <c r="O176" s="26">
        <f>VLOOKUP(Table3[[#This Row],[taxon_oid]],[1]Alphas_all_puf_new_20170727!$A:$AG,14,FALSE)</f>
        <v>1736437</v>
      </c>
      <c r="P176" s="26">
        <f>VLOOKUP(Table3[[#This Row],[taxon_oid]],[1]Alphas_all_puf_new_20170727!$A:$AG,15,FALSE)</f>
        <v>0</v>
      </c>
      <c r="Q176" s="26">
        <f>VLOOKUP(Table3[[#This Row],[taxon_oid]],[1]Alphas_all_puf_new_20170727!$A:$AG,16,FALSE)</f>
        <v>0</v>
      </c>
      <c r="R176" s="20">
        <f>VLOOKUP(Table3[[#This Row],[taxon_oid]],[1]Alphas_all_puf_new_20170727!$A:$AG,17,FALSE)</f>
        <v>42349</v>
      </c>
      <c r="S176" s="19">
        <f>VLOOKUP(Table3[[#This Row],[taxon_oid]],[1]Alphas_all_puf_new_20170727!$A:$AG,19,FALSE)</f>
        <v>0</v>
      </c>
      <c r="T176" s="19" t="str">
        <f>VLOOKUP(Table3[[#This Row],[taxon_oid]],[1]Alphas_all_puf_new_20170727!$A:$AG,20,FALSE)</f>
        <v>Yes</v>
      </c>
      <c r="U176" s="19">
        <f>VLOOKUP(Table3[[#This Row],[taxon_oid]],[1]Alphas_all_puf_new_20170727!$A:$AG,21,FALSE)</f>
        <v>0</v>
      </c>
      <c r="V176" s="13">
        <f>VLOOKUP(Table3[[#This Row],[taxon_oid]],[1]Alphas_all_puf_new_20170727!$A:$AG,22,FALSE)</f>
        <v>4569637</v>
      </c>
      <c r="W176" s="13">
        <f>VLOOKUP(Table3[[#This Row],[taxon_oid]],[1]Alphas_all_puf_new_20170727!$A:$AG,23,FALSE)</f>
        <v>4484</v>
      </c>
      <c r="X176" s="13">
        <f>VLOOKUP(Table3[[#This Row],[taxon_oid]],[1]Alphas_all_puf_new_20170727!$A:$AG,24,FALSE)</f>
        <v>14</v>
      </c>
      <c r="Y176" s="25">
        <f>VLOOKUP(Table3[[#This Row],[taxon_oid]],[1]Alphas_all_puf_new_20170727!$A:$AG,25,FALSE)</f>
        <v>0.61</v>
      </c>
      <c r="Z176" s="13">
        <f>VLOOKUP(Table3[[#This Row],[taxon_oid]],[1]Alphas_all_puf_new_20170727!$A:$AG,26,FALSE)</f>
        <v>4070399</v>
      </c>
      <c r="AA176" s="13">
        <f>VLOOKUP(Table3[[#This Row],[taxon_oid]],[1]Alphas_all_puf_new_20170727!$A:$AG,27,FALSE)</f>
        <v>4417</v>
      </c>
      <c r="AB176" s="13">
        <f>VLOOKUP(Table3[[#This Row],[taxon_oid]],[1]Alphas_all_puf_new_20170727!$A:$AG,28,FALSE)</f>
        <v>67</v>
      </c>
      <c r="AC176" s="13">
        <f>VLOOKUP(Table3[[#This Row],[taxon_oid]],[1]Alphas_all_puf_new_20170727!$A:$AG,29,FALSE)</f>
        <v>3</v>
      </c>
      <c r="AD176" s="13">
        <f>VLOOKUP(Table3[[#This Row],[taxon_oid]],[1]Alphas_all_puf_new_20170727!$A:$AG,30,FALSE)</f>
        <v>1</v>
      </c>
      <c r="AE176" s="13">
        <f>VLOOKUP(Table3[[#This Row],[taxon_oid]],[1]Alphas_all_puf_new_20170727!$A:$AG,31,FALSE)</f>
        <v>1</v>
      </c>
      <c r="AF176" s="13">
        <f>VLOOKUP(Table3[[#This Row],[taxon_oid]],[1]Alphas_all_puf_new_20170727!$A:$AG,32,FALSE)</f>
        <v>1</v>
      </c>
      <c r="AG176" s="13">
        <f>VLOOKUP(Table3[[#This Row],[taxon_oid]],[1]Alphas_all_puf_new_20170727!$A:$AG,33,FALSE)</f>
        <v>52</v>
      </c>
    </row>
    <row r="177" spans="1:33" x14ac:dyDescent="0.35">
      <c r="A177">
        <v>2716884867</v>
      </c>
      <c r="B177" t="s">
        <v>35</v>
      </c>
      <c r="C177" t="s">
        <v>36</v>
      </c>
      <c r="D177" t="s">
        <v>378</v>
      </c>
      <c r="E177" t="s">
        <v>1032</v>
      </c>
      <c r="F177" t="s">
        <v>46</v>
      </c>
      <c r="G177">
        <v>2716884867</v>
      </c>
      <c r="H177" t="s">
        <v>38</v>
      </c>
      <c r="I177" t="s">
        <v>118</v>
      </c>
      <c r="J177" s="12" t="s">
        <v>994</v>
      </c>
      <c r="K177" s="12" t="s">
        <v>1014</v>
      </c>
      <c r="L177" s="12" t="s">
        <v>1013</v>
      </c>
      <c r="M177" t="s">
        <v>1032</v>
      </c>
      <c r="N177" s="27" t="s">
        <v>1031</v>
      </c>
      <c r="O177" s="26">
        <f>VLOOKUP(Table3[[#This Row],[taxon_oid]],[1]Alphas_all_puf_new_20170727!$A:$AG,14,FALSE)</f>
        <v>1907415</v>
      </c>
      <c r="P177" s="26">
        <f>VLOOKUP(Table3[[#This Row],[taxon_oid]],[1]Alphas_all_puf_new_20170727!$A:$AG,15,FALSE)</f>
        <v>0</v>
      </c>
      <c r="Q177" s="26">
        <f>VLOOKUP(Table3[[#This Row],[taxon_oid]],[1]Alphas_all_puf_new_20170727!$A:$AG,16,FALSE)</f>
        <v>0</v>
      </c>
      <c r="R177" s="20">
        <f>VLOOKUP(Table3[[#This Row],[taxon_oid]],[1]Alphas_all_puf_new_20170727!$A:$AG,17,FALSE)</f>
        <v>42803</v>
      </c>
      <c r="S177" s="19" t="str">
        <f>VLOOKUP(Table3[[#This Row],[taxon_oid]],[1]Alphas_all_puf_new_20170727!$A:$AG,19,FALSE)</f>
        <v>Sarah Lebeis</v>
      </c>
      <c r="T177" s="19" t="str">
        <f>VLOOKUP(Table3[[#This Row],[taxon_oid]],[1]Alphas_all_puf_new_20170727!$A:$AG,20,FALSE)</f>
        <v>Yes</v>
      </c>
      <c r="U177" s="19">
        <f>VLOOKUP(Table3[[#This Row],[taxon_oid]],[1]Alphas_all_puf_new_20170727!$A:$AG,21,FALSE)</f>
        <v>0</v>
      </c>
      <c r="V177" s="13">
        <f>VLOOKUP(Table3[[#This Row],[taxon_oid]],[1]Alphas_all_puf_new_20170727!$A:$AG,22,FALSE)</f>
        <v>6076270</v>
      </c>
      <c r="W177" s="13">
        <f>VLOOKUP(Table3[[#This Row],[taxon_oid]],[1]Alphas_all_puf_new_20170727!$A:$AG,23,FALSE)</f>
        <v>5844</v>
      </c>
      <c r="X177" s="13">
        <f>VLOOKUP(Table3[[#This Row],[taxon_oid]],[1]Alphas_all_puf_new_20170727!$A:$AG,24,FALSE)</f>
        <v>77</v>
      </c>
      <c r="Y177" s="25">
        <f>VLOOKUP(Table3[[#This Row],[taxon_oid]],[1]Alphas_all_puf_new_20170727!$A:$AG,25,FALSE)</f>
        <v>0.61</v>
      </c>
      <c r="Z177" s="13">
        <f>VLOOKUP(Table3[[#This Row],[taxon_oid]],[1]Alphas_all_puf_new_20170727!$A:$AG,26,FALSE)</f>
        <v>5425726</v>
      </c>
      <c r="AA177" s="13">
        <f>VLOOKUP(Table3[[#This Row],[taxon_oid]],[1]Alphas_all_puf_new_20170727!$A:$AG,27,FALSE)</f>
        <v>5775</v>
      </c>
      <c r="AB177" s="13">
        <f>VLOOKUP(Table3[[#This Row],[taxon_oid]],[1]Alphas_all_puf_new_20170727!$A:$AG,28,FALSE)</f>
        <v>69</v>
      </c>
      <c r="AC177" s="13">
        <f>VLOOKUP(Table3[[#This Row],[taxon_oid]],[1]Alphas_all_puf_new_20170727!$A:$AG,29,FALSE)</f>
        <v>3</v>
      </c>
      <c r="AD177" s="13">
        <f>VLOOKUP(Table3[[#This Row],[taxon_oid]],[1]Alphas_all_puf_new_20170727!$A:$AG,30,FALSE)</f>
        <v>1</v>
      </c>
      <c r="AE177" s="13">
        <f>VLOOKUP(Table3[[#This Row],[taxon_oid]],[1]Alphas_all_puf_new_20170727!$A:$AG,31,FALSE)</f>
        <v>1</v>
      </c>
      <c r="AF177" s="13">
        <f>VLOOKUP(Table3[[#This Row],[taxon_oid]],[1]Alphas_all_puf_new_20170727!$A:$AG,32,FALSE)</f>
        <v>1</v>
      </c>
      <c r="AG177" s="13">
        <f>VLOOKUP(Table3[[#This Row],[taxon_oid]],[1]Alphas_all_puf_new_20170727!$A:$AG,33,FALSE)</f>
        <v>48</v>
      </c>
    </row>
    <row r="178" spans="1:33" x14ac:dyDescent="0.35">
      <c r="A178">
        <v>2718217812</v>
      </c>
      <c r="B178" t="s">
        <v>35</v>
      </c>
      <c r="C178" t="s">
        <v>60</v>
      </c>
      <c r="D178" t="s">
        <v>1030</v>
      </c>
      <c r="E178" t="s">
        <v>1029</v>
      </c>
      <c r="F178" t="s">
        <v>183</v>
      </c>
      <c r="G178">
        <v>2718217812</v>
      </c>
      <c r="H178" t="s">
        <v>38</v>
      </c>
      <c r="I178" t="s">
        <v>118</v>
      </c>
      <c r="J178" s="12" t="s">
        <v>994</v>
      </c>
      <c r="K178" s="12" t="s">
        <v>1014</v>
      </c>
      <c r="L178" s="12" t="s">
        <v>1017</v>
      </c>
      <c r="M178" t="s">
        <v>1029</v>
      </c>
      <c r="N178" s="27" t="s">
        <v>1028</v>
      </c>
      <c r="O178" s="26">
        <f>VLOOKUP(Table3[[#This Row],[taxon_oid]],[1]Alphas_all_puf_new_20170727!$A:$AG,14,FALSE)</f>
        <v>1842536</v>
      </c>
      <c r="P178" s="26">
        <f>VLOOKUP(Table3[[#This Row],[taxon_oid]],[1]Alphas_all_puf_new_20170727!$A:$AG,15,FALSE)</f>
        <v>0</v>
      </c>
      <c r="Q178" s="26">
        <f>VLOOKUP(Table3[[#This Row],[taxon_oid]],[1]Alphas_all_puf_new_20170727!$A:$AG,16,FALSE)</f>
        <v>0</v>
      </c>
      <c r="R178" s="20">
        <f>VLOOKUP(Table3[[#This Row],[taxon_oid]],[1]Alphas_all_puf_new_20170727!$A:$AG,17,FALSE)</f>
        <v>42803</v>
      </c>
      <c r="S178" s="19">
        <f>VLOOKUP(Table3[[#This Row],[taxon_oid]],[1]Alphas_all_puf_new_20170727!$A:$AG,19,FALSE)</f>
        <v>0</v>
      </c>
      <c r="T178" s="19" t="str">
        <f>VLOOKUP(Table3[[#This Row],[taxon_oid]],[1]Alphas_all_puf_new_20170727!$A:$AG,20,FALSE)</f>
        <v>Yes</v>
      </c>
      <c r="U178" s="19">
        <f>VLOOKUP(Table3[[#This Row],[taxon_oid]],[1]Alphas_all_puf_new_20170727!$A:$AG,21,FALSE)</f>
        <v>0</v>
      </c>
      <c r="V178" s="13">
        <f>VLOOKUP(Table3[[#This Row],[taxon_oid]],[1]Alphas_all_puf_new_20170727!$A:$AG,22,FALSE)</f>
        <v>4964647</v>
      </c>
      <c r="W178" s="13">
        <f>VLOOKUP(Table3[[#This Row],[taxon_oid]],[1]Alphas_all_puf_new_20170727!$A:$AG,23,FALSE)</f>
        <v>4769</v>
      </c>
      <c r="X178" s="13">
        <f>VLOOKUP(Table3[[#This Row],[taxon_oid]],[1]Alphas_all_puf_new_20170727!$A:$AG,24,FALSE)</f>
        <v>2</v>
      </c>
      <c r="Y178" s="25">
        <f>VLOOKUP(Table3[[#This Row],[taxon_oid]],[1]Alphas_all_puf_new_20170727!$A:$AG,25,FALSE)</f>
        <v>0.61</v>
      </c>
      <c r="Z178" s="13">
        <f>VLOOKUP(Table3[[#This Row],[taxon_oid]],[1]Alphas_all_puf_new_20170727!$A:$AG,26,FALSE)</f>
        <v>4439940</v>
      </c>
      <c r="AA178" s="13">
        <f>VLOOKUP(Table3[[#This Row],[taxon_oid]],[1]Alphas_all_puf_new_20170727!$A:$AG,27,FALSE)</f>
        <v>4693</v>
      </c>
      <c r="AB178" s="13">
        <f>VLOOKUP(Table3[[#This Row],[taxon_oid]],[1]Alphas_all_puf_new_20170727!$A:$AG,28,FALSE)</f>
        <v>76</v>
      </c>
      <c r="AC178" s="13">
        <f>VLOOKUP(Table3[[#This Row],[taxon_oid]],[1]Alphas_all_puf_new_20170727!$A:$AG,29,FALSE)</f>
        <v>9</v>
      </c>
      <c r="AD178" s="13">
        <f>VLOOKUP(Table3[[#This Row],[taxon_oid]],[1]Alphas_all_puf_new_20170727!$A:$AG,30,FALSE)</f>
        <v>3</v>
      </c>
      <c r="AE178" s="13">
        <f>VLOOKUP(Table3[[#This Row],[taxon_oid]],[1]Alphas_all_puf_new_20170727!$A:$AG,31,FALSE)</f>
        <v>3</v>
      </c>
      <c r="AF178" s="13">
        <f>VLOOKUP(Table3[[#This Row],[taxon_oid]],[1]Alphas_all_puf_new_20170727!$A:$AG,32,FALSE)</f>
        <v>3</v>
      </c>
      <c r="AG178" s="13">
        <f>VLOOKUP(Table3[[#This Row],[taxon_oid]],[1]Alphas_all_puf_new_20170727!$A:$AG,33,FALSE)</f>
        <v>52</v>
      </c>
    </row>
    <row r="179" spans="1:33" x14ac:dyDescent="0.35">
      <c r="A179">
        <v>2738541329</v>
      </c>
      <c r="B179" t="s">
        <v>35</v>
      </c>
      <c r="C179" t="s">
        <v>123</v>
      </c>
      <c r="D179" t="s">
        <v>1027</v>
      </c>
      <c r="E179" t="s">
        <v>1026</v>
      </c>
      <c r="F179" t="s">
        <v>1025</v>
      </c>
      <c r="G179">
        <v>2738541329</v>
      </c>
      <c r="H179" t="s">
        <v>38</v>
      </c>
      <c r="I179" t="s">
        <v>118</v>
      </c>
      <c r="J179" s="12" t="s">
        <v>994</v>
      </c>
      <c r="K179" s="12" t="s">
        <v>1014</v>
      </c>
      <c r="L179" s="12" t="s">
        <v>1013</v>
      </c>
      <c r="M179" s="12" t="s">
        <v>1024</v>
      </c>
      <c r="N179" s="27" t="s">
        <v>1023</v>
      </c>
      <c r="O179" s="26">
        <f>VLOOKUP(Table3[[#This Row],[taxon_oid]],[1]Alphas_all_puf_new_20170727!$A:$AG,14,FALSE)</f>
        <v>34013</v>
      </c>
      <c r="P179" s="26">
        <f>VLOOKUP(Table3[[#This Row],[taxon_oid]],[1]Alphas_all_puf_new_20170727!$A:$AG,15,FALSE)</f>
        <v>0</v>
      </c>
      <c r="Q179" s="26">
        <f>VLOOKUP(Table3[[#This Row],[taxon_oid]],[1]Alphas_all_puf_new_20170727!$A:$AG,16,FALSE)</f>
        <v>0</v>
      </c>
      <c r="R179" s="20">
        <f>VLOOKUP(Table3[[#This Row],[taxon_oid]],[1]Alphas_all_puf_new_20170727!$A:$AG,17,FALSE)</f>
        <v>42914</v>
      </c>
      <c r="S179" s="19" t="str">
        <f>VLOOKUP(Table3[[#This Row],[taxon_oid]],[1]Alphas_all_puf_new_20170727!$A:$AG,19,FALSE)</f>
        <v>jiang zhao</v>
      </c>
      <c r="T179" s="19" t="str">
        <f>VLOOKUP(Table3[[#This Row],[taxon_oid]],[1]Alphas_all_puf_new_20170727!$A:$AG,20,FALSE)</f>
        <v>Yes</v>
      </c>
      <c r="U179" s="19" t="str">
        <f>VLOOKUP(Table3[[#This Row],[taxon_oid]],[1]Alphas_all_puf_new_20170727!$A:$AG,21,FALSE)</f>
        <v>Yes</v>
      </c>
      <c r="V179" s="13">
        <f>VLOOKUP(Table3[[#This Row],[taxon_oid]],[1]Alphas_all_puf_new_20170727!$A:$AG,22,FALSE)</f>
        <v>4813061</v>
      </c>
      <c r="W179" s="13">
        <f>VLOOKUP(Table3[[#This Row],[taxon_oid]],[1]Alphas_all_puf_new_20170727!$A:$AG,23,FALSE)</f>
        <v>4645</v>
      </c>
      <c r="X179" s="13">
        <f>VLOOKUP(Table3[[#This Row],[taxon_oid]],[1]Alphas_all_puf_new_20170727!$A:$AG,24,FALSE)</f>
        <v>41</v>
      </c>
      <c r="Y179" s="25">
        <f>VLOOKUP(Table3[[#This Row],[taxon_oid]],[1]Alphas_all_puf_new_20170727!$A:$AG,25,FALSE)</f>
        <v>0.61</v>
      </c>
      <c r="Z179" s="13">
        <f>VLOOKUP(Table3[[#This Row],[taxon_oid]],[1]Alphas_all_puf_new_20170727!$A:$AG,26,FALSE)</f>
        <v>4313731</v>
      </c>
      <c r="AA179" s="13">
        <f>VLOOKUP(Table3[[#This Row],[taxon_oid]],[1]Alphas_all_puf_new_20170727!$A:$AG,27,FALSE)</f>
        <v>4587</v>
      </c>
      <c r="AB179" s="13">
        <f>VLOOKUP(Table3[[#This Row],[taxon_oid]],[1]Alphas_all_puf_new_20170727!$A:$AG,28,FALSE)</f>
        <v>58</v>
      </c>
      <c r="AC179" s="13">
        <f>VLOOKUP(Table3[[#This Row],[taxon_oid]],[1]Alphas_all_puf_new_20170727!$A:$AG,29,FALSE)</f>
        <v>3</v>
      </c>
      <c r="AD179" s="13">
        <f>VLOOKUP(Table3[[#This Row],[taxon_oid]],[1]Alphas_all_puf_new_20170727!$A:$AG,30,FALSE)</f>
        <v>1</v>
      </c>
      <c r="AE179" s="13">
        <f>VLOOKUP(Table3[[#This Row],[taxon_oid]],[1]Alphas_all_puf_new_20170727!$A:$AG,31,FALSE)</f>
        <v>1</v>
      </c>
      <c r="AF179" s="13">
        <f>VLOOKUP(Table3[[#This Row],[taxon_oid]],[1]Alphas_all_puf_new_20170727!$A:$AG,32,FALSE)</f>
        <v>1</v>
      </c>
      <c r="AG179" s="13">
        <f>VLOOKUP(Table3[[#This Row],[taxon_oid]],[1]Alphas_all_puf_new_20170727!$A:$AG,33,FALSE)</f>
        <v>43</v>
      </c>
    </row>
    <row r="180" spans="1:33" x14ac:dyDescent="0.35">
      <c r="A180">
        <v>2645727734</v>
      </c>
      <c r="B180" t="s">
        <v>35</v>
      </c>
      <c r="C180" t="s">
        <v>36</v>
      </c>
      <c r="D180" t="s">
        <v>135</v>
      </c>
      <c r="E180" t="s">
        <v>1022</v>
      </c>
      <c r="F180" t="s">
        <v>133</v>
      </c>
      <c r="G180">
        <v>2645727734</v>
      </c>
      <c r="H180" t="s">
        <v>38</v>
      </c>
      <c r="I180" t="s">
        <v>118</v>
      </c>
      <c r="J180" s="12" t="s">
        <v>994</v>
      </c>
      <c r="K180" s="12" t="s">
        <v>1014</v>
      </c>
      <c r="L180" s="12" t="s">
        <v>1013</v>
      </c>
      <c r="M180" t="s">
        <v>1022</v>
      </c>
      <c r="N180" s="27" t="s">
        <v>1021</v>
      </c>
      <c r="O180" s="26">
        <f>VLOOKUP(Table3[[#This Row],[taxon_oid]],[1]Alphas_all_puf_new_20170727!$A:$AG,14,FALSE)</f>
        <v>1523429</v>
      </c>
      <c r="P180" s="26">
        <f>VLOOKUP(Table3[[#This Row],[taxon_oid]],[1]Alphas_all_puf_new_20170727!$A:$AG,15,FALSE)</f>
        <v>0</v>
      </c>
      <c r="Q180" s="26">
        <f>VLOOKUP(Table3[[#This Row],[taxon_oid]],[1]Alphas_all_puf_new_20170727!$A:$AG,16,FALSE)</f>
        <v>0</v>
      </c>
      <c r="R180" s="20">
        <f>VLOOKUP(Table3[[#This Row],[taxon_oid]],[1]Alphas_all_puf_new_20170727!$A:$AG,17,FALSE)</f>
        <v>42374</v>
      </c>
      <c r="S180" s="19">
        <f>VLOOKUP(Table3[[#This Row],[taxon_oid]],[1]Alphas_all_puf_new_20170727!$A:$AG,19,FALSE)</f>
        <v>0</v>
      </c>
      <c r="T180" s="19" t="str">
        <f>VLOOKUP(Table3[[#This Row],[taxon_oid]],[1]Alphas_all_puf_new_20170727!$A:$AG,20,FALSE)</f>
        <v>Yes</v>
      </c>
      <c r="U180" s="19" t="str">
        <f>VLOOKUP(Table3[[#This Row],[taxon_oid]],[1]Alphas_all_puf_new_20170727!$A:$AG,21,FALSE)</f>
        <v>Unknown</v>
      </c>
      <c r="V180" s="13">
        <f>VLOOKUP(Table3[[#This Row],[taxon_oid]],[1]Alphas_all_puf_new_20170727!$A:$AG,22,FALSE)</f>
        <v>4578541</v>
      </c>
      <c r="W180" s="13">
        <f>VLOOKUP(Table3[[#This Row],[taxon_oid]],[1]Alphas_all_puf_new_20170727!$A:$AG,23,FALSE)</f>
        <v>4415</v>
      </c>
      <c r="X180" s="13">
        <f>VLOOKUP(Table3[[#This Row],[taxon_oid]],[1]Alphas_all_puf_new_20170727!$A:$AG,24,FALSE)</f>
        <v>44</v>
      </c>
      <c r="Y180" s="25">
        <f>VLOOKUP(Table3[[#This Row],[taxon_oid]],[1]Alphas_all_puf_new_20170727!$A:$AG,25,FALSE)</f>
        <v>0.61</v>
      </c>
      <c r="Z180" s="13">
        <f>VLOOKUP(Table3[[#This Row],[taxon_oid]],[1]Alphas_all_puf_new_20170727!$A:$AG,26,FALSE)</f>
        <v>4117925</v>
      </c>
      <c r="AA180" s="13">
        <f>VLOOKUP(Table3[[#This Row],[taxon_oid]],[1]Alphas_all_puf_new_20170727!$A:$AG,27,FALSE)</f>
        <v>4357</v>
      </c>
      <c r="AB180" s="13">
        <f>VLOOKUP(Table3[[#This Row],[taxon_oid]],[1]Alphas_all_puf_new_20170727!$A:$AG,28,FALSE)</f>
        <v>58</v>
      </c>
      <c r="AC180" s="13">
        <f>VLOOKUP(Table3[[#This Row],[taxon_oid]],[1]Alphas_all_puf_new_20170727!$A:$AG,29,FALSE)</f>
        <v>3</v>
      </c>
      <c r="AD180" s="13">
        <f>VLOOKUP(Table3[[#This Row],[taxon_oid]],[1]Alphas_all_puf_new_20170727!$A:$AG,30,FALSE)</f>
        <v>1</v>
      </c>
      <c r="AE180" s="13">
        <f>VLOOKUP(Table3[[#This Row],[taxon_oid]],[1]Alphas_all_puf_new_20170727!$A:$AG,31,FALSE)</f>
        <v>1</v>
      </c>
      <c r="AF180" s="13">
        <f>VLOOKUP(Table3[[#This Row],[taxon_oid]],[1]Alphas_all_puf_new_20170727!$A:$AG,32,FALSE)</f>
        <v>1</v>
      </c>
      <c r="AG180" s="13">
        <f>VLOOKUP(Table3[[#This Row],[taxon_oid]],[1]Alphas_all_puf_new_20170727!$A:$AG,33,FALSE)</f>
        <v>43</v>
      </c>
    </row>
    <row r="181" spans="1:33" x14ac:dyDescent="0.35">
      <c r="A181">
        <v>2516143110</v>
      </c>
      <c r="B181" t="s">
        <v>35</v>
      </c>
      <c r="C181" t="s">
        <v>36</v>
      </c>
      <c r="D181" t="s">
        <v>1020</v>
      </c>
      <c r="E181" t="s">
        <v>1019</v>
      </c>
      <c r="F181" t="s">
        <v>1018</v>
      </c>
      <c r="G181">
        <v>2516143110</v>
      </c>
      <c r="H181" t="s">
        <v>38</v>
      </c>
      <c r="I181" t="s">
        <v>118</v>
      </c>
      <c r="J181" s="12" t="s">
        <v>994</v>
      </c>
      <c r="K181" s="12" t="s">
        <v>1014</v>
      </c>
      <c r="L181" s="12" t="s">
        <v>1017</v>
      </c>
      <c r="M181" s="12" t="s">
        <v>1016</v>
      </c>
      <c r="N181" s="27" t="s">
        <v>1015</v>
      </c>
      <c r="O181" s="26">
        <f>VLOOKUP(Table3[[#This Row],[taxon_oid]],[1]Alphas_all_puf_new_20170727!$A:$AG,14,FALSE)</f>
        <v>1156935</v>
      </c>
      <c r="P181" s="26">
        <f>VLOOKUP(Table3[[#This Row],[taxon_oid]],[1]Alphas_all_puf_new_20170727!$A:$AG,15,FALSE)</f>
        <v>0</v>
      </c>
      <c r="Q181" s="26">
        <f>VLOOKUP(Table3[[#This Row],[taxon_oid]],[1]Alphas_all_puf_new_20170727!$A:$AG,16,FALSE)</f>
        <v>0</v>
      </c>
      <c r="R181" s="20">
        <f>VLOOKUP(Table3[[#This Row],[taxon_oid]],[1]Alphas_all_puf_new_20170727!$A:$AG,17,FALSE)</f>
        <v>41122</v>
      </c>
      <c r="S181" s="19">
        <f>VLOOKUP(Table3[[#This Row],[taxon_oid]],[1]Alphas_all_puf_new_20170727!$A:$AG,19,FALSE)</f>
        <v>0</v>
      </c>
      <c r="T181" s="19" t="str">
        <f>VLOOKUP(Table3[[#This Row],[taxon_oid]],[1]Alphas_all_puf_new_20170727!$A:$AG,20,FALSE)</f>
        <v>Yes</v>
      </c>
      <c r="U181" s="19" t="str">
        <f>VLOOKUP(Table3[[#This Row],[taxon_oid]],[1]Alphas_all_puf_new_20170727!$A:$AG,21,FALSE)</f>
        <v>No</v>
      </c>
      <c r="V181" s="13">
        <f>VLOOKUP(Table3[[#This Row],[taxon_oid]],[1]Alphas_all_puf_new_20170727!$A:$AG,22,FALSE)</f>
        <v>5085320</v>
      </c>
      <c r="W181" s="13">
        <f>VLOOKUP(Table3[[#This Row],[taxon_oid]],[1]Alphas_all_puf_new_20170727!$A:$AG,23,FALSE)</f>
        <v>4911</v>
      </c>
      <c r="X181" s="13">
        <f>VLOOKUP(Table3[[#This Row],[taxon_oid]],[1]Alphas_all_puf_new_20170727!$A:$AG,24,FALSE)</f>
        <v>60</v>
      </c>
      <c r="Y181" s="25">
        <f>VLOOKUP(Table3[[#This Row],[taxon_oid]],[1]Alphas_all_puf_new_20170727!$A:$AG,25,FALSE)</f>
        <v>0.61</v>
      </c>
      <c r="Z181" s="13">
        <f>VLOOKUP(Table3[[#This Row],[taxon_oid]],[1]Alphas_all_puf_new_20170727!$A:$AG,26,FALSE)</f>
        <v>4547737</v>
      </c>
      <c r="AA181" s="13">
        <f>VLOOKUP(Table3[[#This Row],[taxon_oid]],[1]Alphas_all_puf_new_20170727!$A:$AG,27,FALSE)</f>
        <v>4840</v>
      </c>
      <c r="AB181" s="13">
        <f>VLOOKUP(Table3[[#This Row],[taxon_oid]],[1]Alphas_all_puf_new_20170727!$A:$AG,28,FALSE)</f>
        <v>71</v>
      </c>
      <c r="AC181" s="13">
        <f>VLOOKUP(Table3[[#This Row],[taxon_oid]],[1]Alphas_all_puf_new_20170727!$A:$AG,29,FALSE)</f>
        <v>9</v>
      </c>
      <c r="AD181" s="13">
        <f>VLOOKUP(Table3[[#This Row],[taxon_oid]],[1]Alphas_all_puf_new_20170727!$A:$AG,30,FALSE)</f>
        <v>2</v>
      </c>
      <c r="AE181" s="13">
        <f>VLOOKUP(Table3[[#This Row],[taxon_oid]],[1]Alphas_all_puf_new_20170727!$A:$AG,31,FALSE)</f>
        <v>4</v>
      </c>
      <c r="AF181" s="13">
        <f>VLOOKUP(Table3[[#This Row],[taxon_oid]],[1]Alphas_all_puf_new_20170727!$A:$AG,32,FALSE)</f>
        <v>3</v>
      </c>
      <c r="AG181" s="13">
        <f>VLOOKUP(Table3[[#This Row],[taxon_oid]],[1]Alphas_all_puf_new_20170727!$A:$AG,33,FALSE)</f>
        <v>48</v>
      </c>
    </row>
    <row r="182" spans="1:33" x14ac:dyDescent="0.35">
      <c r="A182" s="17">
        <v>2648501219</v>
      </c>
      <c r="B182" s="17" t="s">
        <v>35</v>
      </c>
      <c r="C182" s="17" t="s">
        <v>36</v>
      </c>
      <c r="D182" s="17" t="s">
        <v>135</v>
      </c>
      <c r="E182" s="17" t="s">
        <v>1012</v>
      </c>
      <c r="F182" s="17" t="s">
        <v>133</v>
      </c>
      <c r="G182" s="17">
        <v>2648501219</v>
      </c>
      <c r="H182" s="17" t="s">
        <v>38</v>
      </c>
      <c r="I182" s="17" t="s">
        <v>118</v>
      </c>
      <c r="J182" s="28" t="s">
        <v>994</v>
      </c>
      <c r="K182" s="28" t="s">
        <v>1014</v>
      </c>
      <c r="L182" s="28" t="s">
        <v>1013</v>
      </c>
      <c r="M182" s="17" t="s">
        <v>1012</v>
      </c>
      <c r="N182" s="24" t="s">
        <v>1011</v>
      </c>
      <c r="O182" s="23">
        <f>VLOOKUP(Table3[[#This Row],[taxon_oid]],[1]Alphas_all_puf_new_20170727!$A:$AG,14,FALSE)</f>
        <v>1523420</v>
      </c>
      <c r="P182" s="23">
        <f>VLOOKUP(Table3[[#This Row],[taxon_oid]],[1]Alphas_all_puf_new_20170727!$A:$AG,15,FALSE)</f>
        <v>0</v>
      </c>
      <c r="Q182" s="23">
        <f>VLOOKUP(Table3[[#This Row],[taxon_oid]],[1]Alphas_all_puf_new_20170727!$A:$AG,16,FALSE)</f>
        <v>0</v>
      </c>
      <c r="R182" s="16">
        <f>VLOOKUP(Table3[[#This Row],[taxon_oid]],[1]Alphas_all_puf_new_20170727!$A:$AG,17,FALSE)</f>
        <v>42391</v>
      </c>
      <c r="S182" s="15">
        <f>VLOOKUP(Table3[[#This Row],[taxon_oid]],[1]Alphas_all_puf_new_20170727!$A:$AG,19,FALSE)</f>
        <v>0</v>
      </c>
      <c r="T182" s="15" t="str">
        <f>VLOOKUP(Table3[[#This Row],[taxon_oid]],[1]Alphas_all_puf_new_20170727!$A:$AG,20,FALSE)</f>
        <v>Yes</v>
      </c>
      <c r="U182" s="15" t="str">
        <f>VLOOKUP(Table3[[#This Row],[taxon_oid]],[1]Alphas_all_puf_new_20170727!$A:$AG,21,FALSE)</f>
        <v>Unknown</v>
      </c>
      <c r="V182" s="21">
        <f>VLOOKUP(Table3[[#This Row],[taxon_oid]],[1]Alphas_all_puf_new_20170727!$A:$AG,22,FALSE)</f>
        <v>4874507</v>
      </c>
      <c r="W182" s="21">
        <f>VLOOKUP(Table3[[#This Row],[taxon_oid]],[1]Alphas_all_puf_new_20170727!$A:$AG,23,FALSE)</f>
        <v>4640</v>
      </c>
      <c r="X182" s="21">
        <f>VLOOKUP(Table3[[#This Row],[taxon_oid]],[1]Alphas_all_puf_new_20170727!$A:$AG,24,FALSE)</f>
        <v>68</v>
      </c>
      <c r="Y182" s="22">
        <f>VLOOKUP(Table3[[#This Row],[taxon_oid]],[1]Alphas_all_puf_new_20170727!$A:$AG,25,FALSE)</f>
        <v>0.6</v>
      </c>
      <c r="Z182" s="21">
        <f>VLOOKUP(Table3[[#This Row],[taxon_oid]],[1]Alphas_all_puf_new_20170727!$A:$AG,26,FALSE)</f>
        <v>4370109</v>
      </c>
      <c r="AA182" s="21">
        <f>VLOOKUP(Table3[[#This Row],[taxon_oid]],[1]Alphas_all_puf_new_20170727!$A:$AG,27,FALSE)</f>
        <v>4576</v>
      </c>
      <c r="AB182" s="21">
        <f>VLOOKUP(Table3[[#This Row],[taxon_oid]],[1]Alphas_all_puf_new_20170727!$A:$AG,28,FALSE)</f>
        <v>64</v>
      </c>
      <c r="AC182" s="21">
        <f>VLOOKUP(Table3[[#This Row],[taxon_oid]],[1]Alphas_all_puf_new_20170727!$A:$AG,29,FALSE)</f>
        <v>3</v>
      </c>
      <c r="AD182" s="21">
        <f>VLOOKUP(Table3[[#This Row],[taxon_oid]],[1]Alphas_all_puf_new_20170727!$A:$AG,30,FALSE)</f>
        <v>1</v>
      </c>
      <c r="AE182" s="21">
        <f>VLOOKUP(Table3[[#This Row],[taxon_oid]],[1]Alphas_all_puf_new_20170727!$A:$AG,31,FALSE)</f>
        <v>1</v>
      </c>
      <c r="AF182" s="21">
        <f>VLOOKUP(Table3[[#This Row],[taxon_oid]],[1]Alphas_all_puf_new_20170727!$A:$AG,32,FALSE)</f>
        <v>1</v>
      </c>
      <c r="AG182" s="13">
        <f>VLOOKUP(Table3[[#This Row],[taxon_oid]],[1]Alphas_all_puf_new_20170727!$A:$AG,33,FALSE)</f>
        <v>44</v>
      </c>
    </row>
    <row r="183" spans="1:33" x14ac:dyDescent="0.35">
      <c r="A183">
        <v>2675903017</v>
      </c>
      <c r="B183" t="s">
        <v>35</v>
      </c>
      <c r="C183" t="s">
        <v>36</v>
      </c>
      <c r="D183" t="s">
        <v>45</v>
      </c>
      <c r="E183" t="s">
        <v>1010</v>
      </c>
      <c r="F183" t="s">
        <v>46</v>
      </c>
      <c r="G183">
        <v>2675903017</v>
      </c>
      <c r="H183" t="s">
        <v>38</v>
      </c>
      <c r="I183" t="s">
        <v>118</v>
      </c>
      <c r="J183" s="12" t="s">
        <v>994</v>
      </c>
      <c r="K183" s="12" t="s">
        <v>1002</v>
      </c>
      <c r="L183" s="12" t="s">
        <v>1009</v>
      </c>
      <c r="M183" s="12" t="s">
        <v>1008</v>
      </c>
      <c r="N183" s="27" t="s">
        <v>1007</v>
      </c>
      <c r="O183" s="26">
        <f>VLOOKUP(Table3[[#This Row],[taxon_oid]],[1]Alphas_all_puf_new_20170727!$A:$AG,14,FALSE)</f>
        <v>83401</v>
      </c>
      <c r="P183" s="26">
        <f>VLOOKUP(Table3[[#This Row],[taxon_oid]],[1]Alphas_all_puf_new_20170727!$A:$AG,15,FALSE)</f>
        <v>0</v>
      </c>
      <c r="Q183" s="26">
        <f>VLOOKUP(Table3[[#This Row],[taxon_oid]],[1]Alphas_all_puf_new_20170727!$A:$AG,16,FALSE)</f>
        <v>0</v>
      </c>
      <c r="R183" s="20">
        <f>VLOOKUP(Table3[[#This Row],[taxon_oid]],[1]Alphas_all_puf_new_20170727!$A:$AG,17,FALSE)</f>
        <v>42548</v>
      </c>
      <c r="S183" s="19" t="str">
        <f>VLOOKUP(Table3[[#This Row],[taxon_oid]],[1]Alphas_all_puf_new_20170727!$A:$AG,19,FALSE)</f>
        <v>Markus G?ker</v>
      </c>
      <c r="T183" s="19" t="str">
        <f>VLOOKUP(Table3[[#This Row],[taxon_oid]],[1]Alphas_all_puf_new_20170727!$A:$AG,20,FALSE)</f>
        <v>Yes</v>
      </c>
      <c r="U183" s="19">
        <f>VLOOKUP(Table3[[#This Row],[taxon_oid]],[1]Alphas_all_puf_new_20170727!$A:$AG,21,FALSE)</f>
        <v>0</v>
      </c>
      <c r="V183" s="13">
        <f>VLOOKUP(Table3[[#This Row],[taxon_oid]],[1]Alphas_all_puf_new_20170727!$A:$AG,22,FALSE)</f>
        <v>3497210</v>
      </c>
      <c r="W183" s="13">
        <f>VLOOKUP(Table3[[#This Row],[taxon_oid]],[1]Alphas_all_puf_new_20170727!$A:$AG,23,FALSE)</f>
        <v>3126</v>
      </c>
      <c r="X183" s="13">
        <f>VLOOKUP(Table3[[#This Row],[taxon_oid]],[1]Alphas_all_puf_new_20170727!$A:$AG,24,FALSE)</f>
        <v>37</v>
      </c>
      <c r="Y183" s="25">
        <f>VLOOKUP(Table3[[#This Row],[taxon_oid]],[1]Alphas_all_puf_new_20170727!$A:$AG,25,FALSE)</f>
        <v>0.7</v>
      </c>
      <c r="Z183" s="13">
        <f>VLOOKUP(Table3[[#This Row],[taxon_oid]],[1]Alphas_all_puf_new_20170727!$A:$AG,26,FALSE)</f>
        <v>3101367</v>
      </c>
      <c r="AA183" s="13">
        <f>VLOOKUP(Table3[[#This Row],[taxon_oid]],[1]Alphas_all_puf_new_20170727!$A:$AG,27,FALSE)</f>
        <v>3074</v>
      </c>
      <c r="AB183" s="13">
        <f>VLOOKUP(Table3[[#This Row],[taxon_oid]],[1]Alphas_all_puf_new_20170727!$A:$AG,28,FALSE)</f>
        <v>52</v>
      </c>
      <c r="AC183" s="13">
        <f>VLOOKUP(Table3[[#This Row],[taxon_oid]],[1]Alphas_all_puf_new_20170727!$A:$AG,29,FALSE)</f>
        <v>3</v>
      </c>
      <c r="AD183" s="13">
        <f>VLOOKUP(Table3[[#This Row],[taxon_oid]],[1]Alphas_all_puf_new_20170727!$A:$AG,30,FALSE)</f>
        <v>1</v>
      </c>
      <c r="AE183" s="13">
        <f>VLOOKUP(Table3[[#This Row],[taxon_oid]],[1]Alphas_all_puf_new_20170727!$A:$AG,31,FALSE)</f>
        <v>1</v>
      </c>
      <c r="AF183" s="13">
        <f>VLOOKUP(Table3[[#This Row],[taxon_oid]],[1]Alphas_all_puf_new_20170727!$A:$AG,32,FALSE)</f>
        <v>1</v>
      </c>
      <c r="AG183" s="13">
        <f>VLOOKUP(Table3[[#This Row],[taxon_oid]],[1]Alphas_all_puf_new_20170727!$A:$AG,33,FALSE)</f>
        <v>44</v>
      </c>
    </row>
    <row r="184" spans="1:33" x14ac:dyDescent="0.35">
      <c r="A184">
        <v>2556921008</v>
      </c>
      <c r="B184" t="s">
        <v>35</v>
      </c>
      <c r="C184" t="s">
        <v>36</v>
      </c>
      <c r="D184" t="s">
        <v>172</v>
      </c>
      <c r="E184" t="s">
        <v>1006</v>
      </c>
      <c r="F184" t="s">
        <v>46</v>
      </c>
      <c r="G184">
        <v>2556921008</v>
      </c>
      <c r="H184" t="s">
        <v>38</v>
      </c>
      <c r="I184" t="s">
        <v>118</v>
      </c>
      <c r="J184" s="12" t="s">
        <v>994</v>
      </c>
      <c r="K184" s="12" t="s">
        <v>1002</v>
      </c>
      <c r="L184" s="12" t="s">
        <v>1001</v>
      </c>
      <c r="M184" s="12" t="s">
        <v>1005</v>
      </c>
      <c r="N184" s="27" t="s">
        <v>1004</v>
      </c>
      <c r="O184" s="26">
        <f>VLOOKUP(Table3[[#This Row],[taxon_oid]],[1]Alphas_all_puf_new_20170727!$A:$AG,14,FALSE)</f>
        <v>1120956</v>
      </c>
      <c r="P184" s="26">
        <f>VLOOKUP(Table3[[#This Row],[taxon_oid]],[1]Alphas_all_puf_new_20170727!$A:$AG,15,FALSE)</f>
        <v>0</v>
      </c>
      <c r="Q184" s="26">
        <f>VLOOKUP(Table3[[#This Row],[taxon_oid]],[1]Alphas_all_puf_new_20170727!$A:$AG,16,FALSE)</f>
        <v>0</v>
      </c>
      <c r="R184" s="20">
        <f>VLOOKUP(Table3[[#This Row],[taxon_oid]],[1]Alphas_all_puf_new_20170727!$A:$AG,17,FALSE)</f>
        <v>41717</v>
      </c>
      <c r="S184" s="19" t="str">
        <f>VLOOKUP(Table3[[#This Row],[taxon_oid]],[1]Alphas_all_puf_new_20170727!$A:$AG,19,FALSE)</f>
        <v>Nikos Kyrpides</v>
      </c>
      <c r="T184" s="19" t="str">
        <f>VLOOKUP(Table3[[#This Row],[taxon_oid]],[1]Alphas_all_puf_new_20170727!$A:$AG,20,FALSE)</f>
        <v>Yes</v>
      </c>
      <c r="U184" s="19" t="str">
        <f>VLOOKUP(Table3[[#This Row],[taxon_oid]],[1]Alphas_all_puf_new_20170727!$A:$AG,21,FALSE)</f>
        <v>Yes</v>
      </c>
      <c r="V184" s="13">
        <f>VLOOKUP(Table3[[#This Row],[taxon_oid]],[1]Alphas_all_puf_new_20170727!$A:$AG,22,FALSE)</f>
        <v>3872586</v>
      </c>
      <c r="W184" s="13">
        <f>VLOOKUP(Table3[[#This Row],[taxon_oid]],[1]Alphas_all_puf_new_20170727!$A:$AG,23,FALSE)</f>
        <v>3787</v>
      </c>
      <c r="X184" s="13">
        <f>VLOOKUP(Table3[[#This Row],[taxon_oid]],[1]Alphas_all_puf_new_20170727!$A:$AG,24,FALSE)</f>
        <v>60</v>
      </c>
      <c r="Y184" s="25">
        <f>VLOOKUP(Table3[[#This Row],[taxon_oid]],[1]Alphas_all_puf_new_20170727!$A:$AG,25,FALSE)</f>
        <v>0.67</v>
      </c>
      <c r="Z184" s="13">
        <f>VLOOKUP(Table3[[#This Row],[taxon_oid]],[1]Alphas_all_puf_new_20170727!$A:$AG,26,FALSE)</f>
        <v>3490673</v>
      </c>
      <c r="AA184" s="13">
        <f>VLOOKUP(Table3[[#This Row],[taxon_oid]],[1]Alphas_all_puf_new_20170727!$A:$AG,27,FALSE)</f>
        <v>3730</v>
      </c>
      <c r="AB184" s="13">
        <f>VLOOKUP(Table3[[#This Row],[taxon_oid]],[1]Alphas_all_puf_new_20170727!$A:$AG,28,FALSE)</f>
        <v>57</v>
      </c>
      <c r="AC184" s="13">
        <f>VLOOKUP(Table3[[#This Row],[taxon_oid]],[1]Alphas_all_puf_new_20170727!$A:$AG,29,FALSE)</f>
        <v>3</v>
      </c>
      <c r="AD184" s="13">
        <f>VLOOKUP(Table3[[#This Row],[taxon_oid]],[1]Alphas_all_puf_new_20170727!$A:$AG,30,FALSE)</f>
        <v>1</v>
      </c>
      <c r="AE184" s="13">
        <f>VLOOKUP(Table3[[#This Row],[taxon_oid]],[1]Alphas_all_puf_new_20170727!$A:$AG,31,FALSE)</f>
        <v>1</v>
      </c>
      <c r="AF184" s="13">
        <f>VLOOKUP(Table3[[#This Row],[taxon_oid]],[1]Alphas_all_puf_new_20170727!$A:$AG,32,FALSE)</f>
        <v>1</v>
      </c>
      <c r="AG184" s="13">
        <f>VLOOKUP(Table3[[#This Row],[taxon_oid]],[1]Alphas_all_puf_new_20170727!$A:$AG,33,FALSE)</f>
        <v>47</v>
      </c>
    </row>
    <row r="185" spans="1:33" x14ac:dyDescent="0.35">
      <c r="A185">
        <v>2595699009</v>
      </c>
      <c r="B185" t="s">
        <v>35</v>
      </c>
      <c r="C185" t="s">
        <v>36</v>
      </c>
      <c r="D185" t="s">
        <v>172</v>
      </c>
      <c r="E185" t="s">
        <v>1003</v>
      </c>
      <c r="F185" t="s">
        <v>46</v>
      </c>
      <c r="G185">
        <v>2595699009</v>
      </c>
      <c r="H185" t="s">
        <v>38</v>
      </c>
      <c r="I185" t="s">
        <v>118</v>
      </c>
      <c r="J185" s="12" t="s">
        <v>994</v>
      </c>
      <c r="K185" s="12" t="s">
        <v>1002</v>
      </c>
      <c r="L185" s="12" t="s">
        <v>1001</v>
      </c>
      <c r="M185" s="12" t="s">
        <v>1000</v>
      </c>
      <c r="N185" s="27" t="s">
        <v>999</v>
      </c>
      <c r="O185" s="26">
        <f>VLOOKUP(Table3[[#This Row],[taxon_oid]],[1]Alphas_all_puf_new_20170727!$A:$AG,14,FALSE)</f>
        <v>1120955</v>
      </c>
      <c r="P185" s="26">
        <f>VLOOKUP(Table3[[#This Row],[taxon_oid]],[1]Alphas_all_puf_new_20170727!$A:$AG,15,FALSE)</f>
        <v>0</v>
      </c>
      <c r="Q185" s="26">
        <f>VLOOKUP(Table3[[#This Row],[taxon_oid]],[1]Alphas_all_puf_new_20170727!$A:$AG,16,FALSE)</f>
        <v>0</v>
      </c>
      <c r="R185" s="20">
        <f>VLOOKUP(Table3[[#This Row],[taxon_oid]],[1]Alphas_all_puf_new_20170727!$A:$AG,17,FALSE)</f>
        <v>42328</v>
      </c>
      <c r="S185" s="19" t="str">
        <f>VLOOKUP(Table3[[#This Row],[taxon_oid]],[1]Alphas_all_puf_new_20170727!$A:$AG,19,FALSE)</f>
        <v>Nikos Kyrpides</v>
      </c>
      <c r="T185" s="19" t="str">
        <f>VLOOKUP(Table3[[#This Row],[taxon_oid]],[1]Alphas_all_puf_new_20170727!$A:$AG,20,FALSE)</f>
        <v>Yes</v>
      </c>
      <c r="U185" s="19" t="str">
        <f>VLOOKUP(Table3[[#This Row],[taxon_oid]],[1]Alphas_all_puf_new_20170727!$A:$AG,21,FALSE)</f>
        <v>Yes</v>
      </c>
      <c r="V185" s="13">
        <f>VLOOKUP(Table3[[#This Row],[taxon_oid]],[1]Alphas_all_puf_new_20170727!$A:$AG,22,FALSE)</f>
        <v>3963421</v>
      </c>
      <c r="W185" s="13">
        <f>VLOOKUP(Table3[[#This Row],[taxon_oid]],[1]Alphas_all_puf_new_20170727!$A:$AG,23,FALSE)</f>
        <v>3731</v>
      </c>
      <c r="X185" s="13">
        <f>VLOOKUP(Table3[[#This Row],[taxon_oid]],[1]Alphas_all_puf_new_20170727!$A:$AG,24,FALSE)</f>
        <v>24</v>
      </c>
      <c r="Y185" s="25">
        <f>VLOOKUP(Table3[[#This Row],[taxon_oid]],[1]Alphas_all_puf_new_20170727!$A:$AG,25,FALSE)</f>
        <v>0.63</v>
      </c>
      <c r="Z185" s="13">
        <f>VLOOKUP(Table3[[#This Row],[taxon_oid]],[1]Alphas_all_puf_new_20170727!$A:$AG,26,FALSE)</f>
        <v>3565229</v>
      </c>
      <c r="AA185" s="13">
        <f>VLOOKUP(Table3[[#This Row],[taxon_oid]],[1]Alphas_all_puf_new_20170727!$A:$AG,27,FALSE)</f>
        <v>3672</v>
      </c>
      <c r="AB185" s="13">
        <f>VLOOKUP(Table3[[#This Row],[taxon_oid]],[1]Alphas_all_puf_new_20170727!$A:$AG,28,FALSE)</f>
        <v>59</v>
      </c>
      <c r="AC185" s="13">
        <f>VLOOKUP(Table3[[#This Row],[taxon_oid]],[1]Alphas_all_puf_new_20170727!$A:$AG,29,FALSE)</f>
        <v>3</v>
      </c>
      <c r="AD185" s="13">
        <f>VLOOKUP(Table3[[#This Row],[taxon_oid]],[1]Alphas_all_puf_new_20170727!$A:$AG,30,FALSE)</f>
        <v>1</v>
      </c>
      <c r="AE185" s="13">
        <f>VLOOKUP(Table3[[#This Row],[taxon_oid]],[1]Alphas_all_puf_new_20170727!$A:$AG,31,FALSE)</f>
        <v>1</v>
      </c>
      <c r="AF185" s="13">
        <f>VLOOKUP(Table3[[#This Row],[taxon_oid]],[1]Alphas_all_puf_new_20170727!$A:$AG,32,FALSE)</f>
        <v>1</v>
      </c>
      <c r="AG185" s="13">
        <f>VLOOKUP(Table3[[#This Row],[taxon_oid]],[1]Alphas_all_puf_new_20170727!$A:$AG,33,FALSE)</f>
        <v>46</v>
      </c>
    </row>
    <row r="186" spans="1:33" x14ac:dyDescent="0.35">
      <c r="A186">
        <v>2623620426</v>
      </c>
      <c r="B186" t="s">
        <v>35</v>
      </c>
      <c r="C186" t="s">
        <v>123</v>
      </c>
      <c r="D186" t="s">
        <v>122</v>
      </c>
      <c r="E186" t="s">
        <v>998</v>
      </c>
      <c r="F186" t="s">
        <v>108</v>
      </c>
      <c r="G186">
        <v>2623620426</v>
      </c>
      <c r="H186" t="s">
        <v>38</v>
      </c>
      <c r="I186" t="s">
        <v>118</v>
      </c>
      <c r="J186" s="12" t="s">
        <v>994</v>
      </c>
      <c r="K186" s="12" t="s">
        <v>117</v>
      </c>
      <c r="L186" s="12" t="s">
        <v>117</v>
      </c>
      <c r="M186" t="s">
        <v>117</v>
      </c>
      <c r="N186" s="27"/>
      <c r="O186" s="26">
        <f>VLOOKUP(Table3[[#This Row],[taxon_oid]],[1]Alphas_all_puf_new_20170727!$A:$AG,14,FALSE)</f>
        <v>356</v>
      </c>
      <c r="P186" s="26">
        <f>VLOOKUP(Table3[[#This Row],[taxon_oid]],[1]Alphas_all_puf_new_20170727!$A:$AG,15,FALSE)</f>
        <v>0</v>
      </c>
      <c r="Q186" s="26">
        <f>VLOOKUP(Table3[[#This Row],[taxon_oid]],[1]Alphas_all_puf_new_20170727!$A:$AG,16,FALSE)</f>
        <v>0</v>
      </c>
      <c r="R186" s="20">
        <f>VLOOKUP(Table3[[#This Row],[taxon_oid]],[1]Alphas_all_puf_new_20170727!$A:$AG,17,FALSE)</f>
        <v>42314</v>
      </c>
      <c r="S186" s="19" t="str">
        <f>VLOOKUP(Table3[[#This Row],[taxon_oid]],[1]Alphas_all_puf_new_20170727!$A:$AG,19,FALSE)</f>
        <v>Ameet Pinto</v>
      </c>
      <c r="T186" s="19" t="str">
        <f>VLOOKUP(Table3[[#This Row],[taxon_oid]],[1]Alphas_all_puf_new_20170727!$A:$AG,20,FALSE)</f>
        <v>No</v>
      </c>
      <c r="U186" s="19">
        <f>VLOOKUP(Table3[[#This Row],[taxon_oid]],[1]Alphas_all_puf_new_20170727!$A:$AG,21,FALSE)</f>
        <v>0</v>
      </c>
      <c r="V186" s="13">
        <f>VLOOKUP(Table3[[#This Row],[taxon_oid]],[1]Alphas_all_puf_new_20170727!$A:$AG,22,FALSE)</f>
        <v>5389638</v>
      </c>
      <c r="W186" s="13">
        <f>VLOOKUP(Table3[[#This Row],[taxon_oid]],[1]Alphas_all_puf_new_20170727!$A:$AG,23,FALSE)</f>
        <v>5660</v>
      </c>
      <c r="X186" s="13">
        <f>VLOOKUP(Table3[[#This Row],[taxon_oid]],[1]Alphas_all_puf_new_20170727!$A:$AG,24,FALSE)</f>
        <v>257</v>
      </c>
      <c r="Y186" s="25">
        <f>VLOOKUP(Table3[[#This Row],[taxon_oid]],[1]Alphas_all_puf_new_20170727!$A:$AG,25,FALSE)</f>
        <v>0.6</v>
      </c>
      <c r="Z186" s="13">
        <f>VLOOKUP(Table3[[#This Row],[taxon_oid]],[1]Alphas_all_puf_new_20170727!$A:$AG,26,FALSE)</f>
        <v>4703189</v>
      </c>
      <c r="AA186" s="13">
        <f>VLOOKUP(Table3[[#This Row],[taxon_oid]],[1]Alphas_all_puf_new_20170727!$A:$AG,27,FALSE)</f>
        <v>5584</v>
      </c>
      <c r="AB186" s="13">
        <f>VLOOKUP(Table3[[#This Row],[taxon_oid]],[1]Alphas_all_puf_new_20170727!$A:$AG,28,FALSE)</f>
        <v>76</v>
      </c>
      <c r="AC186" s="13">
        <f>VLOOKUP(Table3[[#This Row],[taxon_oid]],[1]Alphas_all_puf_new_20170727!$A:$AG,29,FALSE)</f>
        <v>3</v>
      </c>
      <c r="AD186" s="13">
        <f>VLOOKUP(Table3[[#This Row],[taxon_oid]],[1]Alphas_all_puf_new_20170727!$A:$AG,30,FALSE)</f>
        <v>1</v>
      </c>
      <c r="AE186" s="13">
        <f>VLOOKUP(Table3[[#This Row],[taxon_oid]],[1]Alphas_all_puf_new_20170727!$A:$AG,31,FALSE)</f>
        <v>1</v>
      </c>
      <c r="AF186" s="13">
        <f>VLOOKUP(Table3[[#This Row],[taxon_oid]],[1]Alphas_all_puf_new_20170727!$A:$AG,32,FALSE)</f>
        <v>1</v>
      </c>
      <c r="AG186" s="13">
        <f>VLOOKUP(Table3[[#This Row],[taxon_oid]],[1]Alphas_all_puf_new_20170727!$A:$AG,33,FALSE)</f>
        <v>59</v>
      </c>
    </row>
    <row r="187" spans="1:33" x14ac:dyDescent="0.35">
      <c r="A187">
        <v>2619618860</v>
      </c>
      <c r="B187" t="s">
        <v>35</v>
      </c>
      <c r="C187" t="s">
        <v>123</v>
      </c>
      <c r="D187" t="s">
        <v>122</v>
      </c>
      <c r="E187" t="s">
        <v>997</v>
      </c>
      <c r="F187" t="s">
        <v>108</v>
      </c>
      <c r="G187">
        <v>2619618860</v>
      </c>
      <c r="H187" t="s">
        <v>38</v>
      </c>
      <c r="I187" t="s">
        <v>118</v>
      </c>
      <c r="J187" s="12" t="s">
        <v>994</v>
      </c>
      <c r="K187" s="12" t="s">
        <v>117</v>
      </c>
      <c r="L187" s="12" t="s">
        <v>117</v>
      </c>
      <c r="M187" t="s">
        <v>117</v>
      </c>
      <c r="N187" s="27"/>
      <c r="O187" s="26">
        <f>VLOOKUP(Table3[[#This Row],[taxon_oid]],[1]Alphas_all_puf_new_20170727!$A:$AG,14,FALSE)</f>
        <v>356</v>
      </c>
      <c r="P187" s="26">
        <f>VLOOKUP(Table3[[#This Row],[taxon_oid]],[1]Alphas_all_puf_new_20170727!$A:$AG,15,FALSE)</f>
        <v>0</v>
      </c>
      <c r="Q187" s="26">
        <f>VLOOKUP(Table3[[#This Row],[taxon_oid]],[1]Alphas_all_puf_new_20170727!$A:$AG,16,FALSE)</f>
        <v>0</v>
      </c>
      <c r="R187" s="20">
        <f>VLOOKUP(Table3[[#This Row],[taxon_oid]],[1]Alphas_all_puf_new_20170727!$A:$AG,17,FALSE)</f>
        <v>42314</v>
      </c>
      <c r="S187" s="19" t="str">
        <f>VLOOKUP(Table3[[#This Row],[taxon_oid]],[1]Alphas_all_puf_new_20170727!$A:$AG,19,FALSE)</f>
        <v>Ameet Pinto</v>
      </c>
      <c r="T187" s="19" t="str">
        <f>VLOOKUP(Table3[[#This Row],[taxon_oid]],[1]Alphas_all_puf_new_20170727!$A:$AG,20,FALSE)</f>
        <v>No</v>
      </c>
      <c r="U187" s="19">
        <f>VLOOKUP(Table3[[#This Row],[taxon_oid]],[1]Alphas_all_puf_new_20170727!$A:$AG,21,FALSE)</f>
        <v>0</v>
      </c>
      <c r="V187" s="13">
        <f>VLOOKUP(Table3[[#This Row],[taxon_oid]],[1]Alphas_all_puf_new_20170727!$A:$AG,22,FALSE)</f>
        <v>5042295</v>
      </c>
      <c r="W187" s="13">
        <f>VLOOKUP(Table3[[#This Row],[taxon_oid]],[1]Alphas_all_puf_new_20170727!$A:$AG,23,FALSE)</f>
        <v>5762</v>
      </c>
      <c r="X187" s="13">
        <f>VLOOKUP(Table3[[#This Row],[taxon_oid]],[1]Alphas_all_puf_new_20170727!$A:$AG,24,FALSE)</f>
        <v>755</v>
      </c>
      <c r="Y187" s="25">
        <f>VLOOKUP(Table3[[#This Row],[taxon_oid]],[1]Alphas_all_puf_new_20170727!$A:$AG,25,FALSE)</f>
        <v>0.68</v>
      </c>
      <c r="Z187" s="13">
        <f>VLOOKUP(Table3[[#This Row],[taxon_oid]],[1]Alphas_all_puf_new_20170727!$A:$AG,26,FALSE)</f>
        <v>4374735</v>
      </c>
      <c r="AA187" s="13">
        <f>VLOOKUP(Table3[[#This Row],[taxon_oid]],[1]Alphas_all_puf_new_20170727!$A:$AG,27,FALSE)</f>
        <v>5713</v>
      </c>
      <c r="AB187" s="13">
        <f>VLOOKUP(Table3[[#This Row],[taxon_oid]],[1]Alphas_all_puf_new_20170727!$A:$AG,28,FALSE)</f>
        <v>49</v>
      </c>
      <c r="AC187" s="13">
        <f>VLOOKUP(Table3[[#This Row],[taxon_oid]],[1]Alphas_all_puf_new_20170727!$A:$AG,29,FALSE)</f>
        <v>0</v>
      </c>
      <c r="AD187" s="13">
        <f>VLOOKUP(Table3[[#This Row],[taxon_oid]],[1]Alphas_all_puf_new_20170727!$A:$AG,30,FALSE)</f>
        <v>0</v>
      </c>
      <c r="AE187" s="13">
        <f>VLOOKUP(Table3[[#This Row],[taxon_oid]],[1]Alphas_all_puf_new_20170727!$A:$AG,31,FALSE)</f>
        <v>0</v>
      </c>
      <c r="AF187" s="13">
        <f>VLOOKUP(Table3[[#This Row],[taxon_oid]],[1]Alphas_all_puf_new_20170727!$A:$AG,32,FALSE)</f>
        <v>0</v>
      </c>
      <c r="AG187" s="13">
        <f>VLOOKUP(Table3[[#This Row],[taxon_oid]],[1]Alphas_all_puf_new_20170727!$A:$AG,33,FALSE)</f>
        <v>39</v>
      </c>
    </row>
    <row r="188" spans="1:33" x14ac:dyDescent="0.35">
      <c r="A188">
        <v>2623620433</v>
      </c>
      <c r="B188" t="s">
        <v>35</v>
      </c>
      <c r="C188" t="s">
        <v>123</v>
      </c>
      <c r="D188" t="s">
        <v>122</v>
      </c>
      <c r="E188" t="s">
        <v>996</v>
      </c>
      <c r="F188" t="s">
        <v>108</v>
      </c>
      <c r="G188">
        <v>2623620433</v>
      </c>
      <c r="H188" t="s">
        <v>38</v>
      </c>
      <c r="I188" t="s">
        <v>118</v>
      </c>
      <c r="J188" s="12" t="s">
        <v>994</v>
      </c>
      <c r="K188" s="12" t="s">
        <v>117</v>
      </c>
      <c r="L188" s="12" t="s">
        <v>117</v>
      </c>
      <c r="M188" t="s">
        <v>117</v>
      </c>
      <c r="N188" s="27"/>
      <c r="O188" s="26">
        <f>VLOOKUP(Table3[[#This Row],[taxon_oid]],[1]Alphas_all_puf_new_20170727!$A:$AG,14,FALSE)</f>
        <v>356</v>
      </c>
      <c r="P188" s="26">
        <f>VLOOKUP(Table3[[#This Row],[taxon_oid]],[1]Alphas_all_puf_new_20170727!$A:$AG,15,FALSE)</f>
        <v>0</v>
      </c>
      <c r="Q188" s="26">
        <f>VLOOKUP(Table3[[#This Row],[taxon_oid]],[1]Alphas_all_puf_new_20170727!$A:$AG,16,FALSE)</f>
        <v>0</v>
      </c>
      <c r="R188" s="20">
        <f>VLOOKUP(Table3[[#This Row],[taxon_oid]],[1]Alphas_all_puf_new_20170727!$A:$AG,17,FALSE)</f>
        <v>42314</v>
      </c>
      <c r="S188" s="19" t="str">
        <f>VLOOKUP(Table3[[#This Row],[taxon_oid]],[1]Alphas_all_puf_new_20170727!$A:$AG,19,FALSE)</f>
        <v>Ameet Pinto</v>
      </c>
      <c r="T188" s="19" t="str">
        <f>VLOOKUP(Table3[[#This Row],[taxon_oid]],[1]Alphas_all_puf_new_20170727!$A:$AG,20,FALSE)</f>
        <v>No</v>
      </c>
      <c r="U188" s="19">
        <f>VLOOKUP(Table3[[#This Row],[taxon_oid]],[1]Alphas_all_puf_new_20170727!$A:$AG,21,FALSE)</f>
        <v>0</v>
      </c>
      <c r="V188" s="13">
        <f>VLOOKUP(Table3[[#This Row],[taxon_oid]],[1]Alphas_all_puf_new_20170727!$A:$AG,22,FALSE)</f>
        <v>4425498</v>
      </c>
      <c r="W188" s="13">
        <f>VLOOKUP(Table3[[#This Row],[taxon_oid]],[1]Alphas_all_puf_new_20170727!$A:$AG,23,FALSE)</f>
        <v>4718</v>
      </c>
      <c r="X188" s="13">
        <f>VLOOKUP(Table3[[#This Row],[taxon_oid]],[1]Alphas_all_puf_new_20170727!$A:$AG,24,FALSE)</f>
        <v>400</v>
      </c>
      <c r="Y188" s="25">
        <f>VLOOKUP(Table3[[#This Row],[taxon_oid]],[1]Alphas_all_puf_new_20170727!$A:$AG,25,FALSE)</f>
        <v>0.7</v>
      </c>
      <c r="Z188" s="13">
        <f>VLOOKUP(Table3[[#This Row],[taxon_oid]],[1]Alphas_all_puf_new_20170727!$A:$AG,26,FALSE)</f>
        <v>3936572</v>
      </c>
      <c r="AA188" s="13">
        <f>VLOOKUP(Table3[[#This Row],[taxon_oid]],[1]Alphas_all_puf_new_20170727!$A:$AG,27,FALSE)</f>
        <v>4666</v>
      </c>
      <c r="AB188" s="13">
        <f>VLOOKUP(Table3[[#This Row],[taxon_oid]],[1]Alphas_all_puf_new_20170727!$A:$AG,28,FALSE)</f>
        <v>52</v>
      </c>
      <c r="AC188" s="13">
        <f>VLOOKUP(Table3[[#This Row],[taxon_oid]],[1]Alphas_all_puf_new_20170727!$A:$AG,29,FALSE)</f>
        <v>0</v>
      </c>
      <c r="AD188" s="13">
        <f>VLOOKUP(Table3[[#This Row],[taxon_oid]],[1]Alphas_all_puf_new_20170727!$A:$AG,30,FALSE)</f>
        <v>0</v>
      </c>
      <c r="AE188" s="13">
        <f>VLOOKUP(Table3[[#This Row],[taxon_oid]],[1]Alphas_all_puf_new_20170727!$A:$AG,31,FALSE)</f>
        <v>0</v>
      </c>
      <c r="AF188" s="13">
        <f>VLOOKUP(Table3[[#This Row],[taxon_oid]],[1]Alphas_all_puf_new_20170727!$A:$AG,32,FALSE)</f>
        <v>0</v>
      </c>
      <c r="AG188" s="13">
        <f>VLOOKUP(Table3[[#This Row],[taxon_oid]],[1]Alphas_all_puf_new_20170727!$A:$AG,33,FALSE)</f>
        <v>44</v>
      </c>
    </row>
    <row r="189" spans="1:33" x14ac:dyDescent="0.35">
      <c r="A189">
        <v>2623620432</v>
      </c>
      <c r="B189" t="s">
        <v>35</v>
      </c>
      <c r="C189" t="s">
        <v>123</v>
      </c>
      <c r="D189" t="s">
        <v>122</v>
      </c>
      <c r="E189" t="s">
        <v>995</v>
      </c>
      <c r="F189" t="s">
        <v>108</v>
      </c>
      <c r="G189">
        <v>2623620432</v>
      </c>
      <c r="H189" t="s">
        <v>38</v>
      </c>
      <c r="I189" t="s">
        <v>118</v>
      </c>
      <c r="J189" s="12" t="s">
        <v>994</v>
      </c>
      <c r="K189" s="12" t="s">
        <v>117</v>
      </c>
      <c r="L189" s="12" t="s">
        <v>117</v>
      </c>
      <c r="M189" t="s">
        <v>117</v>
      </c>
      <c r="N189" s="27"/>
      <c r="O189" s="26">
        <f>VLOOKUP(Table3[[#This Row],[taxon_oid]],[1]Alphas_all_puf_new_20170727!$A:$AG,14,FALSE)</f>
        <v>356</v>
      </c>
      <c r="P189" s="26">
        <f>VLOOKUP(Table3[[#This Row],[taxon_oid]],[1]Alphas_all_puf_new_20170727!$A:$AG,15,FALSE)</f>
        <v>0</v>
      </c>
      <c r="Q189" s="26">
        <f>VLOOKUP(Table3[[#This Row],[taxon_oid]],[1]Alphas_all_puf_new_20170727!$A:$AG,16,FALSE)</f>
        <v>0</v>
      </c>
      <c r="R189" s="20">
        <f>VLOOKUP(Table3[[#This Row],[taxon_oid]],[1]Alphas_all_puf_new_20170727!$A:$AG,17,FALSE)</f>
        <v>42314</v>
      </c>
      <c r="S189" s="19" t="str">
        <f>VLOOKUP(Table3[[#This Row],[taxon_oid]],[1]Alphas_all_puf_new_20170727!$A:$AG,19,FALSE)</f>
        <v>Ameet Pinto</v>
      </c>
      <c r="T189" s="19" t="str">
        <f>VLOOKUP(Table3[[#This Row],[taxon_oid]],[1]Alphas_all_puf_new_20170727!$A:$AG,20,FALSE)</f>
        <v>No</v>
      </c>
      <c r="U189" s="19">
        <f>VLOOKUP(Table3[[#This Row],[taxon_oid]],[1]Alphas_all_puf_new_20170727!$A:$AG,21,FALSE)</f>
        <v>0</v>
      </c>
      <c r="V189" s="13">
        <f>VLOOKUP(Table3[[#This Row],[taxon_oid]],[1]Alphas_all_puf_new_20170727!$A:$AG,22,FALSE)</f>
        <v>5396749</v>
      </c>
      <c r="W189" s="13">
        <f>VLOOKUP(Table3[[#This Row],[taxon_oid]],[1]Alphas_all_puf_new_20170727!$A:$AG,23,FALSE)</f>
        <v>5375</v>
      </c>
      <c r="X189" s="13">
        <f>VLOOKUP(Table3[[#This Row],[taxon_oid]],[1]Alphas_all_puf_new_20170727!$A:$AG,24,FALSE)</f>
        <v>130</v>
      </c>
      <c r="Y189" s="25">
        <f>VLOOKUP(Table3[[#This Row],[taxon_oid]],[1]Alphas_all_puf_new_20170727!$A:$AG,25,FALSE)</f>
        <v>0.63</v>
      </c>
      <c r="Z189" s="13">
        <f>VLOOKUP(Table3[[#This Row],[taxon_oid]],[1]Alphas_all_puf_new_20170727!$A:$AG,26,FALSE)</f>
        <v>4722887</v>
      </c>
      <c r="AA189" s="13">
        <f>VLOOKUP(Table3[[#This Row],[taxon_oid]],[1]Alphas_all_puf_new_20170727!$A:$AG,27,FALSE)</f>
        <v>5314</v>
      </c>
      <c r="AB189" s="13">
        <f>VLOOKUP(Table3[[#This Row],[taxon_oid]],[1]Alphas_all_puf_new_20170727!$A:$AG,28,FALSE)</f>
        <v>61</v>
      </c>
      <c r="AC189" s="13">
        <f>VLOOKUP(Table3[[#This Row],[taxon_oid]],[1]Alphas_all_puf_new_20170727!$A:$AG,29,FALSE)</f>
        <v>3</v>
      </c>
      <c r="AD189" s="13">
        <f>VLOOKUP(Table3[[#This Row],[taxon_oid]],[1]Alphas_all_puf_new_20170727!$A:$AG,30,FALSE)</f>
        <v>1</v>
      </c>
      <c r="AE189" s="13">
        <f>VLOOKUP(Table3[[#This Row],[taxon_oid]],[1]Alphas_all_puf_new_20170727!$A:$AG,31,FALSE)</f>
        <v>1</v>
      </c>
      <c r="AF189" s="13">
        <f>VLOOKUP(Table3[[#This Row],[taxon_oid]],[1]Alphas_all_puf_new_20170727!$A:$AG,32,FALSE)</f>
        <v>1</v>
      </c>
      <c r="AG189" s="13">
        <f>VLOOKUP(Table3[[#This Row],[taxon_oid]],[1]Alphas_all_puf_new_20170727!$A:$AG,33,FALSE)</f>
        <v>43</v>
      </c>
    </row>
    <row r="190" spans="1:33" x14ac:dyDescent="0.35">
      <c r="A190">
        <v>2651870278</v>
      </c>
      <c r="B190" t="s">
        <v>35</v>
      </c>
      <c r="C190" t="s">
        <v>123</v>
      </c>
      <c r="D190" t="s">
        <v>607</v>
      </c>
      <c r="E190" t="s">
        <v>993</v>
      </c>
      <c r="F190" t="s">
        <v>605</v>
      </c>
      <c r="G190">
        <v>2651870278</v>
      </c>
      <c r="H190" t="s">
        <v>38</v>
      </c>
      <c r="I190" t="s">
        <v>118</v>
      </c>
      <c r="J190" s="12" t="s">
        <v>506</v>
      </c>
      <c r="K190" s="12" t="s">
        <v>505</v>
      </c>
      <c r="L190" s="12" t="s">
        <v>117</v>
      </c>
      <c r="M190" t="s">
        <v>117</v>
      </c>
      <c r="N190" s="27"/>
      <c r="O190" s="26">
        <f>VLOOKUP(Table3[[#This Row],[taxon_oid]],[1]Alphas_all_puf_new_20170727!$A:$AG,14,FALSE)</f>
        <v>31989</v>
      </c>
      <c r="P190" s="26">
        <f>VLOOKUP(Table3[[#This Row],[taxon_oid]],[1]Alphas_all_puf_new_20170727!$A:$AG,15,FALSE)</f>
        <v>0</v>
      </c>
      <c r="Q190" s="26">
        <f>VLOOKUP(Table3[[#This Row],[taxon_oid]],[1]Alphas_all_puf_new_20170727!$A:$AG,16,FALSE)</f>
        <v>0</v>
      </c>
      <c r="R190" s="20">
        <f>VLOOKUP(Table3[[#This Row],[taxon_oid]],[1]Alphas_all_puf_new_20170727!$A:$AG,17,FALSE)</f>
        <v>42495</v>
      </c>
      <c r="S190" s="19" t="str">
        <f>VLOOKUP(Table3[[#This Row],[taxon_oid]],[1]Alphas_all_puf_new_20170727!$A:$AG,19,FALSE)</f>
        <v>Fauzi Haroon</v>
      </c>
      <c r="T190" s="19" t="str">
        <f>VLOOKUP(Table3[[#This Row],[taxon_oid]],[1]Alphas_all_puf_new_20170727!$A:$AG,20,FALSE)</f>
        <v>No</v>
      </c>
      <c r="U190" s="19">
        <f>VLOOKUP(Table3[[#This Row],[taxon_oid]],[1]Alphas_all_puf_new_20170727!$A:$AG,21,FALSE)</f>
        <v>0</v>
      </c>
      <c r="V190" s="13">
        <f>VLOOKUP(Table3[[#This Row],[taxon_oid]],[1]Alphas_all_puf_new_20170727!$A:$AG,22,FALSE)</f>
        <v>1795323</v>
      </c>
      <c r="W190" s="13">
        <f>VLOOKUP(Table3[[#This Row],[taxon_oid]],[1]Alphas_all_puf_new_20170727!$A:$AG,23,FALSE)</f>
        <v>2262</v>
      </c>
      <c r="X190" s="13">
        <f>VLOOKUP(Table3[[#This Row],[taxon_oid]],[1]Alphas_all_puf_new_20170727!$A:$AG,24,FALSE)</f>
        <v>357</v>
      </c>
      <c r="Y190" s="25">
        <f>VLOOKUP(Table3[[#This Row],[taxon_oid]],[1]Alphas_all_puf_new_20170727!$A:$AG,25,FALSE)</f>
        <v>0.4</v>
      </c>
      <c r="Z190" s="13">
        <f>VLOOKUP(Table3[[#This Row],[taxon_oid]],[1]Alphas_all_puf_new_20170727!$A:$AG,26,FALSE)</f>
        <v>1649475</v>
      </c>
      <c r="AA190" s="13">
        <f>VLOOKUP(Table3[[#This Row],[taxon_oid]],[1]Alphas_all_puf_new_20170727!$A:$AG,27,FALSE)</f>
        <v>2229</v>
      </c>
      <c r="AB190" s="13">
        <f>VLOOKUP(Table3[[#This Row],[taxon_oid]],[1]Alphas_all_puf_new_20170727!$A:$AG,28,FALSE)</f>
        <v>33</v>
      </c>
      <c r="AC190" s="13">
        <f>VLOOKUP(Table3[[#This Row],[taxon_oid]],[1]Alphas_all_puf_new_20170727!$A:$AG,29,FALSE)</f>
        <v>8</v>
      </c>
      <c r="AD190" s="13">
        <f>VLOOKUP(Table3[[#This Row],[taxon_oid]],[1]Alphas_all_puf_new_20170727!$A:$AG,30,FALSE)</f>
        <v>2</v>
      </c>
      <c r="AE190" s="13">
        <f>VLOOKUP(Table3[[#This Row],[taxon_oid]],[1]Alphas_all_puf_new_20170727!$A:$AG,31,FALSE)</f>
        <v>2</v>
      </c>
      <c r="AF190" s="13">
        <f>VLOOKUP(Table3[[#This Row],[taxon_oid]],[1]Alphas_all_puf_new_20170727!$A:$AG,32,FALSE)</f>
        <v>4</v>
      </c>
      <c r="AG190" s="13">
        <f>VLOOKUP(Table3[[#This Row],[taxon_oid]],[1]Alphas_all_puf_new_20170727!$A:$AG,33,FALSE)</f>
        <v>17</v>
      </c>
    </row>
    <row r="191" spans="1:33" x14ac:dyDescent="0.35">
      <c r="A191">
        <v>2501004205</v>
      </c>
      <c r="B191" t="s">
        <v>35</v>
      </c>
      <c r="C191" t="s">
        <v>60</v>
      </c>
      <c r="D191" t="s">
        <v>990</v>
      </c>
      <c r="E191" t="s">
        <v>992</v>
      </c>
      <c r="F191" t="s">
        <v>46</v>
      </c>
      <c r="G191">
        <v>2501004205</v>
      </c>
      <c r="H191" t="s">
        <v>38</v>
      </c>
      <c r="I191" t="s">
        <v>118</v>
      </c>
      <c r="J191" s="12" t="s">
        <v>506</v>
      </c>
      <c r="K191" s="12" t="s">
        <v>505</v>
      </c>
      <c r="L191" s="12" t="s">
        <v>991</v>
      </c>
      <c r="M191" s="12" t="s">
        <v>990</v>
      </c>
      <c r="N191" s="27" t="s">
        <v>989</v>
      </c>
      <c r="O191" s="26">
        <f>VLOOKUP(Table3[[#This Row],[taxon_oid]],[1]Alphas_all_puf_new_20170727!$A:$AG,14,FALSE)</f>
        <v>398580</v>
      </c>
      <c r="P191" s="26">
        <f>VLOOKUP(Table3[[#This Row],[taxon_oid]],[1]Alphas_all_puf_new_20170727!$A:$AG,15,FALSE)</f>
        <v>17417</v>
      </c>
      <c r="Q191" s="26">
        <f>VLOOKUP(Table3[[#This Row],[taxon_oid]],[1]Alphas_all_puf_new_20170727!$A:$AG,16,FALSE)</f>
        <v>0</v>
      </c>
      <c r="R191" s="20">
        <f>VLOOKUP(Table3[[#This Row],[taxon_oid]],[1]Alphas_all_puf_new_20170727!$A:$AG,17,FALSE)</f>
        <v>41134</v>
      </c>
      <c r="S191" s="19" t="str">
        <f>VLOOKUP(Table3[[#This Row],[taxon_oid]],[1]Alphas_all_puf_new_20170727!$A:$AG,19,FALSE)</f>
        <v>Wagner-Dobler, Irene</v>
      </c>
      <c r="T191" s="19" t="str">
        <f>VLOOKUP(Table3[[#This Row],[taxon_oid]],[1]Alphas_all_puf_new_20170727!$A:$AG,20,FALSE)</f>
        <v>Yes</v>
      </c>
      <c r="U191" s="19" t="str">
        <f>VLOOKUP(Table3[[#This Row],[taxon_oid]],[1]Alphas_all_puf_new_20170727!$A:$AG,21,FALSE)</f>
        <v>Yes</v>
      </c>
      <c r="V191" s="13">
        <f>VLOOKUP(Table3[[#This Row],[taxon_oid]],[1]Alphas_all_puf_new_20170727!$A:$AG,22,FALSE)</f>
        <v>4417868</v>
      </c>
      <c r="W191" s="13">
        <f>VLOOKUP(Table3[[#This Row],[taxon_oid]],[1]Alphas_all_puf_new_20170727!$A:$AG,23,FALSE)</f>
        <v>4244</v>
      </c>
      <c r="X191" s="13">
        <f>VLOOKUP(Table3[[#This Row],[taxon_oid]],[1]Alphas_all_puf_new_20170727!$A:$AG,24,FALSE)</f>
        <v>6</v>
      </c>
      <c r="Y191" s="25">
        <f>VLOOKUP(Table3[[#This Row],[taxon_oid]],[1]Alphas_all_puf_new_20170727!$A:$AG,25,FALSE)</f>
        <v>0.66</v>
      </c>
      <c r="Z191" s="13">
        <f>VLOOKUP(Table3[[#This Row],[taxon_oid]],[1]Alphas_all_puf_new_20170727!$A:$AG,26,FALSE)</f>
        <v>3977291</v>
      </c>
      <c r="AA191" s="13">
        <f>VLOOKUP(Table3[[#This Row],[taxon_oid]],[1]Alphas_all_puf_new_20170727!$A:$AG,27,FALSE)</f>
        <v>4194</v>
      </c>
      <c r="AB191" s="13">
        <f>VLOOKUP(Table3[[#This Row],[taxon_oid]],[1]Alphas_all_puf_new_20170727!$A:$AG,28,FALSE)</f>
        <v>50</v>
      </c>
      <c r="AC191" s="13">
        <f>VLOOKUP(Table3[[#This Row],[taxon_oid]],[1]Alphas_all_puf_new_20170727!$A:$AG,29,FALSE)</f>
        <v>11</v>
      </c>
      <c r="AD191" s="13">
        <f>VLOOKUP(Table3[[#This Row],[taxon_oid]],[1]Alphas_all_puf_new_20170727!$A:$AG,30,FALSE)</f>
        <v>1</v>
      </c>
      <c r="AE191" s="13">
        <f>VLOOKUP(Table3[[#This Row],[taxon_oid]],[1]Alphas_all_puf_new_20170727!$A:$AG,31,FALSE)</f>
        <v>2</v>
      </c>
      <c r="AF191" s="13">
        <f>VLOOKUP(Table3[[#This Row],[taxon_oid]],[1]Alphas_all_puf_new_20170727!$A:$AG,32,FALSE)</f>
        <v>0</v>
      </c>
      <c r="AG191" s="13">
        <f>VLOOKUP(Table3[[#This Row],[taxon_oid]],[1]Alphas_all_puf_new_20170727!$A:$AG,33,FALSE)</f>
        <v>39</v>
      </c>
    </row>
    <row r="192" spans="1:33" x14ac:dyDescent="0.35">
      <c r="A192">
        <v>640612221</v>
      </c>
      <c r="B192" t="s">
        <v>35</v>
      </c>
      <c r="C192" t="s">
        <v>36</v>
      </c>
      <c r="D192" t="s">
        <v>988</v>
      </c>
      <c r="E192" t="s">
        <v>987</v>
      </c>
      <c r="F192" t="s">
        <v>302</v>
      </c>
      <c r="G192">
        <v>640612221</v>
      </c>
      <c r="H192" t="s">
        <v>38</v>
      </c>
      <c r="I192" t="s">
        <v>118</v>
      </c>
      <c r="J192" s="12" t="s">
        <v>506</v>
      </c>
      <c r="K192" s="12" t="s">
        <v>505</v>
      </c>
      <c r="L192" s="12" t="s">
        <v>534</v>
      </c>
      <c r="M192" t="s">
        <v>987</v>
      </c>
      <c r="N192" s="27" t="s">
        <v>986</v>
      </c>
      <c r="O192" s="26">
        <f>VLOOKUP(Table3[[#This Row],[taxon_oid]],[1]Alphas_all_puf_new_20170727!$A:$AG,14,FALSE)</f>
        <v>391593</v>
      </c>
      <c r="P192" s="26">
        <f>VLOOKUP(Table3[[#This Row],[taxon_oid]],[1]Alphas_all_puf_new_20170727!$A:$AG,15,FALSE)</f>
        <v>18995</v>
      </c>
      <c r="Q192" s="26">
        <f>VLOOKUP(Table3[[#This Row],[taxon_oid]],[1]Alphas_all_puf_new_20170727!$A:$AG,16,FALSE)</f>
        <v>54627</v>
      </c>
      <c r="R192" s="20">
        <f>VLOOKUP(Table3[[#This Row],[taxon_oid]],[1]Alphas_all_puf_new_20170727!$A:$AG,17,FALSE)</f>
        <v>39326</v>
      </c>
      <c r="S192" s="19">
        <f>VLOOKUP(Table3[[#This Row],[taxon_oid]],[1]Alphas_all_puf_new_20170727!$A:$AG,19,FALSE)</f>
        <v>0</v>
      </c>
      <c r="T192" s="19" t="str">
        <f>VLOOKUP(Table3[[#This Row],[taxon_oid]],[1]Alphas_all_puf_new_20170727!$A:$AG,20,FALSE)</f>
        <v>Yes</v>
      </c>
      <c r="U192" s="19" t="str">
        <f>VLOOKUP(Table3[[#This Row],[taxon_oid]],[1]Alphas_all_puf_new_20170727!$A:$AG,21,FALSE)</f>
        <v>Unknown</v>
      </c>
      <c r="V192" s="13">
        <f>VLOOKUP(Table3[[#This Row],[taxon_oid]],[1]Alphas_all_puf_new_20170727!$A:$AG,22,FALSE)</f>
        <v>3497325</v>
      </c>
      <c r="W192" s="13">
        <f>VLOOKUP(Table3[[#This Row],[taxon_oid]],[1]Alphas_all_puf_new_20170727!$A:$AG,23,FALSE)</f>
        <v>3703</v>
      </c>
      <c r="X192" s="13">
        <f>VLOOKUP(Table3[[#This Row],[taxon_oid]],[1]Alphas_all_puf_new_20170727!$A:$AG,24,FALSE)</f>
        <v>11</v>
      </c>
      <c r="Y192" s="25">
        <f>VLOOKUP(Table3[[#This Row],[taxon_oid]],[1]Alphas_all_puf_new_20170727!$A:$AG,25,FALSE)</f>
        <v>0.55000000000000004</v>
      </c>
      <c r="Z192" s="13">
        <f>VLOOKUP(Table3[[#This Row],[taxon_oid]],[1]Alphas_all_puf_new_20170727!$A:$AG,26,FALSE)</f>
        <v>3222975</v>
      </c>
      <c r="AA192" s="13">
        <f>VLOOKUP(Table3[[#This Row],[taxon_oid]],[1]Alphas_all_puf_new_20170727!$A:$AG,27,FALSE)</f>
        <v>3660</v>
      </c>
      <c r="AB192" s="13">
        <f>VLOOKUP(Table3[[#This Row],[taxon_oid]],[1]Alphas_all_puf_new_20170727!$A:$AG,28,FALSE)</f>
        <v>43</v>
      </c>
      <c r="AC192" s="13">
        <f>VLOOKUP(Table3[[#This Row],[taxon_oid]],[1]Alphas_all_puf_new_20170727!$A:$AG,29,FALSE)</f>
        <v>3</v>
      </c>
      <c r="AD192" s="13">
        <f>VLOOKUP(Table3[[#This Row],[taxon_oid]],[1]Alphas_all_puf_new_20170727!$A:$AG,30,FALSE)</f>
        <v>1</v>
      </c>
      <c r="AE192" s="13">
        <f>VLOOKUP(Table3[[#This Row],[taxon_oid]],[1]Alphas_all_puf_new_20170727!$A:$AG,31,FALSE)</f>
        <v>1</v>
      </c>
      <c r="AF192" s="13">
        <f>VLOOKUP(Table3[[#This Row],[taxon_oid]],[1]Alphas_all_puf_new_20170727!$A:$AG,32,FALSE)</f>
        <v>1</v>
      </c>
      <c r="AG192" s="13">
        <f>VLOOKUP(Table3[[#This Row],[taxon_oid]],[1]Alphas_all_puf_new_20170727!$A:$AG,33,FALSE)</f>
        <v>40</v>
      </c>
    </row>
    <row r="193" spans="1:33" x14ac:dyDescent="0.35">
      <c r="A193">
        <v>638341119</v>
      </c>
      <c r="B193" t="s">
        <v>35</v>
      </c>
      <c r="C193" t="s">
        <v>36</v>
      </c>
      <c r="D193" t="s">
        <v>985</v>
      </c>
      <c r="E193" t="s">
        <v>984</v>
      </c>
      <c r="F193" t="s">
        <v>302</v>
      </c>
      <c r="G193">
        <v>638341119</v>
      </c>
      <c r="H193" t="s">
        <v>38</v>
      </c>
      <c r="I193" t="s">
        <v>118</v>
      </c>
      <c r="J193" s="12" t="s">
        <v>506</v>
      </c>
      <c r="K193" s="12" t="s">
        <v>505</v>
      </c>
      <c r="L193" s="12" t="s">
        <v>549</v>
      </c>
      <c r="M193" s="12" t="s">
        <v>917</v>
      </c>
      <c r="N193" s="27" t="s">
        <v>983</v>
      </c>
      <c r="O193" s="26">
        <f>VLOOKUP(Table3[[#This Row],[taxon_oid]],[1]Alphas_all_puf_new_20170727!$A:$AG,14,FALSE)</f>
        <v>314232</v>
      </c>
      <c r="P193" s="26">
        <f>VLOOKUP(Table3[[#This Row],[taxon_oid]],[1]Alphas_all_puf_new_20170727!$A:$AG,15,FALSE)</f>
        <v>13444</v>
      </c>
      <c r="Q193" s="26">
        <f>VLOOKUP(Table3[[#This Row],[taxon_oid]],[1]Alphas_all_puf_new_20170727!$A:$AG,16,FALSE)</f>
        <v>54169</v>
      </c>
      <c r="R193" s="20">
        <f>VLOOKUP(Table3[[#This Row],[taxon_oid]],[1]Alphas_all_puf_new_20170727!$A:$AG,17,FALSE)</f>
        <v>39052</v>
      </c>
      <c r="S193" s="19">
        <f>VLOOKUP(Table3[[#This Row],[taxon_oid]],[1]Alphas_all_puf_new_20170727!$A:$AG,19,FALSE)</f>
        <v>0</v>
      </c>
      <c r="T193" s="19" t="str">
        <f>VLOOKUP(Table3[[#This Row],[taxon_oid]],[1]Alphas_all_puf_new_20170727!$A:$AG,20,FALSE)</f>
        <v>Yes</v>
      </c>
      <c r="U193" s="19" t="str">
        <f>VLOOKUP(Table3[[#This Row],[taxon_oid]],[1]Alphas_all_puf_new_20170727!$A:$AG,21,FALSE)</f>
        <v>Unknown</v>
      </c>
      <c r="V193" s="13">
        <f>VLOOKUP(Table3[[#This Row],[taxon_oid]],[1]Alphas_all_puf_new_20170727!$A:$AG,22,FALSE)</f>
        <v>3063691</v>
      </c>
      <c r="W193" s="13">
        <f>VLOOKUP(Table3[[#This Row],[taxon_oid]],[1]Alphas_all_puf_new_20170727!$A:$AG,23,FALSE)</f>
        <v>3117</v>
      </c>
      <c r="X193" s="13">
        <f>VLOOKUP(Table3[[#This Row],[taxon_oid]],[1]Alphas_all_puf_new_20170727!$A:$AG,24,FALSE)</f>
        <v>14</v>
      </c>
      <c r="Y193" s="25">
        <f>VLOOKUP(Table3[[#This Row],[taxon_oid]],[1]Alphas_all_puf_new_20170727!$A:$AG,25,FALSE)</f>
        <v>0.6</v>
      </c>
      <c r="Z193" s="13">
        <f>VLOOKUP(Table3[[#This Row],[taxon_oid]],[1]Alphas_all_puf_new_20170727!$A:$AG,26,FALSE)</f>
        <v>2816114</v>
      </c>
      <c r="AA193" s="13">
        <f>VLOOKUP(Table3[[#This Row],[taxon_oid]],[1]Alphas_all_puf_new_20170727!$A:$AG,27,FALSE)</f>
        <v>3068</v>
      </c>
      <c r="AB193" s="13">
        <f>VLOOKUP(Table3[[#This Row],[taxon_oid]],[1]Alphas_all_puf_new_20170727!$A:$AG,28,FALSE)</f>
        <v>49</v>
      </c>
      <c r="AC193" s="13">
        <f>VLOOKUP(Table3[[#This Row],[taxon_oid]],[1]Alphas_all_puf_new_20170727!$A:$AG,29,FALSE)</f>
        <v>5</v>
      </c>
      <c r="AD193" s="13">
        <f>VLOOKUP(Table3[[#This Row],[taxon_oid]],[1]Alphas_all_puf_new_20170727!$A:$AG,30,FALSE)</f>
        <v>2</v>
      </c>
      <c r="AE193" s="13">
        <f>VLOOKUP(Table3[[#This Row],[taxon_oid]],[1]Alphas_all_puf_new_20170727!$A:$AG,31,FALSE)</f>
        <v>2</v>
      </c>
      <c r="AF193" s="13">
        <f>VLOOKUP(Table3[[#This Row],[taxon_oid]],[1]Alphas_all_puf_new_20170727!$A:$AG,32,FALSE)</f>
        <v>1</v>
      </c>
      <c r="AG193" s="13">
        <f>VLOOKUP(Table3[[#This Row],[taxon_oid]],[1]Alphas_all_puf_new_20170727!$A:$AG,33,FALSE)</f>
        <v>44</v>
      </c>
    </row>
    <row r="194" spans="1:33" x14ac:dyDescent="0.35">
      <c r="A194">
        <v>2675903553</v>
      </c>
      <c r="B194" t="s">
        <v>35</v>
      </c>
      <c r="C194" t="s">
        <v>36</v>
      </c>
      <c r="D194" t="s">
        <v>598</v>
      </c>
      <c r="E194" t="s">
        <v>726</v>
      </c>
      <c r="F194" t="s">
        <v>596</v>
      </c>
      <c r="G194">
        <v>2675903553</v>
      </c>
      <c r="H194" t="s">
        <v>38</v>
      </c>
      <c r="I194" t="s">
        <v>118</v>
      </c>
      <c r="J194" s="12" t="s">
        <v>506</v>
      </c>
      <c r="K194" s="12" t="s">
        <v>505</v>
      </c>
      <c r="L194" s="12" t="s">
        <v>511</v>
      </c>
      <c r="M194" s="12" t="s">
        <v>595</v>
      </c>
      <c r="N194" s="27" t="s">
        <v>725</v>
      </c>
      <c r="O194" s="26">
        <f>VLOOKUP(Table3[[#This Row],[taxon_oid]],[1]Alphas_all_puf_new_20170727!$A:$AG,14,FALSE)</f>
        <v>1415163</v>
      </c>
      <c r="P194" s="26">
        <f>VLOOKUP(Table3[[#This Row],[taxon_oid]],[1]Alphas_all_puf_new_20170727!$A:$AG,15,FALSE)</f>
        <v>0</v>
      </c>
      <c r="Q194" s="26">
        <f>VLOOKUP(Table3[[#This Row],[taxon_oid]],[1]Alphas_all_puf_new_20170727!$A:$AG,16,FALSE)</f>
        <v>0</v>
      </c>
      <c r="R194" s="20">
        <f>VLOOKUP(Table3[[#This Row],[taxon_oid]],[1]Alphas_all_puf_new_20170727!$A:$AG,17,FALSE)</f>
        <v>42536</v>
      </c>
      <c r="S194" s="19">
        <f>VLOOKUP(Table3[[#This Row],[taxon_oid]],[1]Alphas_all_puf_new_20170727!$A:$AG,19,FALSE)</f>
        <v>0</v>
      </c>
      <c r="T194" s="19" t="str">
        <f>VLOOKUP(Table3[[#This Row],[taxon_oid]],[1]Alphas_all_puf_new_20170727!$A:$AG,20,FALSE)</f>
        <v>Yes</v>
      </c>
      <c r="U194" s="19" t="str">
        <f>VLOOKUP(Table3[[#This Row],[taxon_oid]],[1]Alphas_all_puf_new_20170727!$A:$AG,21,FALSE)</f>
        <v>Unknown</v>
      </c>
      <c r="V194" s="13">
        <f>VLOOKUP(Table3[[#This Row],[taxon_oid]],[1]Alphas_all_puf_new_20170727!$A:$AG,22,FALSE)</f>
        <v>3755873</v>
      </c>
      <c r="W194" s="13">
        <f>VLOOKUP(Table3[[#This Row],[taxon_oid]],[1]Alphas_all_puf_new_20170727!$A:$AG,23,FALSE)</f>
        <v>3640</v>
      </c>
      <c r="X194" s="13">
        <f>VLOOKUP(Table3[[#This Row],[taxon_oid]],[1]Alphas_all_puf_new_20170727!$A:$AG,24,FALSE)</f>
        <v>24</v>
      </c>
      <c r="Y194" s="25">
        <f>VLOOKUP(Table3[[#This Row],[taxon_oid]],[1]Alphas_all_puf_new_20170727!$A:$AG,25,FALSE)</f>
        <v>0.67</v>
      </c>
      <c r="Z194" s="13">
        <f>VLOOKUP(Table3[[#This Row],[taxon_oid]],[1]Alphas_all_puf_new_20170727!$A:$AG,26,FALSE)</f>
        <v>3413814</v>
      </c>
      <c r="AA194" s="13">
        <f>VLOOKUP(Table3[[#This Row],[taxon_oid]],[1]Alphas_all_puf_new_20170727!$A:$AG,27,FALSE)</f>
        <v>3584</v>
      </c>
      <c r="AB194" s="13">
        <f>VLOOKUP(Table3[[#This Row],[taxon_oid]],[1]Alphas_all_puf_new_20170727!$A:$AG,28,FALSE)</f>
        <v>56</v>
      </c>
      <c r="AC194" s="13">
        <f>VLOOKUP(Table3[[#This Row],[taxon_oid]],[1]Alphas_all_puf_new_20170727!$A:$AG,29,FALSE)</f>
        <v>3</v>
      </c>
      <c r="AD194" s="13">
        <f>VLOOKUP(Table3[[#This Row],[taxon_oid]],[1]Alphas_all_puf_new_20170727!$A:$AG,30,FALSE)</f>
        <v>1</v>
      </c>
      <c r="AE194" s="13">
        <f>VLOOKUP(Table3[[#This Row],[taxon_oid]],[1]Alphas_all_puf_new_20170727!$A:$AG,31,FALSE)</f>
        <v>1</v>
      </c>
      <c r="AF194" s="13">
        <f>VLOOKUP(Table3[[#This Row],[taxon_oid]],[1]Alphas_all_puf_new_20170727!$A:$AG,32,FALSE)</f>
        <v>1</v>
      </c>
      <c r="AG194" s="13">
        <f>VLOOKUP(Table3[[#This Row],[taxon_oid]],[1]Alphas_all_puf_new_20170727!$A:$AG,33,FALSE)</f>
        <v>44</v>
      </c>
    </row>
    <row r="195" spans="1:33" x14ac:dyDescent="0.35">
      <c r="A195">
        <v>2693429904</v>
      </c>
      <c r="B195" t="s">
        <v>35</v>
      </c>
      <c r="C195" t="s">
        <v>36</v>
      </c>
      <c r="D195" t="s">
        <v>45</v>
      </c>
      <c r="E195" t="s">
        <v>982</v>
      </c>
      <c r="F195" t="s">
        <v>46</v>
      </c>
      <c r="G195">
        <v>2693429904</v>
      </c>
      <c r="H195" t="s">
        <v>38</v>
      </c>
      <c r="I195" t="s">
        <v>118</v>
      </c>
      <c r="J195" s="12" t="s">
        <v>506</v>
      </c>
      <c r="K195" s="12" t="s">
        <v>505</v>
      </c>
      <c r="L195" s="12" t="s">
        <v>981</v>
      </c>
      <c r="M195" s="12" t="s">
        <v>980</v>
      </c>
      <c r="N195" s="27" t="s">
        <v>979</v>
      </c>
      <c r="O195" s="26">
        <f>VLOOKUP(Table3[[#This Row],[taxon_oid]],[1]Alphas_all_puf_new_20170727!$A:$AG,14,FALSE)</f>
        <v>89524</v>
      </c>
      <c r="P195" s="26">
        <f>VLOOKUP(Table3[[#This Row],[taxon_oid]],[1]Alphas_all_puf_new_20170727!$A:$AG,15,FALSE)</f>
        <v>0</v>
      </c>
      <c r="Q195" s="26">
        <f>VLOOKUP(Table3[[#This Row],[taxon_oid]],[1]Alphas_all_puf_new_20170727!$A:$AG,16,FALSE)</f>
        <v>0</v>
      </c>
      <c r="R195" s="20">
        <f>VLOOKUP(Table3[[#This Row],[taxon_oid]],[1]Alphas_all_puf_new_20170727!$A:$AG,17,FALSE)</f>
        <v>42625</v>
      </c>
      <c r="S195" s="19" t="str">
        <f>VLOOKUP(Table3[[#This Row],[taxon_oid]],[1]Alphas_all_puf_new_20170727!$A:$AG,19,FALSE)</f>
        <v>Markus G?ker</v>
      </c>
      <c r="T195" s="19" t="str">
        <f>VLOOKUP(Table3[[#This Row],[taxon_oid]],[1]Alphas_all_puf_new_20170727!$A:$AG,20,FALSE)</f>
        <v>Yes</v>
      </c>
      <c r="U195" s="19" t="str">
        <f>VLOOKUP(Table3[[#This Row],[taxon_oid]],[1]Alphas_all_puf_new_20170727!$A:$AG,21,FALSE)</f>
        <v>Yes</v>
      </c>
      <c r="V195" s="13">
        <f>VLOOKUP(Table3[[#This Row],[taxon_oid]],[1]Alphas_all_puf_new_20170727!$A:$AG,22,FALSE)</f>
        <v>4864068</v>
      </c>
      <c r="W195" s="13">
        <f>VLOOKUP(Table3[[#This Row],[taxon_oid]],[1]Alphas_all_puf_new_20170727!$A:$AG,23,FALSE)</f>
        <v>4645</v>
      </c>
      <c r="X195" s="13">
        <f>VLOOKUP(Table3[[#This Row],[taxon_oid]],[1]Alphas_all_puf_new_20170727!$A:$AG,24,FALSE)</f>
        <v>98</v>
      </c>
      <c r="Y195" s="25">
        <f>VLOOKUP(Table3[[#This Row],[taxon_oid]],[1]Alphas_all_puf_new_20170727!$A:$AG,25,FALSE)</f>
        <v>0.72</v>
      </c>
      <c r="Z195" s="13">
        <f>VLOOKUP(Table3[[#This Row],[taxon_oid]],[1]Alphas_all_puf_new_20170727!$A:$AG,26,FALSE)</f>
        <v>4373831</v>
      </c>
      <c r="AA195" s="13">
        <f>VLOOKUP(Table3[[#This Row],[taxon_oid]],[1]Alphas_all_puf_new_20170727!$A:$AG,27,FALSE)</f>
        <v>4590</v>
      </c>
      <c r="AB195" s="13">
        <f>VLOOKUP(Table3[[#This Row],[taxon_oid]],[1]Alphas_all_puf_new_20170727!$A:$AG,28,FALSE)</f>
        <v>55</v>
      </c>
      <c r="AC195" s="13">
        <f>VLOOKUP(Table3[[#This Row],[taxon_oid]],[1]Alphas_all_puf_new_20170727!$A:$AG,29,FALSE)</f>
        <v>3</v>
      </c>
      <c r="AD195" s="13">
        <f>VLOOKUP(Table3[[#This Row],[taxon_oid]],[1]Alphas_all_puf_new_20170727!$A:$AG,30,FALSE)</f>
        <v>1</v>
      </c>
      <c r="AE195" s="13">
        <f>VLOOKUP(Table3[[#This Row],[taxon_oid]],[1]Alphas_all_puf_new_20170727!$A:$AG,31,FALSE)</f>
        <v>1</v>
      </c>
      <c r="AF195" s="13">
        <f>VLOOKUP(Table3[[#This Row],[taxon_oid]],[1]Alphas_all_puf_new_20170727!$A:$AG,32,FALSE)</f>
        <v>1</v>
      </c>
      <c r="AG195" s="13">
        <f>VLOOKUP(Table3[[#This Row],[taxon_oid]],[1]Alphas_all_puf_new_20170727!$A:$AG,33,FALSE)</f>
        <v>45</v>
      </c>
    </row>
    <row r="196" spans="1:33" x14ac:dyDescent="0.35">
      <c r="A196">
        <v>2724679813</v>
      </c>
      <c r="B196" t="s">
        <v>35</v>
      </c>
      <c r="C196" t="s">
        <v>36</v>
      </c>
      <c r="D196" t="s">
        <v>45</v>
      </c>
      <c r="E196" t="s">
        <v>978</v>
      </c>
      <c r="F196" t="s">
        <v>46</v>
      </c>
      <c r="G196">
        <v>2724679813</v>
      </c>
      <c r="H196" t="s">
        <v>38</v>
      </c>
      <c r="I196" t="s">
        <v>118</v>
      </c>
      <c r="J196" s="12" t="s">
        <v>506</v>
      </c>
      <c r="K196" s="12" t="s">
        <v>505</v>
      </c>
      <c r="L196" s="12" t="s">
        <v>947</v>
      </c>
      <c r="M196" s="12" t="s">
        <v>977</v>
      </c>
      <c r="N196" s="27" t="s">
        <v>976</v>
      </c>
      <c r="O196" s="26">
        <f>VLOOKUP(Table3[[#This Row],[taxon_oid]],[1]Alphas_all_puf_new_20170727!$A:$AG,14,FALSE)</f>
        <v>76305</v>
      </c>
      <c r="P196" s="26">
        <f>VLOOKUP(Table3[[#This Row],[taxon_oid]],[1]Alphas_all_puf_new_20170727!$A:$AG,15,FALSE)</f>
        <v>0</v>
      </c>
      <c r="Q196" s="26">
        <f>VLOOKUP(Table3[[#This Row],[taxon_oid]],[1]Alphas_all_puf_new_20170727!$A:$AG,16,FALSE)</f>
        <v>0</v>
      </c>
      <c r="R196" s="20">
        <f>VLOOKUP(Table3[[#This Row],[taxon_oid]],[1]Alphas_all_puf_new_20170727!$A:$AG,17,FALSE)</f>
        <v>42846</v>
      </c>
      <c r="S196" s="19" t="str">
        <f>VLOOKUP(Table3[[#This Row],[taxon_oid]],[1]Alphas_all_puf_new_20170727!$A:$AG,19,FALSE)</f>
        <v>Markus G?ker</v>
      </c>
      <c r="T196" s="19" t="str">
        <f>VLOOKUP(Table3[[#This Row],[taxon_oid]],[1]Alphas_all_puf_new_20170727!$A:$AG,20,FALSE)</f>
        <v>Yes</v>
      </c>
      <c r="U196" s="19">
        <f>VLOOKUP(Table3[[#This Row],[taxon_oid]],[1]Alphas_all_puf_new_20170727!$A:$AG,21,FALSE)</f>
        <v>0</v>
      </c>
      <c r="V196" s="13">
        <f>VLOOKUP(Table3[[#This Row],[taxon_oid]],[1]Alphas_all_puf_new_20170727!$A:$AG,22,FALSE)</f>
        <v>4849775</v>
      </c>
      <c r="W196" s="13">
        <f>VLOOKUP(Table3[[#This Row],[taxon_oid]],[1]Alphas_all_puf_new_20170727!$A:$AG,23,FALSE)</f>
        <v>4506</v>
      </c>
      <c r="X196" s="13">
        <f>VLOOKUP(Table3[[#This Row],[taxon_oid]],[1]Alphas_all_puf_new_20170727!$A:$AG,24,FALSE)</f>
        <v>20</v>
      </c>
      <c r="Y196" s="25">
        <f>VLOOKUP(Table3[[#This Row],[taxon_oid]],[1]Alphas_all_puf_new_20170727!$A:$AG,25,FALSE)</f>
        <v>0.56999999999999995</v>
      </c>
      <c r="Z196" s="13">
        <f>VLOOKUP(Table3[[#This Row],[taxon_oid]],[1]Alphas_all_puf_new_20170727!$A:$AG,26,FALSE)</f>
        <v>4311372</v>
      </c>
      <c r="AA196" s="13">
        <f>VLOOKUP(Table3[[#This Row],[taxon_oid]],[1]Alphas_all_puf_new_20170727!$A:$AG,27,FALSE)</f>
        <v>4447</v>
      </c>
      <c r="AB196" s="13">
        <f>VLOOKUP(Table3[[#This Row],[taxon_oid]],[1]Alphas_all_puf_new_20170727!$A:$AG,28,FALSE)</f>
        <v>59</v>
      </c>
      <c r="AC196" s="13">
        <f>VLOOKUP(Table3[[#This Row],[taxon_oid]],[1]Alphas_all_puf_new_20170727!$A:$AG,29,FALSE)</f>
        <v>3</v>
      </c>
      <c r="AD196" s="13">
        <f>VLOOKUP(Table3[[#This Row],[taxon_oid]],[1]Alphas_all_puf_new_20170727!$A:$AG,30,FALSE)</f>
        <v>1</v>
      </c>
      <c r="AE196" s="13">
        <f>VLOOKUP(Table3[[#This Row],[taxon_oid]],[1]Alphas_all_puf_new_20170727!$A:$AG,31,FALSE)</f>
        <v>1</v>
      </c>
      <c r="AF196" s="13">
        <f>VLOOKUP(Table3[[#This Row],[taxon_oid]],[1]Alphas_all_puf_new_20170727!$A:$AG,32,FALSE)</f>
        <v>1</v>
      </c>
      <c r="AG196" s="13">
        <f>VLOOKUP(Table3[[#This Row],[taxon_oid]],[1]Alphas_all_puf_new_20170727!$A:$AG,33,FALSE)</f>
        <v>44</v>
      </c>
    </row>
    <row r="197" spans="1:33" x14ac:dyDescent="0.35">
      <c r="A197">
        <v>2667528179</v>
      </c>
      <c r="B197" t="s">
        <v>35</v>
      </c>
      <c r="C197" t="s">
        <v>36</v>
      </c>
      <c r="D197" t="s">
        <v>254</v>
      </c>
      <c r="E197" t="s">
        <v>975</v>
      </c>
      <c r="F197" t="s">
        <v>46</v>
      </c>
      <c r="G197">
        <v>2667528179</v>
      </c>
      <c r="H197" t="s">
        <v>38</v>
      </c>
      <c r="I197" t="s">
        <v>118</v>
      </c>
      <c r="J197" s="12" t="s">
        <v>506</v>
      </c>
      <c r="K197" s="12" t="s">
        <v>505</v>
      </c>
      <c r="L197" s="12" t="s">
        <v>526</v>
      </c>
      <c r="M197" s="12" t="s">
        <v>802</v>
      </c>
      <c r="N197" s="27" t="s">
        <v>974</v>
      </c>
      <c r="O197" s="26">
        <f>VLOOKUP(Table3[[#This Row],[taxon_oid]],[1]Alphas_all_puf_new_20170727!$A:$AG,14,FALSE)</f>
        <v>573024</v>
      </c>
      <c r="P197" s="26">
        <f>VLOOKUP(Table3[[#This Row],[taxon_oid]],[1]Alphas_all_puf_new_20170727!$A:$AG,15,FALSE)</f>
        <v>0</v>
      </c>
      <c r="Q197" s="26">
        <f>VLOOKUP(Table3[[#This Row],[taxon_oid]],[1]Alphas_all_puf_new_20170727!$A:$AG,16,FALSE)</f>
        <v>0</v>
      </c>
      <c r="R197" s="20">
        <f>VLOOKUP(Table3[[#This Row],[taxon_oid]],[1]Alphas_all_puf_new_20170727!$A:$AG,17,FALSE)</f>
        <v>42510</v>
      </c>
      <c r="S197" s="19" t="str">
        <f>VLOOKUP(Table3[[#This Row],[taxon_oid]],[1]Alphas_all_puf_new_20170727!$A:$AG,19,FALSE)</f>
        <v>William Whitman</v>
      </c>
      <c r="T197" s="19" t="str">
        <f>VLOOKUP(Table3[[#This Row],[taxon_oid]],[1]Alphas_all_puf_new_20170727!$A:$AG,20,FALSE)</f>
        <v>Yes</v>
      </c>
      <c r="U197" s="19">
        <f>VLOOKUP(Table3[[#This Row],[taxon_oid]],[1]Alphas_all_puf_new_20170727!$A:$AG,21,FALSE)</f>
        <v>0</v>
      </c>
      <c r="V197" s="13">
        <f>VLOOKUP(Table3[[#This Row],[taxon_oid]],[1]Alphas_all_puf_new_20170727!$A:$AG,22,FALSE)</f>
        <v>3706028</v>
      </c>
      <c r="W197" s="13">
        <f>VLOOKUP(Table3[[#This Row],[taxon_oid]],[1]Alphas_all_puf_new_20170727!$A:$AG,23,FALSE)</f>
        <v>3622</v>
      </c>
      <c r="X197" s="13">
        <f>VLOOKUP(Table3[[#This Row],[taxon_oid]],[1]Alphas_all_puf_new_20170727!$A:$AG,24,FALSE)</f>
        <v>15</v>
      </c>
      <c r="Y197" s="25">
        <f>VLOOKUP(Table3[[#This Row],[taxon_oid]],[1]Alphas_all_puf_new_20170727!$A:$AG,25,FALSE)</f>
        <v>0.63</v>
      </c>
      <c r="Z197" s="13">
        <f>VLOOKUP(Table3[[#This Row],[taxon_oid]],[1]Alphas_all_puf_new_20170727!$A:$AG,26,FALSE)</f>
        <v>3376904</v>
      </c>
      <c r="AA197" s="13">
        <f>VLOOKUP(Table3[[#This Row],[taxon_oid]],[1]Alphas_all_puf_new_20170727!$A:$AG,27,FALSE)</f>
        <v>3563</v>
      </c>
      <c r="AB197" s="13">
        <f>VLOOKUP(Table3[[#This Row],[taxon_oid]],[1]Alphas_all_puf_new_20170727!$A:$AG,28,FALSE)</f>
        <v>59</v>
      </c>
      <c r="AC197" s="13">
        <f>VLOOKUP(Table3[[#This Row],[taxon_oid]],[1]Alphas_all_puf_new_20170727!$A:$AG,29,FALSE)</f>
        <v>8</v>
      </c>
      <c r="AD197" s="13">
        <f>VLOOKUP(Table3[[#This Row],[taxon_oid]],[1]Alphas_all_puf_new_20170727!$A:$AG,30,FALSE)</f>
        <v>2</v>
      </c>
      <c r="AE197" s="13">
        <f>VLOOKUP(Table3[[#This Row],[taxon_oid]],[1]Alphas_all_puf_new_20170727!$A:$AG,31,FALSE)</f>
        <v>3</v>
      </c>
      <c r="AF197" s="13">
        <f>VLOOKUP(Table3[[#This Row],[taxon_oid]],[1]Alphas_all_puf_new_20170727!$A:$AG,32,FALSE)</f>
        <v>3</v>
      </c>
      <c r="AG197" s="13">
        <f>VLOOKUP(Table3[[#This Row],[taxon_oid]],[1]Alphas_all_puf_new_20170727!$A:$AG,33,FALSE)</f>
        <v>43</v>
      </c>
    </row>
    <row r="198" spans="1:33" x14ac:dyDescent="0.35">
      <c r="A198">
        <v>2671180308</v>
      </c>
      <c r="B198" t="s">
        <v>35</v>
      </c>
      <c r="C198" t="s">
        <v>36</v>
      </c>
      <c r="D198" t="s">
        <v>973</v>
      </c>
      <c r="E198" t="s">
        <v>972</v>
      </c>
      <c r="F198" t="s">
        <v>747</v>
      </c>
      <c r="G198">
        <v>2671180308</v>
      </c>
      <c r="H198" t="s">
        <v>38</v>
      </c>
      <c r="I198" t="s">
        <v>118</v>
      </c>
      <c r="J198" s="12" t="s">
        <v>506</v>
      </c>
      <c r="K198" s="12" t="s">
        <v>505</v>
      </c>
      <c r="L198" s="12" t="s">
        <v>530</v>
      </c>
      <c r="M198" s="12" t="s">
        <v>971</v>
      </c>
      <c r="N198" s="27" t="s">
        <v>970</v>
      </c>
      <c r="O198" s="26">
        <f>VLOOKUP(Table3[[#This Row],[taxon_oid]],[1]Alphas_all_puf_new_20170727!$A:$AG,14,FALSE)</f>
        <v>420998</v>
      </c>
      <c r="P198" s="26">
        <f>VLOOKUP(Table3[[#This Row],[taxon_oid]],[1]Alphas_all_puf_new_20170727!$A:$AG,15,FALSE)</f>
        <v>0</v>
      </c>
      <c r="Q198" s="26">
        <f>VLOOKUP(Table3[[#This Row],[taxon_oid]],[1]Alphas_all_puf_new_20170727!$A:$AG,16,FALSE)</f>
        <v>0</v>
      </c>
      <c r="R198" s="20">
        <f>VLOOKUP(Table3[[#This Row],[taxon_oid]],[1]Alphas_all_puf_new_20170727!$A:$AG,17,FALSE)</f>
        <v>42516</v>
      </c>
      <c r="S198" s="19">
        <f>VLOOKUP(Table3[[#This Row],[taxon_oid]],[1]Alphas_all_puf_new_20170727!$A:$AG,19,FALSE)</f>
        <v>0</v>
      </c>
      <c r="T198" s="19" t="str">
        <f>VLOOKUP(Table3[[#This Row],[taxon_oid]],[1]Alphas_all_puf_new_20170727!$A:$AG,20,FALSE)</f>
        <v>Yes</v>
      </c>
      <c r="U198" s="19">
        <f>VLOOKUP(Table3[[#This Row],[taxon_oid]],[1]Alphas_all_puf_new_20170727!$A:$AG,21,FALSE)</f>
        <v>0</v>
      </c>
      <c r="V198" s="13">
        <f>VLOOKUP(Table3[[#This Row],[taxon_oid]],[1]Alphas_all_puf_new_20170727!$A:$AG,22,FALSE)</f>
        <v>3479020</v>
      </c>
      <c r="W198" s="13">
        <f>VLOOKUP(Table3[[#This Row],[taxon_oid]],[1]Alphas_all_puf_new_20170727!$A:$AG,23,FALSE)</f>
        <v>3576</v>
      </c>
      <c r="X198" s="13">
        <f>VLOOKUP(Table3[[#This Row],[taxon_oid]],[1]Alphas_all_puf_new_20170727!$A:$AG,24,FALSE)</f>
        <v>7</v>
      </c>
      <c r="Y198" s="25">
        <f>VLOOKUP(Table3[[#This Row],[taxon_oid]],[1]Alphas_all_puf_new_20170727!$A:$AG,25,FALSE)</f>
        <v>0.65</v>
      </c>
      <c r="Z198" s="13">
        <f>VLOOKUP(Table3[[#This Row],[taxon_oid]],[1]Alphas_all_puf_new_20170727!$A:$AG,26,FALSE)</f>
        <v>3170023</v>
      </c>
      <c r="AA198" s="13">
        <f>VLOOKUP(Table3[[#This Row],[taxon_oid]],[1]Alphas_all_puf_new_20170727!$A:$AG,27,FALSE)</f>
        <v>3520</v>
      </c>
      <c r="AB198" s="13">
        <f>VLOOKUP(Table3[[#This Row],[taxon_oid]],[1]Alphas_all_puf_new_20170727!$A:$AG,28,FALSE)</f>
        <v>56</v>
      </c>
      <c r="AC198" s="13">
        <f>VLOOKUP(Table3[[#This Row],[taxon_oid]],[1]Alphas_all_puf_new_20170727!$A:$AG,29,FALSE)</f>
        <v>3</v>
      </c>
      <c r="AD198" s="13">
        <f>VLOOKUP(Table3[[#This Row],[taxon_oid]],[1]Alphas_all_puf_new_20170727!$A:$AG,30,FALSE)</f>
        <v>1</v>
      </c>
      <c r="AE198" s="13">
        <f>VLOOKUP(Table3[[#This Row],[taxon_oid]],[1]Alphas_all_puf_new_20170727!$A:$AG,31,FALSE)</f>
        <v>1</v>
      </c>
      <c r="AF198" s="13">
        <f>VLOOKUP(Table3[[#This Row],[taxon_oid]],[1]Alphas_all_puf_new_20170727!$A:$AG,32,FALSE)</f>
        <v>1</v>
      </c>
      <c r="AG198" s="13">
        <f>VLOOKUP(Table3[[#This Row],[taxon_oid]],[1]Alphas_all_puf_new_20170727!$A:$AG,33,FALSE)</f>
        <v>44</v>
      </c>
    </row>
    <row r="199" spans="1:33" x14ac:dyDescent="0.35">
      <c r="A199">
        <v>2619619026</v>
      </c>
      <c r="B199" t="s">
        <v>35</v>
      </c>
      <c r="C199" t="s">
        <v>36</v>
      </c>
      <c r="D199" t="s">
        <v>45</v>
      </c>
      <c r="E199" t="s">
        <v>969</v>
      </c>
      <c r="F199" t="s">
        <v>46</v>
      </c>
      <c r="G199">
        <v>2619619026</v>
      </c>
      <c r="H199" t="s">
        <v>38</v>
      </c>
      <c r="I199" t="s">
        <v>118</v>
      </c>
      <c r="J199" s="12" t="s">
        <v>506</v>
      </c>
      <c r="K199" s="12" t="s">
        <v>505</v>
      </c>
      <c r="L199" s="12" t="s">
        <v>526</v>
      </c>
      <c r="M199" s="12" t="s">
        <v>634</v>
      </c>
      <c r="N199" s="27" t="s">
        <v>968</v>
      </c>
      <c r="O199" s="26">
        <f>VLOOKUP(Table3[[#This Row],[taxon_oid]],[1]Alphas_all_puf_new_20170727!$A:$AG,14,FALSE)</f>
        <v>74031</v>
      </c>
      <c r="P199" s="26">
        <f>VLOOKUP(Table3[[#This Row],[taxon_oid]],[1]Alphas_all_puf_new_20170727!$A:$AG,15,FALSE)</f>
        <v>0</v>
      </c>
      <c r="Q199" s="26">
        <f>VLOOKUP(Table3[[#This Row],[taxon_oid]],[1]Alphas_all_puf_new_20170727!$A:$AG,16,FALSE)</f>
        <v>0</v>
      </c>
      <c r="R199" s="20">
        <f>VLOOKUP(Table3[[#This Row],[taxon_oid]],[1]Alphas_all_puf_new_20170727!$A:$AG,17,FALSE)</f>
        <v>42185</v>
      </c>
      <c r="S199" s="19" t="str">
        <f>VLOOKUP(Table3[[#This Row],[taxon_oid]],[1]Alphas_all_puf_new_20170727!$A:$AG,19,FALSE)</f>
        <v>Markus G?ker</v>
      </c>
      <c r="T199" s="19" t="str">
        <f>VLOOKUP(Table3[[#This Row],[taxon_oid]],[1]Alphas_all_puf_new_20170727!$A:$AG,20,FALSE)</f>
        <v>Yes</v>
      </c>
      <c r="U199" s="19" t="str">
        <f>VLOOKUP(Table3[[#This Row],[taxon_oid]],[1]Alphas_all_puf_new_20170727!$A:$AG,21,FALSE)</f>
        <v>Yes</v>
      </c>
      <c r="V199" s="13">
        <f>VLOOKUP(Table3[[#This Row],[taxon_oid]],[1]Alphas_all_puf_new_20170727!$A:$AG,22,FALSE)</f>
        <v>3774967</v>
      </c>
      <c r="W199" s="13">
        <f>VLOOKUP(Table3[[#This Row],[taxon_oid]],[1]Alphas_all_puf_new_20170727!$A:$AG,23,FALSE)</f>
        <v>3764</v>
      </c>
      <c r="X199" s="13">
        <f>VLOOKUP(Table3[[#This Row],[taxon_oid]],[1]Alphas_all_puf_new_20170727!$A:$AG,24,FALSE)</f>
        <v>46</v>
      </c>
      <c r="Y199" s="25">
        <f>VLOOKUP(Table3[[#This Row],[taxon_oid]],[1]Alphas_all_puf_new_20170727!$A:$AG,25,FALSE)</f>
        <v>0.63</v>
      </c>
      <c r="Z199" s="13">
        <f>VLOOKUP(Table3[[#This Row],[taxon_oid]],[1]Alphas_all_puf_new_20170727!$A:$AG,26,FALSE)</f>
        <v>3366603</v>
      </c>
      <c r="AA199" s="13">
        <f>VLOOKUP(Table3[[#This Row],[taxon_oid]],[1]Alphas_all_puf_new_20170727!$A:$AG,27,FALSE)</f>
        <v>3713</v>
      </c>
      <c r="AB199" s="13">
        <f>VLOOKUP(Table3[[#This Row],[taxon_oid]],[1]Alphas_all_puf_new_20170727!$A:$AG,28,FALSE)</f>
        <v>51</v>
      </c>
      <c r="AC199" s="13">
        <f>VLOOKUP(Table3[[#This Row],[taxon_oid]],[1]Alphas_all_puf_new_20170727!$A:$AG,29,FALSE)</f>
        <v>3</v>
      </c>
      <c r="AD199" s="13">
        <f>VLOOKUP(Table3[[#This Row],[taxon_oid]],[1]Alphas_all_puf_new_20170727!$A:$AG,30,FALSE)</f>
        <v>1</v>
      </c>
      <c r="AE199" s="13">
        <f>VLOOKUP(Table3[[#This Row],[taxon_oid]],[1]Alphas_all_puf_new_20170727!$A:$AG,31,FALSE)</f>
        <v>1</v>
      </c>
      <c r="AF199" s="13">
        <f>VLOOKUP(Table3[[#This Row],[taxon_oid]],[1]Alphas_all_puf_new_20170727!$A:$AG,32,FALSE)</f>
        <v>1</v>
      </c>
      <c r="AG199" s="13">
        <f>VLOOKUP(Table3[[#This Row],[taxon_oid]],[1]Alphas_all_puf_new_20170727!$A:$AG,33,FALSE)</f>
        <v>41</v>
      </c>
    </row>
    <row r="200" spans="1:33" x14ac:dyDescent="0.35">
      <c r="A200">
        <v>2524614815</v>
      </c>
      <c r="B200" t="s">
        <v>35</v>
      </c>
      <c r="C200" t="s">
        <v>36</v>
      </c>
      <c r="D200" t="s">
        <v>172</v>
      </c>
      <c r="E200" t="s">
        <v>967</v>
      </c>
      <c r="F200" t="s">
        <v>46</v>
      </c>
      <c r="G200">
        <v>2524614815</v>
      </c>
      <c r="H200" t="s">
        <v>38</v>
      </c>
      <c r="I200" t="s">
        <v>118</v>
      </c>
      <c r="J200" s="12" t="s">
        <v>506</v>
      </c>
      <c r="K200" s="12" t="s">
        <v>505</v>
      </c>
      <c r="L200" s="12" t="s">
        <v>574</v>
      </c>
      <c r="M200" s="12" t="s">
        <v>966</v>
      </c>
      <c r="N200" s="27" t="s">
        <v>965</v>
      </c>
      <c r="O200" s="26">
        <f>VLOOKUP(Table3[[#This Row],[taxon_oid]],[1]Alphas_all_puf_new_20170727!$A:$AG,14,FALSE)</f>
        <v>1123294</v>
      </c>
      <c r="P200" s="26">
        <f>VLOOKUP(Table3[[#This Row],[taxon_oid]],[1]Alphas_all_puf_new_20170727!$A:$AG,15,FALSE)</f>
        <v>0</v>
      </c>
      <c r="Q200" s="26">
        <f>VLOOKUP(Table3[[#This Row],[taxon_oid]],[1]Alphas_all_puf_new_20170727!$A:$AG,16,FALSE)</f>
        <v>0</v>
      </c>
      <c r="R200" s="20">
        <f>VLOOKUP(Table3[[#This Row],[taxon_oid]],[1]Alphas_all_puf_new_20170727!$A:$AG,17,FALSE)</f>
        <v>41428</v>
      </c>
      <c r="S200" s="19" t="str">
        <f>VLOOKUP(Table3[[#This Row],[taxon_oid]],[1]Alphas_all_puf_new_20170727!$A:$AG,19,FALSE)</f>
        <v>Nikos Kyrpides</v>
      </c>
      <c r="T200" s="19" t="str">
        <f>VLOOKUP(Table3[[#This Row],[taxon_oid]],[1]Alphas_all_puf_new_20170727!$A:$AG,20,FALSE)</f>
        <v>Yes</v>
      </c>
      <c r="U200" s="19" t="str">
        <f>VLOOKUP(Table3[[#This Row],[taxon_oid]],[1]Alphas_all_puf_new_20170727!$A:$AG,21,FALSE)</f>
        <v>Yes</v>
      </c>
      <c r="V200" s="13">
        <f>VLOOKUP(Table3[[#This Row],[taxon_oid]],[1]Alphas_all_puf_new_20170727!$A:$AG,22,FALSE)</f>
        <v>4623171</v>
      </c>
      <c r="W200" s="13">
        <f>VLOOKUP(Table3[[#This Row],[taxon_oid]],[1]Alphas_all_puf_new_20170727!$A:$AG,23,FALSE)</f>
        <v>4314</v>
      </c>
      <c r="X200" s="13">
        <f>VLOOKUP(Table3[[#This Row],[taxon_oid]],[1]Alphas_all_puf_new_20170727!$A:$AG,24,FALSE)</f>
        <v>12</v>
      </c>
      <c r="Y200" s="25">
        <f>VLOOKUP(Table3[[#This Row],[taxon_oid]],[1]Alphas_all_puf_new_20170727!$A:$AG,25,FALSE)</f>
        <v>0.65</v>
      </c>
      <c r="Z200" s="13">
        <f>VLOOKUP(Table3[[#This Row],[taxon_oid]],[1]Alphas_all_puf_new_20170727!$A:$AG,26,FALSE)</f>
        <v>4138523</v>
      </c>
      <c r="AA200" s="13">
        <f>VLOOKUP(Table3[[#This Row],[taxon_oid]],[1]Alphas_all_puf_new_20170727!$A:$AG,27,FALSE)</f>
        <v>4239</v>
      </c>
      <c r="AB200" s="13">
        <f>VLOOKUP(Table3[[#This Row],[taxon_oid]],[1]Alphas_all_puf_new_20170727!$A:$AG,28,FALSE)</f>
        <v>75</v>
      </c>
      <c r="AC200" s="13">
        <f>VLOOKUP(Table3[[#This Row],[taxon_oid]],[1]Alphas_all_puf_new_20170727!$A:$AG,29,FALSE)</f>
        <v>12</v>
      </c>
      <c r="AD200" s="13">
        <f>VLOOKUP(Table3[[#This Row],[taxon_oid]],[1]Alphas_all_puf_new_20170727!$A:$AG,30,FALSE)</f>
        <v>4</v>
      </c>
      <c r="AE200" s="13">
        <f>VLOOKUP(Table3[[#This Row],[taxon_oid]],[1]Alphas_all_puf_new_20170727!$A:$AG,31,FALSE)</f>
        <v>4</v>
      </c>
      <c r="AF200" s="13">
        <f>VLOOKUP(Table3[[#This Row],[taxon_oid]],[1]Alphas_all_puf_new_20170727!$A:$AG,32,FALSE)</f>
        <v>4</v>
      </c>
      <c r="AG200" s="13">
        <f>VLOOKUP(Table3[[#This Row],[taxon_oid]],[1]Alphas_all_puf_new_20170727!$A:$AG,33,FALSE)</f>
        <v>54</v>
      </c>
    </row>
    <row r="201" spans="1:33" x14ac:dyDescent="0.35">
      <c r="A201">
        <v>2675903164</v>
      </c>
      <c r="B201" t="s">
        <v>35</v>
      </c>
      <c r="C201" t="s">
        <v>36</v>
      </c>
      <c r="D201" t="s">
        <v>45</v>
      </c>
      <c r="E201" t="s">
        <v>964</v>
      </c>
      <c r="F201" t="s">
        <v>46</v>
      </c>
      <c r="G201">
        <v>2675903164</v>
      </c>
      <c r="H201" t="s">
        <v>38</v>
      </c>
      <c r="I201" t="s">
        <v>118</v>
      </c>
      <c r="J201" s="12" t="s">
        <v>506</v>
      </c>
      <c r="K201" s="12" t="s">
        <v>505</v>
      </c>
      <c r="L201" s="12" t="s">
        <v>504</v>
      </c>
      <c r="M201" s="12" t="s">
        <v>963</v>
      </c>
      <c r="N201" s="27" t="s">
        <v>962</v>
      </c>
      <c r="O201" s="26">
        <f>VLOOKUP(Table3[[#This Row],[taxon_oid]],[1]Alphas_all_puf_new_20170727!$A:$AG,14,FALSE)</f>
        <v>93684</v>
      </c>
      <c r="P201" s="26">
        <f>VLOOKUP(Table3[[#This Row],[taxon_oid]],[1]Alphas_all_puf_new_20170727!$A:$AG,15,FALSE)</f>
        <v>0</v>
      </c>
      <c r="Q201" s="26">
        <f>VLOOKUP(Table3[[#This Row],[taxon_oid]],[1]Alphas_all_puf_new_20170727!$A:$AG,16,FALSE)</f>
        <v>0</v>
      </c>
      <c r="R201" s="20">
        <f>VLOOKUP(Table3[[#This Row],[taxon_oid]],[1]Alphas_all_puf_new_20170727!$A:$AG,17,FALSE)</f>
        <v>42548</v>
      </c>
      <c r="S201" s="19" t="str">
        <f>VLOOKUP(Table3[[#This Row],[taxon_oid]],[1]Alphas_all_puf_new_20170727!$A:$AG,19,FALSE)</f>
        <v>Markus G?ker</v>
      </c>
      <c r="T201" s="19" t="str">
        <f>VLOOKUP(Table3[[#This Row],[taxon_oid]],[1]Alphas_all_puf_new_20170727!$A:$AG,20,FALSE)</f>
        <v>Yes</v>
      </c>
      <c r="U201" s="19" t="str">
        <f>VLOOKUP(Table3[[#This Row],[taxon_oid]],[1]Alphas_all_puf_new_20170727!$A:$AG,21,FALSE)</f>
        <v>Yes</v>
      </c>
      <c r="V201" s="13">
        <f>VLOOKUP(Table3[[#This Row],[taxon_oid]],[1]Alphas_all_puf_new_20170727!$A:$AG,22,FALSE)</f>
        <v>3771129</v>
      </c>
      <c r="W201" s="13">
        <f>VLOOKUP(Table3[[#This Row],[taxon_oid]],[1]Alphas_all_puf_new_20170727!$A:$AG,23,FALSE)</f>
        <v>3802</v>
      </c>
      <c r="X201" s="13">
        <f>VLOOKUP(Table3[[#This Row],[taxon_oid]],[1]Alphas_all_puf_new_20170727!$A:$AG,24,FALSE)</f>
        <v>45</v>
      </c>
      <c r="Y201" s="25">
        <f>VLOOKUP(Table3[[#This Row],[taxon_oid]],[1]Alphas_all_puf_new_20170727!$A:$AG,25,FALSE)</f>
        <v>0.64</v>
      </c>
      <c r="Z201" s="13">
        <f>VLOOKUP(Table3[[#This Row],[taxon_oid]],[1]Alphas_all_puf_new_20170727!$A:$AG,26,FALSE)</f>
        <v>3441183</v>
      </c>
      <c r="AA201" s="13">
        <f>VLOOKUP(Table3[[#This Row],[taxon_oid]],[1]Alphas_all_puf_new_20170727!$A:$AG,27,FALSE)</f>
        <v>3748</v>
      </c>
      <c r="AB201" s="13">
        <f>VLOOKUP(Table3[[#This Row],[taxon_oid]],[1]Alphas_all_puf_new_20170727!$A:$AG,28,FALSE)</f>
        <v>54</v>
      </c>
      <c r="AC201" s="13">
        <f>VLOOKUP(Table3[[#This Row],[taxon_oid]],[1]Alphas_all_puf_new_20170727!$A:$AG,29,FALSE)</f>
        <v>3</v>
      </c>
      <c r="AD201" s="13">
        <f>VLOOKUP(Table3[[#This Row],[taxon_oid]],[1]Alphas_all_puf_new_20170727!$A:$AG,30,FALSE)</f>
        <v>1</v>
      </c>
      <c r="AE201" s="13">
        <f>VLOOKUP(Table3[[#This Row],[taxon_oid]],[1]Alphas_all_puf_new_20170727!$A:$AG,31,FALSE)</f>
        <v>1</v>
      </c>
      <c r="AF201" s="13">
        <f>VLOOKUP(Table3[[#This Row],[taxon_oid]],[1]Alphas_all_puf_new_20170727!$A:$AG,32,FALSE)</f>
        <v>1</v>
      </c>
      <c r="AG201" s="13">
        <f>VLOOKUP(Table3[[#This Row],[taxon_oid]],[1]Alphas_all_puf_new_20170727!$A:$AG,33,FALSE)</f>
        <v>44</v>
      </c>
    </row>
    <row r="202" spans="1:33" x14ac:dyDescent="0.35">
      <c r="A202">
        <v>647000304</v>
      </c>
      <c r="B202" t="s">
        <v>35</v>
      </c>
      <c r="C202" t="s">
        <v>36</v>
      </c>
      <c r="D202" t="s">
        <v>961</v>
      </c>
      <c r="E202" t="s">
        <v>960</v>
      </c>
      <c r="F202" t="s">
        <v>46</v>
      </c>
      <c r="G202">
        <v>647000304</v>
      </c>
      <c r="H202" t="s">
        <v>38</v>
      </c>
      <c r="I202" t="s">
        <v>118</v>
      </c>
      <c r="J202" s="12" t="s">
        <v>506</v>
      </c>
      <c r="K202" s="12" t="s">
        <v>505</v>
      </c>
      <c r="L202" s="12" t="s">
        <v>511</v>
      </c>
      <c r="M202" t="s">
        <v>960</v>
      </c>
      <c r="N202" s="27" t="s">
        <v>959</v>
      </c>
      <c r="O202" s="26">
        <f>VLOOKUP(Table3[[#This Row],[taxon_oid]],[1]Alphas_all_puf_new_20170727!$A:$AG,14,FALSE)</f>
        <v>371731</v>
      </c>
      <c r="P202" s="26">
        <f>VLOOKUP(Table3[[#This Row],[taxon_oid]],[1]Alphas_all_puf_new_20170727!$A:$AG,15,FALSE)</f>
        <v>33855</v>
      </c>
      <c r="Q202" s="26">
        <f>VLOOKUP(Table3[[#This Row],[taxon_oid]],[1]Alphas_all_puf_new_20170727!$A:$AG,16,FALSE)</f>
        <v>40865</v>
      </c>
      <c r="R202" s="20">
        <f>VLOOKUP(Table3[[#This Row],[taxon_oid]],[1]Alphas_all_puf_new_20170727!$A:$AG,17,FALSE)</f>
        <v>40391</v>
      </c>
      <c r="S202" s="19" t="str">
        <f>VLOOKUP(Table3[[#This Row],[taxon_oid]],[1]Alphas_all_puf_new_20170727!$A:$AG,19,FALSE)</f>
        <v>David Emerson</v>
      </c>
      <c r="T202" s="19" t="str">
        <f>VLOOKUP(Table3[[#This Row],[taxon_oid]],[1]Alphas_all_puf_new_20170727!$A:$AG,20,FALSE)</f>
        <v>Yes</v>
      </c>
      <c r="U202" s="19" t="str">
        <f>VLOOKUP(Table3[[#This Row],[taxon_oid]],[1]Alphas_all_puf_new_20170727!$A:$AG,21,FALSE)</f>
        <v>Unknown</v>
      </c>
      <c r="V202" s="13">
        <f>VLOOKUP(Table3[[#This Row],[taxon_oid]],[1]Alphas_all_puf_new_20170727!$A:$AG,22,FALSE)</f>
        <v>3514342</v>
      </c>
      <c r="W202" s="13">
        <f>VLOOKUP(Table3[[#This Row],[taxon_oid]],[1]Alphas_all_puf_new_20170727!$A:$AG,23,FALSE)</f>
        <v>3453</v>
      </c>
      <c r="X202" s="13">
        <f>VLOOKUP(Table3[[#This Row],[taxon_oid]],[1]Alphas_all_puf_new_20170727!$A:$AG,24,FALSE)</f>
        <v>59</v>
      </c>
      <c r="Y202" s="25">
        <f>VLOOKUP(Table3[[#This Row],[taxon_oid]],[1]Alphas_all_puf_new_20170727!$A:$AG,25,FALSE)</f>
        <v>0.65</v>
      </c>
      <c r="Z202" s="13">
        <f>VLOOKUP(Table3[[#This Row],[taxon_oid]],[1]Alphas_all_puf_new_20170727!$A:$AG,26,FALSE)</f>
        <v>3202347</v>
      </c>
      <c r="AA202" s="13">
        <f>VLOOKUP(Table3[[#This Row],[taxon_oid]],[1]Alphas_all_puf_new_20170727!$A:$AG,27,FALSE)</f>
        <v>3408</v>
      </c>
      <c r="AB202" s="13">
        <f>VLOOKUP(Table3[[#This Row],[taxon_oid]],[1]Alphas_all_puf_new_20170727!$A:$AG,28,FALSE)</f>
        <v>45</v>
      </c>
      <c r="AC202" s="13">
        <f>VLOOKUP(Table3[[#This Row],[taxon_oid]],[1]Alphas_all_puf_new_20170727!$A:$AG,29,FALSE)</f>
        <v>3</v>
      </c>
      <c r="AD202" s="13">
        <f>VLOOKUP(Table3[[#This Row],[taxon_oid]],[1]Alphas_all_puf_new_20170727!$A:$AG,30,FALSE)</f>
        <v>1</v>
      </c>
      <c r="AE202" s="13">
        <f>VLOOKUP(Table3[[#This Row],[taxon_oid]],[1]Alphas_all_puf_new_20170727!$A:$AG,31,FALSE)</f>
        <v>1</v>
      </c>
      <c r="AF202" s="13">
        <f>VLOOKUP(Table3[[#This Row],[taxon_oid]],[1]Alphas_all_puf_new_20170727!$A:$AG,32,FALSE)</f>
        <v>1</v>
      </c>
      <c r="AG202" s="13">
        <f>VLOOKUP(Table3[[#This Row],[taxon_oid]],[1]Alphas_all_puf_new_20170727!$A:$AG,33,FALSE)</f>
        <v>42</v>
      </c>
    </row>
    <row r="203" spans="1:33" x14ac:dyDescent="0.35">
      <c r="A203">
        <v>2734482799</v>
      </c>
      <c r="B203" t="s">
        <v>35</v>
      </c>
      <c r="C203" t="s">
        <v>36</v>
      </c>
      <c r="D203" t="s">
        <v>45</v>
      </c>
      <c r="E203" t="s">
        <v>958</v>
      </c>
      <c r="F203" t="s">
        <v>46</v>
      </c>
      <c r="G203">
        <v>2734482799</v>
      </c>
      <c r="H203" t="s">
        <v>38</v>
      </c>
      <c r="I203" t="s">
        <v>118</v>
      </c>
      <c r="J203" s="12" t="s">
        <v>506</v>
      </c>
      <c r="K203" s="12" t="s">
        <v>505</v>
      </c>
      <c r="L203" s="12" t="s">
        <v>957</v>
      </c>
      <c r="M203" s="12" t="s">
        <v>956</v>
      </c>
      <c r="N203" s="27" t="s">
        <v>955</v>
      </c>
      <c r="O203" s="26">
        <f>VLOOKUP(Table3[[#This Row],[taxon_oid]],[1]Alphas_all_puf_new_20170727!$A:$AG,14,FALSE)</f>
        <v>1510457</v>
      </c>
      <c r="P203" s="26">
        <f>VLOOKUP(Table3[[#This Row],[taxon_oid]],[1]Alphas_all_puf_new_20170727!$A:$AG,15,FALSE)</f>
        <v>0</v>
      </c>
      <c r="Q203" s="26">
        <f>VLOOKUP(Table3[[#This Row],[taxon_oid]],[1]Alphas_all_puf_new_20170727!$A:$AG,16,FALSE)</f>
        <v>0</v>
      </c>
      <c r="R203" s="20">
        <f>VLOOKUP(Table3[[#This Row],[taxon_oid]],[1]Alphas_all_puf_new_20170727!$A:$AG,17,FALSE)</f>
        <v>42899</v>
      </c>
      <c r="S203" s="19" t="str">
        <f>VLOOKUP(Table3[[#This Row],[taxon_oid]],[1]Alphas_all_puf_new_20170727!$A:$AG,19,FALSE)</f>
        <v>Markus G?ker</v>
      </c>
      <c r="T203" s="19" t="str">
        <f>VLOOKUP(Table3[[#This Row],[taxon_oid]],[1]Alphas_all_puf_new_20170727!$A:$AG,20,FALSE)</f>
        <v>Yes</v>
      </c>
      <c r="U203" s="19">
        <f>VLOOKUP(Table3[[#This Row],[taxon_oid]],[1]Alphas_all_puf_new_20170727!$A:$AG,21,FALSE)</f>
        <v>0</v>
      </c>
      <c r="V203" s="13">
        <f>VLOOKUP(Table3[[#This Row],[taxon_oid]],[1]Alphas_all_puf_new_20170727!$A:$AG,22,FALSE)</f>
        <v>3885483</v>
      </c>
      <c r="W203" s="13">
        <f>VLOOKUP(Table3[[#This Row],[taxon_oid]],[1]Alphas_all_puf_new_20170727!$A:$AG,23,FALSE)</f>
        <v>3921</v>
      </c>
      <c r="X203" s="13">
        <f>VLOOKUP(Table3[[#This Row],[taxon_oid]],[1]Alphas_all_puf_new_20170727!$A:$AG,24,FALSE)</f>
        <v>3</v>
      </c>
      <c r="Y203" s="25">
        <f>VLOOKUP(Table3[[#This Row],[taxon_oid]],[1]Alphas_all_puf_new_20170727!$A:$AG,25,FALSE)</f>
        <v>0.63</v>
      </c>
      <c r="Z203" s="13">
        <f>VLOOKUP(Table3[[#This Row],[taxon_oid]],[1]Alphas_all_puf_new_20170727!$A:$AG,26,FALSE)</f>
        <v>3592019</v>
      </c>
      <c r="AA203" s="13">
        <f>VLOOKUP(Table3[[#This Row],[taxon_oid]],[1]Alphas_all_puf_new_20170727!$A:$AG,27,FALSE)</f>
        <v>3869</v>
      </c>
      <c r="AB203" s="13">
        <f>VLOOKUP(Table3[[#This Row],[taxon_oid]],[1]Alphas_all_puf_new_20170727!$A:$AG,28,FALSE)</f>
        <v>52</v>
      </c>
      <c r="AC203" s="13">
        <f>VLOOKUP(Table3[[#This Row],[taxon_oid]],[1]Alphas_all_puf_new_20170727!$A:$AG,29,FALSE)</f>
        <v>3</v>
      </c>
      <c r="AD203" s="13">
        <f>VLOOKUP(Table3[[#This Row],[taxon_oid]],[1]Alphas_all_puf_new_20170727!$A:$AG,30,FALSE)</f>
        <v>1</v>
      </c>
      <c r="AE203" s="13">
        <f>VLOOKUP(Table3[[#This Row],[taxon_oid]],[1]Alphas_all_puf_new_20170727!$A:$AG,31,FALSE)</f>
        <v>1</v>
      </c>
      <c r="AF203" s="13">
        <f>VLOOKUP(Table3[[#This Row],[taxon_oid]],[1]Alphas_all_puf_new_20170727!$A:$AG,32,FALSE)</f>
        <v>1</v>
      </c>
      <c r="AG203" s="13">
        <f>VLOOKUP(Table3[[#This Row],[taxon_oid]],[1]Alphas_all_puf_new_20170727!$A:$AG,33,FALSE)</f>
        <v>42</v>
      </c>
    </row>
    <row r="204" spans="1:33" x14ac:dyDescent="0.35">
      <c r="A204">
        <v>2627853511</v>
      </c>
      <c r="B204" t="s">
        <v>35</v>
      </c>
      <c r="C204" t="s">
        <v>123</v>
      </c>
      <c r="D204" t="s">
        <v>531</v>
      </c>
      <c r="E204" t="s">
        <v>954</v>
      </c>
      <c r="F204" t="s">
        <v>555</v>
      </c>
      <c r="G204">
        <v>2627853511</v>
      </c>
      <c r="H204" t="s">
        <v>38</v>
      </c>
      <c r="I204" t="s">
        <v>118</v>
      </c>
      <c r="J204" s="12" t="s">
        <v>506</v>
      </c>
      <c r="K204" s="12" t="s">
        <v>505</v>
      </c>
      <c r="L204" s="12" t="s">
        <v>534</v>
      </c>
      <c r="M204" t="s">
        <v>117</v>
      </c>
      <c r="N204" s="27" t="s">
        <v>953</v>
      </c>
      <c r="O204" s="26">
        <f>VLOOKUP(Table3[[#This Row],[taxon_oid]],[1]Alphas_all_puf_new_20170727!$A:$AG,14,FALSE)</f>
        <v>98187</v>
      </c>
      <c r="P204" s="26">
        <f>VLOOKUP(Table3[[#This Row],[taxon_oid]],[1]Alphas_all_puf_new_20170727!$A:$AG,15,FALSE)</f>
        <v>0</v>
      </c>
      <c r="Q204" s="26">
        <f>VLOOKUP(Table3[[#This Row],[taxon_oid]],[1]Alphas_all_puf_new_20170727!$A:$AG,16,FALSE)</f>
        <v>0</v>
      </c>
      <c r="R204" s="20">
        <f>VLOOKUP(Table3[[#This Row],[taxon_oid]],[1]Alphas_all_puf_new_20170727!$A:$AG,17,FALSE)</f>
        <v>42373</v>
      </c>
      <c r="S204" s="19" t="str">
        <f>VLOOKUP(Table3[[#This Row],[taxon_oid]],[1]Alphas_all_puf_new_20170727!$A:$AG,19,FALSE)</f>
        <v>Haiwei Luo</v>
      </c>
      <c r="T204" s="19" t="str">
        <f>VLOOKUP(Table3[[#This Row],[taxon_oid]],[1]Alphas_all_puf_new_20170727!$A:$AG,20,FALSE)</f>
        <v>No</v>
      </c>
      <c r="U204" s="19">
        <f>VLOOKUP(Table3[[#This Row],[taxon_oid]],[1]Alphas_all_puf_new_20170727!$A:$AG,21,FALSE)</f>
        <v>0</v>
      </c>
      <c r="V204" s="13">
        <f>VLOOKUP(Table3[[#This Row],[taxon_oid]],[1]Alphas_all_puf_new_20170727!$A:$AG,22,FALSE)</f>
        <v>3144870</v>
      </c>
      <c r="W204" s="13">
        <f>VLOOKUP(Table3[[#This Row],[taxon_oid]],[1]Alphas_all_puf_new_20170727!$A:$AG,23,FALSE)</f>
        <v>3431</v>
      </c>
      <c r="X204" s="13">
        <f>VLOOKUP(Table3[[#This Row],[taxon_oid]],[1]Alphas_all_puf_new_20170727!$A:$AG,24,FALSE)</f>
        <v>98</v>
      </c>
      <c r="Y204" s="25">
        <f>VLOOKUP(Table3[[#This Row],[taxon_oid]],[1]Alphas_all_puf_new_20170727!$A:$AG,25,FALSE)</f>
        <v>0.5</v>
      </c>
      <c r="Z204" s="13">
        <f>VLOOKUP(Table3[[#This Row],[taxon_oid]],[1]Alphas_all_puf_new_20170727!$A:$AG,26,FALSE)</f>
        <v>2697253</v>
      </c>
      <c r="AA204" s="13">
        <f>VLOOKUP(Table3[[#This Row],[taxon_oid]],[1]Alphas_all_puf_new_20170727!$A:$AG,27,FALSE)</f>
        <v>3390</v>
      </c>
      <c r="AB204" s="13">
        <f>VLOOKUP(Table3[[#This Row],[taxon_oid]],[1]Alphas_all_puf_new_20170727!$A:$AG,28,FALSE)</f>
        <v>41</v>
      </c>
      <c r="AC204" s="13">
        <f>VLOOKUP(Table3[[#This Row],[taxon_oid]],[1]Alphas_all_puf_new_20170727!$A:$AG,29,FALSE)</f>
        <v>3</v>
      </c>
      <c r="AD204" s="13">
        <f>VLOOKUP(Table3[[#This Row],[taxon_oid]],[1]Alphas_all_puf_new_20170727!$A:$AG,30,FALSE)</f>
        <v>1</v>
      </c>
      <c r="AE204" s="13">
        <f>VLOOKUP(Table3[[#This Row],[taxon_oid]],[1]Alphas_all_puf_new_20170727!$A:$AG,31,FALSE)</f>
        <v>1</v>
      </c>
      <c r="AF204" s="13">
        <f>VLOOKUP(Table3[[#This Row],[taxon_oid]],[1]Alphas_all_puf_new_20170727!$A:$AG,32,FALSE)</f>
        <v>1</v>
      </c>
      <c r="AG204" s="13">
        <f>VLOOKUP(Table3[[#This Row],[taxon_oid]],[1]Alphas_all_puf_new_20170727!$A:$AG,33,FALSE)</f>
        <v>38</v>
      </c>
    </row>
    <row r="205" spans="1:33" x14ac:dyDescent="0.35">
      <c r="A205">
        <v>2609459988</v>
      </c>
      <c r="B205" t="s">
        <v>35</v>
      </c>
      <c r="C205" t="s">
        <v>36</v>
      </c>
      <c r="D205" t="s">
        <v>952</v>
      </c>
      <c r="E205" t="s">
        <v>951</v>
      </c>
      <c r="F205" t="s">
        <v>400</v>
      </c>
      <c r="G205">
        <v>2609459988</v>
      </c>
      <c r="H205" t="s">
        <v>38</v>
      </c>
      <c r="I205" t="s">
        <v>118</v>
      </c>
      <c r="J205" s="12" t="s">
        <v>506</v>
      </c>
      <c r="K205" s="12" t="s">
        <v>505</v>
      </c>
      <c r="L205" s="12" t="s">
        <v>504</v>
      </c>
      <c r="M205" s="12" t="s">
        <v>950</v>
      </c>
      <c r="N205" s="27" t="s">
        <v>949</v>
      </c>
      <c r="O205" s="26">
        <f>VLOOKUP(Table3[[#This Row],[taxon_oid]],[1]Alphas_all_puf_new_20170727!$A:$AG,14,FALSE)</f>
        <v>1449351</v>
      </c>
      <c r="P205" s="26">
        <f>VLOOKUP(Table3[[#This Row],[taxon_oid]],[1]Alphas_all_puf_new_20170727!$A:$AG,15,FALSE)</f>
        <v>0</v>
      </c>
      <c r="Q205" s="26">
        <f>VLOOKUP(Table3[[#This Row],[taxon_oid]],[1]Alphas_all_puf_new_20170727!$A:$AG,16,FALSE)</f>
        <v>0</v>
      </c>
      <c r="R205" s="20">
        <f>VLOOKUP(Table3[[#This Row],[taxon_oid]],[1]Alphas_all_puf_new_20170727!$A:$AG,17,FALSE)</f>
        <v>42107</v>
      </c>
      <c r="S205" s="19">
        <f>VLOOKUP(Table3[[#This Row],[taxon_oid]],[1]Alphas_all_puf_new_20170727!$A:$AG,19,FALSE)</f>
        <v>0</v>
      </c>
      <c r="T205" s="19" t="str">
        <f>VLOOKUP(Table3[[#This Row],[taxon_oid]],[1]Alphas_all_puf_new_20170727!$A:$AG,20,FALSE)</f>
        <v>Yes</v>
      </c>
      <c r="U205" s="19" t="str">
        <f>VLOOKUP(Table3[[#This Row],[taxon_oid]],[1]Alphas_all_puf_new_20170727!$A:$AG,21,FALSE)</f>
        <v>Yes</v>
      </c>
      <c r="V205" s="13">
        <f>VLOOKUP(Table3[[#This Row],[taxon_oid]],[1]Alphas_all_puf_new_20170727!$A:$AG,22,FALSE)</f>
        <v>4898228</v>
      </c>
      <c r="W205" s="13">
        <f>VLOOKUP(Table3[[#This Row],[taxon_oid]],[1]Alphas_all_puf_new_20170727!$A:$AG,23,FALSE)</f>
        <v>4777</v>
      </c>
      <c r="X205" s="13">
        <f>VLOOKUP(Table3[[#This Row],[taxon_oid]],[1]Alphas_all_puf_new_20170727!$A:$AG,24,FALSE)</f>
        <v>203</v>
      </c>
      <c r="Y205" s="25">
        <f>VLOOKUP(Table3[[#This Row],[taxon_oid]],[1]Alphas_all_puf_new_20170727!$A:$AG,25,FALSE)</f>
        <v>0.7</v>
      </c>
      <c r="Z205" s="13">
        <f>VLOOKUP(Table3[[#This Row],[taxon_oid]],[1]Alphas_all_puf_new_20170727!$A:$AG,26,FALSE)</f>
        <v>4463642</v>
      </c>
      <c r="AA205" s="13">
        <f>VLOOKUP(Table3[[#This Row],[taxon_oid]],[1]Alphas_all_puf_new_20170727!$A:$AG,27,FALSE)</f>
        <v>4721</v>
      </c>
      <c r="AB205" s="13">
        <f>VLOOKUP(Table3[[#This Row],[taxon_oid]],[1]Alphas_all_puf_new_20170727!$A:$AG,28,FALSE)</f>
        <v>56</v>
      </c>
      <c r="AC205" s="13">
        <f>VLOOKUP(Table3[[#This Row],[taxon_oid]],[1]Alphas_all_puf_new_20170727!$A:$AG,29,FALSE)</f>
        <v>4</v>
      </c>
      <c r="AD205" s="13">
        <f>VLOOKUP(Table3[[#This Row],[taxon_oid]],[1]Alphas_all_puf_new_20170727!$A:$AG,30,FALSE)</f>
        <v>1</v>
      </c>
      <c r="AE205" s="13">
        <f>VLOOKUP(Table3[[#This Row],[taxon_oid]],[1]Alphas_all_puf_new_20170727!$A:$AG,31,FALSE)</f>
        <v>1</v>
      </c>
      <c r="AF205" s="13">
        <f>VLOOKUP(Table3[[#This Row],[taxon_oid]],[1]Alphas_all_puf_new_20170727!$A:$AG,32,FALSE)</f>
        <v>2</v>
      </c>
      <c r="AG205" s="13">
        <f>VLOOKUP(Table3[[#This Row],[taxon_oid]],[1]Alphas_all_puf_new_20170727!$A:$AG,33,FALSE)</f>
        <v>44</v>
      </c>
    </row>
    <row r="206" spans="1:33" x14ac:dyDescent="0.35">
      <c r="A206">
        <v>2596583627</v>
      </c>
      <c r="B206" t="s">
        <v>35</v>
      </c>
      <c r="C206" t="s">
        <v>36</v>
      </c>
      <c r="D206" t="s">
        <v>45</v>
      </c>
      <c r="E206" t="s">
        <v>948</v>
      </c>
      <c r="F206" t="s">
        <v>46</v>
      </c>
      <c r="G206">
        <v>2596583627</v>
      </c>
      <c r="H206" t="s">
        <v>38</v>
      </c>
      <c r="I206" t="s">
        <v>118</v>
      </c>
      <c r="J206" s="12" t="s">
        <v>506</v>
      </c>
      <c r="K206" s="12" t="s">
        <v>505</v>
      </c>
      <c r="L206" s="12" t="s">
        <v>947</v>
      </c>
      <c r="M206" s="12" t="s">
        <v>946</v>
      </c>
      <c r="N206" s="27" t="s">
        <v>945</v>
      </c>
      <c r="O206" s="26">
        <f>VLOOKUP(Table3[[#This Row],[taxon_oid]],[1]Alphas_all_puf_new_20170727!$A:$AG,14,FALSE)</f>
        <v>150831</v>
      </c>
      <c r="P206" s="26">
        <f>VLOOKUP(Table3[[#This Row],[taxon_oid]],[1]Alphas_all_puf_new_20170727!$A:$AG,15,FALSE)</f>
        <v>0</v>
      </c>
      <c r="Q206" s="26">
        <f>VLOOKUP(Table3[[#This Row],[taxon_oid]],[1]Alphas_all_puf_new_20170727!$A:$AG,16,FALSE)</f>
        <v>0</v>
      </c>
      <c r="R206" s="20">
        <f>VLOOKUP(Table3[[#This Row],[taxon_oid]],[1]Alphas_all_puf_new_20170727!$A:$AG,17,FALSE)</f>
        <v>42039</v>
      </c>
      <c r="S206" s="19" t="str">
        <f>VLOOKUP(Table3[[#This Row],[taxon_oid]],[1]Alphas_all_puf_new_20170727!$A:$AG,19,FALSE)</f>
        <v>Markus G?ker</v>
      </c>
      <c r="T206" s="19" t="str">
        <f>VLOOKUP(Table3[[#This Row],[taxon_oid]],[1]Alphas_all_puf_new_20170727!$A:$AG,20,FALSE)</f>
        <v>Yes</v>
      </c>
      <c r="U206" s="19" t="str">
        <f>VLOOKUP(Table3[[#This Row],[taxon_oid]],[1]Alphas_all_puf_new_20170727!$A:$AG,21,FALSE)</f>
        <v>Unknown</v>
      </c>
      <c r="V206" s="13">
        <f>VLOOKUP(Table3[[#This Row],[taxon_oid]],[1]Alphas_all_puf_new_20170727!$A:$AG,22,FALSE)</f>
        <v>4715652</v>
      </c>
      <c r="W206" s="13">
        <f>VLOOKUP(Table3[[#This Row],[taxon_oid]],[1]Alphas_all_puf_new_20170727!$A:$AG,23,FALSE)</f>
        <v>4428</v>
      </c>
      <c r="X206" s="13">
        <f>VLOOKUP(Table3[[#This Row],[taxon_oid]],[1]Alphas_all_puf_new_20170727!$A:$AG,24,FALSE)</f>
        <v>25</v>
      </c>
      <c r="Y206" s="25">
        <f>VLOOKUP(Table3[[#This Row],[taxon_oid]],[1]Alphas_all_puf_new_20170727!$A:$AG,25,FALSE)</f>
        <v>0.56000000000000005</v>
      </c>
      <c r="Z206" s="13">
        <f>VLOOKUP(Table3[[#This Row],[taxon_oid]],[1]Alphas_all_puf_new_20170727!$A:$AG,26,FALSE)</f>
        <v>4224312</v>
      </c>
      <c r="AA206" s="13">
        <f>VLOOKUP(Table3[[#This Row],[taxon_oid]],[1]Alphas_all_puf_new_20170727!$A:$AG,27,FALSE)</f>
        <v>4368</v>
      </c>
      <c r="AB206" s="13">
        <f>VLOOKUP(Table3[[#This Row],[taxon_oid]],[1]Alphas_all_puf_new_20170727!$A:$AG,28,FALSE)</f>
        <v>60</v>
      </c>
      <c r="AC206" s="13">
        <f>VLOOKUP(Table3[[#This Row],[taxon_oid]],[1]Alphas_all_puf_new_20170727!$A:$AG,29,FALSE)</f>
        <v>4</v>
      </c>
      <c r="AD206" s="13">
        <f>VLOOKUP(Table3[[#This Row],[taxon_oid]],[1]Alphas_all_puf_new_20170727!$A:$AG,30,FALSE)</f>
        <v>1</v>
      </c>
      <c r="AE206" s="13">
        <f>VLOOKUP(Table3[[#This Row],[taxon_oid]],[1]Alphas_all_puf_new_20170727!$A:$AG,31,FALSE)</f>
        <v>2</v>
      </c>
      <c r="AF206" s="13">
        <f>VLOOKUP(Table3[[#This Row],[taxon_oid]],[1]Alphas_all_puf_new_20170727!$A:$AG,32,FALSE)</f>
        <v>1</v>
      </c>
      <c r="AG206" s="13">
        <f>VLOOKUP(Table3[[#This Row],[taxon_oid]],[1]Alphas_all_puf_new_20170727!$A:$AG,33,FALSE)</f>
        <v>47</v>
      </c>
    </row>
    <row r="207" spans="1:33" x14ac:dyDescent="0.35">
      <c r="A207">
        <v>2619618911</v>
      </c>
      <c r="B207" t="s">
        <v>35</v>
      </c>
      <c r="C207" t="s">
        <v>36</v>
      </c>
      <c r="D207" t="s">
        <v>944</v>
      </c>
      <c r="E207" t="s">
        <v>943</v>
      </c>
      <c r="F207" t="s">
        <v>107</v>
      </c>
      <c r="G207">
        <v>2619618911</v>
      </c>
      <c r="H207" t="s">
        <v>38</v>
      </c>
      <c r="I207" t="s">
        <v>118</v>
      </c>
      <c r="J207" s="12" t="s">
        <v>506</v>
      </c>
      <c r="K207" s="12" t="s">
        <v>505</v>
      </c>
      <c r="L207" s="12" t="s">
        <v>117</v>
      </c>
      <c r="M207" t="s">
        <v>117</v>
      </c>
      <c r="N207" s="27"/>
      <c r="O207" s="26">
        <f>VLOOKUP(Table3[[#This Row],[taxon_oid]],[1]Alphas_all_puf_new_20170727!$A:$AG,14,FALSE)</f>
        <v>31989</v>
      </c>
      <c r="P207" s="26">
        <f>VLOOKUP(Table3[[#This Row],[taxon_oid]],[1]Alphas_all_puf_new_20170727!$A:$AG,15,FALSE)</f>
        <v>0</v>
      </c>
      <c r="Q207" s="26">
        <f>VLOOKUP(Table3[[#This Row],[taxon_oid]],[1]Alphas_all_puf_new_20170727!$A:$AG,16,FALSE)</f>
        <v>0</v>
      </c>
      <c r="R207" s="20">
        <f>VLOOKUP(Table3[[#This Row],[taxon_oid]],[1]Alphas_all_puf_new_20170727!$A:$AG,17,FALSE)</f>
        <v>42262</v>
      </c>
      <c r="S207" s="19" t="str">
        <f>VLOOKUP(Table3[[#This Row],[taxon_oid]],[1]Alphas_all_puf_new_20170727!$A:$AG,19,FALSE)</f>
        <v>Connor Skennerton</v>
      </c>
      <c r="T207" s="19" t="str">
        <f>VLOOKUP(Table3[[#This Row],[taxon_oid]],[1]Alphas_all_puf_new_20170727!$A:$AG,20,FALSE)</f>
        <v>No</v>
      </c>
      <c r="U207" s="19">
        <f>VLOOKUP(Table3[[#This Row],[taxon_oid]],[1]Alphas_all_puf_new_20170727!$A:$AG,21,FALSE)</f>
        <v>0</v>
      </c>
      <c r="V207" s="13">
        <f>VLOOKUP(Table3[[#This Row],[taxon_oid]],[1]Alphas_all_puf_new_20170727!$A:$AG,22,FALSE)</f>
        <v>3516402</v>
      </c>
      <c r="W207" s="13">
        <f>VLOOKUP(Table3[[#This Row],[taxon_oid]],[1]Alphas_all_puf_new_20170727!$A:$AG,23,FALSE)</f>
        <v>4010</v>
      </c>
      <c r="X207" s="13">
        <f>VLOOKUP(Table3[[#This Row],[taxon_oid]],[1]Alphas_all_puf_new_20170727!$A:$AG,24,FALSE)</f>
        <v>553</v>
      </c>
      <c r="Y207" s="25">
        <f>VLOOKUP(Table3[[#This Row],[taxon_oid]],[1]Alphas_all_puf_new_20170727!$A:$AG,25,FALSE)</f>
        <v>0.67</v>
      </c>
      <c r="Z207" s="13">
        <f>VLOOKUP(Table3[[#This Row],[taxon_oid]],[1]Alphas_all_puf_new_20170727!$A:$AG,26,FALSE)</f>
        <v>3208114</v>
      </c>
      <c r="AA207" s="13">
        <f>VLOOKUP(Table3[[#This Row],[taxon_oid]],[1]Alphas_all_puf_new_20170727!$A:$AG,27,FALSE)</f>
        <v>3978</v>
      </c>
      <c r="AB207" s="13">
        <f>VLOOKUP(Table3[[#This Row],[taxon_oid]],[1]Alphas_all_puf_new_20170727!$A:$AG,28,FALSE)</f>
        <v>32</v>
      </c>
      <c r="AC207" s="13">
        <f>VLOOKUP(Table3[[#This Row],[taxon_oid]],[1]Alphas_all_puf_new_20170727!$A:$AG,29,FALSE)</f>
        <v>0</v>
      </c>
      <c r="AD207" s="13">
        <f>VLOOKUP(Table3[[#This Row],[taxon_oid]],[1]Alphas_all_puf_new_20170727!$A:$AG,30,FALSE)</f>
        <v>0</v>
      </c>
      <c r="AE207" s="13">
        <f>VLOOKUP(Table3[[#This Row],[taxon_oid]],[1]Alphas_all_puf_new_20170727!$A:$AG,31,FALSE)</f>
        <v>0</v>
      </c>
      <c r="AF207" s="13">
        <f>VLOOKUP(Table3[[#This Row],[taxon_oid]],[1]Alphas_all_puf_new_20170727!$A:$AG,32,FALSE)</f>
        <v>0</v>
      </c>
      <c r="AG207" s="13">
        <f>VLOOKUP(Table3[[#This Row],[taxon_oid]],[1]Alphas_all_puf_new_20170727!$A:$AG,33,FALSE)</f>
        <v>26</v>
      </c>
    </row>
    <row r="208" spans="1:33" x14ac:dyDescent="0.35">
      <c r="A208">
        <v>2645727674</v>
      </c>
      <c r="B208" t="s">
        <v>35</v>
      </c>
      <c r="C208" t="s">
        <v>36</v>
      </c>
      <c r="D208" t="s">
        <v>942</v>
      </c>
      <c r="E208" t="s">
        <v>941</v>
      </c>
      <c r="F208" t="s">
        <v>400</v>
      </c>
      <c r="G208">
        <v>2645727674</v>
      </c>
      <c r="H208" t="s">
        <v>38</v>
      </c>
      <c r="I208" t="s">
        <v>118</v>
      </c>
      <c r="J208" s="12" t="s">
        <v>506</v>
      </c>
      <c r="K208" s="12" t="s">
        <v>505</v>
      </c>
      <c r="L208" s="12" t="s">
        <v>704</v>
      </c>
      <c r="M208" s="12" t="s">
        <v>940</v>
      </c>
      <c r="N208" s="27" t="s">
        <v>939</v>
      </c>
      <c r="O208" s="26">
        <f>VLOOKUP(Table3[[#This Row],[taxon_oid]],[1]Alphas_all_puf_new_20170727!$A:$AG,14,FALSE)</f>
        <v>1317121</v>
      </c>
      <c r="P208" s="26">
        <f>VLOOKUP(Table3[[#This Row],[taxon_oid]],[1]Alphas_all_puf_new_20170727!$A:$AG,15,FALSE)</f>
        <v>0</v>
      </c>
      <c r="Q208" s="26">
        <f>VLOOKUP(Table3[[#This Row],[taxon_oid]],[1]Alphas_all_puf_new_20170727!$A:$AG,16,FALSE)</f>
        <v>0</v>
      </c>
      <c r="R208" s="20">
        <f>VLOOKUP(Table3[[#This Row],[taxon_oid]],[1]Alphas_all_puf_new_20170727!$A:$AG,17,FALSE)</f>
        <v>42374</v>
      </c>
      <c r="S208" s="19">
        <f>VLOOKUP(Table3[[#This Row],[taxon_oid]],[1]Alphas_all_puf_new_20170727!$A:$AG,19,FALSE)</f>
        <v>0</v>
      </c>
      <c r="T208" s="19" t="str">
        <f>VLOOKUP(Table3[[#This Row],[taxon_oid]],[1]Alphas_all_puf_new_20170727!$A:$AG,20,FALSE)</f>
        <v>Yes</v>
      </c>
      <c r="U208" s="19">
        <f>VLOOKUP(Table3[[#This Row],[taxon_oid]],[1]Alphas_all_puf_new_20170727!$A:$AG,21,FALSE)</f>
        <v>0</v>
      </c>
      <c r="V208" s="13">
        <f>VLOOKUP(Table3[[#This Row],[taxon_oid]],[1]Alphas_all_puf_new_20170727!$A:$AG,22,FALSE)</f>
        <v>4336367</v>
      </c>
      <c r="W208" s="13">
        <f>VLOOKUP(Table3[[#This Row],[taxon_oid]],[1]Alphas_all_puf_new_20170727!$A:$AG,23,FALSE)</f>
        <v>4283</v>
      </c>
      <c r="X208" s="13">
        <f>VLOOKUP(Table3[[#This Row],[taxon_oid]],[1]Alphas_all_puf_new_20170727!$A:$AG,24,FALSE)</f>
        <v>47</v>
      </c>
      <c r="Y208" s="25">
        <f>VLOOKUP(Table3[[#This Row],[taxon_oid]],[1]Alphas_all_puf_new_20170727!$A:$AG,25,FALSE)</f>
        <v>0.65</v>
      </c>
      <c r="Z208" s="13">
        <f>VLOOKUP(Table3[[#This Row],[taxon_oid]],[1]Alphas_all_puf_new_20170727!$A:$AG,26,FALSE)</f>
        <v>3969414</v>
      </c>
      <c r="AA208" s="13">
        <f>VLOOKUP(Table3[[#This Row],[taxon_oid]],[1]Alphas_all_puf_new_20170727!$A:$AG,27,FALSE)</f>
        <v>4229</v>
      </c>
      <c r="AB208" s="13">
        <f>VLOOKUP(Table3[[#This Row],[taxon_oid]],[1]Alphas_all_puf_new_20170727!$A:$AG,28,FALSE)</f>
        <v>54</v>
      </c>
      <c r="AC208" s="13">
        <f>VLOOKUP(Table3[[#This Row],[taxon_oid]],[1]Alphas_all_puf_new_20170727!$A:$AG,29,FALSE)</f>
        <v>3</v>
      </c>
      <c r="AD208" s="13">
        <f>VLOOKUP(Table3[[#This Row],[taxon_oid]],[1]Alphas_all_puf_new_20170727!$A:$AG,30,FALSE)</f>
        <v>1</v>
      </c>
      <c r="AE208" s="13">
        <f>VLOOKUP(Table3[[#This Row],[taxon_oid]],[1]Alphas_all_puf_new_20170727!$A:$AG,31,FALSE)</f>
        <v>1</v>
      </c>
      <c r="AF208" s="13">
        <f>VLOOKUP(Table3[[#This Row],[taxon_oid]],[1]Alphas_all_puf_new_20170727!$A:$AG,32,FALSE)</f>
        <v>1</v>
      </c>
      <c r="AG208" s="13">
        <f>VLOOKUP(Table3[[#This Row],[taxon_oid]],[1]Alphas_all_puf_new_20170727!$A:$AG,33,FALSE)</f>
        <v>42</v>
      </c>
    </row>
    <row r="209" spans="1:33" x14ac:dyDescent="0.35">
      <c r="A209">
        <v>2663762746</v>
      </c>
      <c r="B209" t="s">
        <v>35</v>
      </c>
      <c r="C209" t="s">
        <v>36</v>
      </c>
      <c r="D209" t="s">
        <v>254</v>
      </c>
      <c r="E209" t="s">
        <v>938</v>
      </c>
      <c r="F209" t="s">
        <v>46</v>
      </c>
      <c r="G209">
        <v>2663762746</v>
      </c>
      <c r="H209" t="s">
        <v>38</v>
      </c>
      <c r="I209" t="s">
        <v>118</v>
      </c>
      <c r="J209" s="12" t="s">
        <v>506</v>
      </c>
      <c r="K209" s="12" t="s">
        <v>505</v>
      </c>
      <c r="L209" s="12" t="s">
        <v>798</v>
      </c>
      <c r="M209" s="12" t="s">
        <v>797</v>
      </c>
      <c r="N209" s="27" t="s">
        <v>937</v>
      </c>
      <c r="O209" s="26">
        <f>VLOOKUP(Table3[[#This Row],[taxon_oid]],[1]Alphas_all_puf_new_20170727!$A:$AG,14,FALSE)</f>
        <v>561184</v>
      </c>
      <c r="P209" s="26">
        <f>VLOOKUP(Table3[[#This Row],[taxon_oid]],[1]Alphas_all_puf_new_20170727!$A:$AG,15,FALSE)</f>
        <v>0</v>
      </c>
      <c r="Q209" s="26">
        <f>VLOOKUP(Table3[[#This Row],[taxon_oid]],[1]Alphas_all_puf_new_20170727!$A:$AG,16,FALSE)</f>
        <v>0</v>
      </c>
      <c r="R209" s="20">
        <f>VLOOKUP(Table3[[#This Row],[taxon_oid]],[1]Alphas_all_puf_new_20170727!$A:$AG,17,FALSE)</f>
        <v>42492</v>
      </c>
      <c r="S209" s="19" t="str">
        <f>VLOOKUP(Table3[[#This Row],[taxon_oid]],[1]Alphas_all_puf_new_20170727!$A:$AG,19,FALSE)</f>
        <v>William Whitman</v>
      </c>
      <c r="T209" s="19" t="str">
        <f>VLOOKUP(Table3[[#This Row],[taxon_oid]],[1]Alphas_all_puf_new_20170727!$A:$AG,20,FALSE)</f>
        <v>Yes</v>
      </c>
      <c r="U209" s="19">
        <f>VLOOKUP(Table3[[#This Row],[taxon_oid]],[1]Alphas_all_puf_new_20170727!$A:$AG,21,FALSE)</f>
        <v>0</v>
      </c>
      <c r="V209" s="13">
        <f>VLOOKUP(Table3[[#This Row],[taxon_oid]],[1]Alphas_all_puf_new_20170727!$A:$AG,22,FALSE)</f>
        <v>5258327</v>
      </c>
      <c r="W209" s="13">
        <f>VLOOKUP(Table3[[#This Row],[taxon_oid]],[1]Alphas_all_puf_new_20170727!$A:$AG,23,FALSE)</f>
        <v>5185</v>
      </c>
      <c r="X209" s="13">
        <f>VLOOKUP(Table3[[#This Row],[taxon_oid]],[1]Alphas_all_puf_new_20170727!$A:$AG,24,FALSE)</f>
        <v>36</v>
      </c>
      <c r="Y209" s="25">
        <f>VLOOKUP(Table3[[#This Row],[taxon_oid]],[1]Alphas_all_puf_new_20170727!$A:$AG,25,FALSE)</f>
        <v>0.65</v>
      </c>
      <c r="Z209" s="13">
        <f>VLOOKUP(Table3[[#This Row],[taxon_oid]],[1]Alphas_all_puf_new_20170727!$A:$AG,26,FALSE)</f>
        <v>4773152</v>
      </c>
      <c r="AA209" s="13">
        <f>VLOOKUP(Table3[[#This Row],[taxon_oid]],[1]Alphas_all_puf_new_20170727!$A:$AG,27,FALSE)</f>
        <v>5121</v>
      </c>
      <c r="AB209" s="13">
        <f>VLOOKUP(Table3[[#This Row],[taxon_oid]],[1]Alphas_all_puf_new_20170727!$A:$AG,28,FALSE)</f>
        <v>64</v>
      </c>
      <c r="AC209" s="13">
        <f>VLOOKUP(Table3[[#This Row],[taxon_oid]],[1]Alphas_all_puf_new_20170727!$A:$AG,29,FALSE)</f>
        <v>5</v>
      </c>
      <c r="AD209" s="13">
        <f>VLOOKUP(Table3[[#This Row],[taxon_oid]],[1]Alphas_all_puf_new_20170727!$A:$AG,30,FALSE)</f>
        <v>2</v>
      </c>
      <c r="AE209" s="13">
        <f>VLOOKUP(Table3[[#This Row],[taxon_oid]],[1]Alphas_all_puf_new_20170727!$A:$AG,31,FALSE)</f>
        <v>1</v>
      </c>
      <c r="AF209" s="13">
        <f>VLOOKUP(Table3[[#This Row],[taxon_oid]],[1]Alphas_all_puf_new_20170727!$A:$AG,32,FALSE)</f>
        <v>2</v>
      </c>
      <c r="AG209" s="13">
        <f>VLOOKUP(Table3[[#This Row],[taxon_oid]],[1]Alphas_all_puf_new_20170727!$A:$AG,33,FALSE)</f>
        <v>50</v>
      </c>
    </row>
    <row r="210" spans="1:33" x14ac:dyDescent="0.35">
      <c r="A210">
        <v>2593339277</v>
      </c>
      <c r="B210" t="s">
        <v>35</v>
      </c>
      <c r="C210" t="s">
        <v>36</v>
      </c>
      <c r="D210" t="s">
        <v>45</v>
      </c>
      <c r="E210" t="s">
        <v>936</v>
      </c>
      <c r="F210" t="s">
        <v>46</v>
      </c>
      <c r="G210">
        <v>2593339277</v>
      </c>
      <c r="H210" t="s">
        <v>38</v>
      </c>
      <c r="I210" t="s">
        <v>118</v>
      </c>
      <c r="J210" s="12" t="s">
        <v>506</v>
      </c>
      <c r="K210" s="12" t="s">
        <v>505</v>
      </c>
      <c r="L210" s="12" t="s">
        <v>813</v>
      </c>
      <c r="M210" s="12" t="s">
        <v>812</v>
      </c>
      <c r="N210" s="27" t="s">
        <v>935</v>
      </c>
      <c r="O210" s="26">
        <f>VLOOKUP(Table3[[#This Row],[taxon_oid]],[1]Alphas_all_puf_new_20170727!$A:$AG,14,FALSE)</f>
        <v>696762</v>
      </c>
      <c r="P210" s="26">
        <f>VLOOKUP(Table3[[#This Row],[taxon_oid]],[1]Alphas_all_puf_new_20170727!$A:$AG,15,FALSE)</f>
        <v>0</v>
      </c>
      <c r="Q210" s="26">
        <f>VLOOKUP(Table3[[#This Row],[taxon_oid]],[1]Alphas_all_puf_new_20170727!$A:$AG,16,FALSE)</f>
        <v>0</v>
      </c>
      <c r="R210" s="20">
        <f>VLOOKUP(Table3[[#This Row],[taxon_oid]],[1]Alphas_all_puf_new_20170727!$A:$AG,17,FALSE)</f>
        <v>42580</v>
      </c>
      <c r="S210" s="19" t="str">
        <f>VLOOKUP(Table3[[#This Row],[taxon_oid]],[1]Alphas_all_puf_new_20170727!$A:$AG,19,FALSE)</f>
        <v>Markus G?ker</v>
      </c>
      <c r="T210" s="19" t="str">
        <f>VLOOKUP(Table3[[#This Row],[taxon_oid]],[1]Alphas_all_puf_new_20170727!$A:$AG,20,FALSE)</f>
        <v>Yes</v>
      </c>
      <c r="U210" s="19" t="str">
        <f>VLOOKUP(Table3[[#This Row],[taxon_oid]],[1]Alphas_all_puf_new_20170727!$A:$AG,21,FALSE)</f>
        <v>Yes</v>
      </c>
      <c r="V210" s="13">
        <f>VLOOKUP(Table3[[#This Row],[taxon_oid]],[1]Alphas_all_puf_new_20170727!$A:$AG,22,FALSE)</f>
        <v>4159922</v>
      </c>
      <c r="W210" s="13">
        <f>VLOOKUP(Table3[[#This Row],[taxon_oid]],[1]Alphas_all_puf_new_20170727!$A:$AG,23,FALSE)</f>
        <v>4360</v>
      </c>
      <c r="X210" s="13">
        <f>VLOOKUP(Table3[[#This Row],[taxon_oid]],[1]Alphas_all_puf_new_20170727!$A:$AG,24,FALSE)</f>
        <v>200</v>
      </c>
      <c r="Y210" s="25">
        <f>VLOOKUP(Table3[[#This Row],[taxon_oid]],[1]Alphas_all_puf_new_20170727!$A:$AG,25,FALSE)</f>
        <v>0.54</v>
      </c>
      <c r="Z210" s="13">
        <f>VLOOKUP(Table3[[#This Row],[taxon_oid]],[1]Alphas_all_puf_new_20170727!$A:$AG,26,FALSE)</f>
        <v>3778707</v>
      </c>
      <c r="AA210" s="13">
        <f>VLOOKUP(Table3[[#This Row],[taxon_oid]],[1]Alphas_all_puf_new_20170727!$A:$AG,27,FALSE)</f>
        <v>4297</v>
      </c>
      <c r="AB210" s="13">
        <f>VLOOKUP(Table3[[#This Row],[taxon_oid]],[1]Alphas_all_puf_new_20170727!$A:$AG,28,FALSE)</f>
        <v>63</v>
      </c>
      <c r="AC210" s="13">
        <f>VLOOKUP(Table3[[#This Row],[taxon_oid]],[1]Alphas_all_puf_new_20170727!$A:$AG,29,FALSE)</f>
        <v>9</v>
      </c>
      <c r="AD210" s="13">
        <f>VLOOKUP(Table3[[#This Row],[taxon_oid]],[1]Alphas_all_puf_new_20170727!$A:$AG,30,FALSE)</f>
        <v>3</v>
      </c>
      <c r="AE210" s="13">
        <f>VLOOKUP(Table3[[#This Row],[taxon_oid]],[1]Alphas_all_puf_new_20170727!$A:$AG,31,FALSE)</f>
        <v>3</v>
      </c>
      <c r="AF210" s="13">
        <f>VLOOKUP(Table3[[#This Row],[taxon_oid]],[1]Alphas_all_puf_new_20170727!$A:$AG,32,FALSE)</f>
        <v>3</v>
      </c>
      <c r="AG210" s="13">
        <f>VLOOKUP(Table3[[#This Row],[taxon_oid]],[1]Alphas_all_puf_new_20170727!$A:$AG,33,FALSE)</f>
        <v>44</v>
      </c>
    </row>
    <row r="211" spans="1:33" x14ac:dyDescent="0.35">
      <c r="A211">
        <v>2706794653</v>
      </c>
      <c r="B211" t="s">
        <v>35</v>
      </c>
      <c r="C211" t="s">
        <v>36</v>
      </c>
      <c r="D211" t="s">
        <v>934</v>
      </c>
      <c r="E211" t="s">
        <v>933</v>
      </c>
      <c r="F211" t="s">
        <v>747</v>
      </c>
      <c r="G211">
        <v>2706794653</v>
      </c>
      <c r="H211" t="s">
        <v>38</v>
      </c>
      <c r="I211" t="s">
        <v>118</v>
      </c>
      <c r="J211" s="12" t="s">
        <v>506</v>
      </c>
      <c r="K211" s="12" t="s">
        <v>505</v>
      </c>
      <c r="L211" s="12" t="s">
        <v>809</v>
      </c>
      <c r="M211" s="12" t="s">
        <v>808</v>
      </c>
      <c r="N211" s="27" t="s">
        <v>932</v>
      </c>
      <c r="O211" s="26">
        <f>VLOOKUP(Table3[[#This Row],[taxon_oid]],[1]Alphas_all_puf_new_20170727!$A:$AG,14,FALSE)</f>
        <v>282199</v>
      </c>
      <c r="P211" s="26">
        <f>VLOOKUP(Table3[[#This Row],[taxon_oid]],[1]Alphas_all_puf_new_20170727!$A:$AG,15,FALSE)</f>
        <v>0</v>
      </c>
      <c r="Q211" s="26">
        <f>VLOOKUP(Table3[[#This Row],[taxon_oid]],[1]Alphas_all_puf_new_20170727!$A:$AG,16,FALSE)</f>
        <v>0</v>
      </c>
      <c r="R211" s="20">
        <f>VLOOKUP(Table3[[#This Row],[taxon_oid]],[1]Alphas_all_puf_new_20170727!$A:$AG,17,FALSE)</f>
        <v>42696</v>
      </c>
      <c r="S211" s="19">
        <f>VLOOKUP(Table3[[#This Row],[taxon_oid]],[1]Alphas_all_puf_new_20170727!$A:$AG,19,FALSE)</f>
        <v>0</v>
      </c>
      <c r="T211" s="19" t="str">
        <f>VLOOKUP(Table3[[#This Row],[taxon_oid]],[1]Alphas_all_puf_new_20170727!$A:$AG,20,FALSE)</f>
        <v>Yes</v>
      </c>
      <c r="U211" s="19">
        <f>VLOOKUP(Table3[[#This Row],[taxon_oid]],[1]Alphas_all_puf_new_20170727!$A:$AG,21,FALSE)</f>
        <v>0</v>
      </c>
      <c r="V211" s="13">
        <f>VLOOKUP(Table3[[#This Row],[taxon_oid]],[1]Alphas_all_puf_new_20170727!$A:$AG,22,FALSE)</f>
        <v>2882568</v>
      </c>
      <c r="W211" s="13">
        <f>VLOOKUP(Table3[[#This Row],[taxon_oid]],[1]Alphas_all_puf_new_20170727!$A:$AG,23,FALSE)</f>
        <v>2975</v>
      </c>
      <c r="X211" s="13">
        <f>VLOOKUP(Table3[[#This Row],[taxon_oid]],[1]Alphas_all_puf_new_20170727!$A:$AG,24,FALSE)</f>
        <v>68</v>
      </c>
      <c r="Y211" s="25">
        <f>VLOOKUP(Table3[[#This Row],[taxon_oid]],[1]Alphas_all_puf_new_20170727!$A:$AG,25,FALSE)</f>
        <v>0.54</v>
      </c>
      <c r="Z211" s="13">
        <f>VLOOKUP(Table3[[#This Row],[taxon_oid]],[1]Alphas_all_puf_new_20170727!$A:$AG,26,FALSE)</f>
        <v>2617757</v>
      </c>
      <c r="AA211" s="13">
        <f>VLOOKUP(Table3[[#This Row],[taxon_oid]],[1]Alphas_all_puf_new_20170727!$A:$AG,27,FALSE)</f>
        <v>2916</v>
      </c>
      <c r="AB211" s="13">
        <f>VLOOKUP(Table3[[#This Row],[taxon_oid]],[1]Alphas_all_puf_new_20170727!$A:$AG,28,FALSE)</f>
        <v>59</v>
      </c>
      <c r="AC211" s="13">
        <f>VLOOKUP(Table3[[#This Row],[taxon_oid]],[1]Alphas_all_puf_new_20170727!$A:$AG,29,FALSE)</f>
        <v>6</v>
      </c>
      <c r="AD211" s="13">
        <f>VLOOKUP(Table3[[#This Row],[taxon_oid]],[1]Alphas_all_puf_new_20170727!$A:$AG,30,FALSE)</f>
        <v>3</v>
      </c>
      <c r="AE211" s="13">
        <f>VLOOKUP(Table3[[#This Row],[taxon_oid]],[1]Alphas_all_puf_new_20170727!$A:$AG,31,FALSE)</f>
        <v>2</v>
      </c>
      <c r="AF211" s="13">
        <f>VLOOKUP(Table3[[#This Row],[taxon_oid]],[1]Alphas_all_puf_new_20170727!$A:$AG,32,FALSE)</f>
        <v>1</v>
      </c>
      <c r="AG211" s="13">
        <f>VLOOKUP(Table3[[#This Row],[taxon_oid]],[1]Alphas_all_puf_new_20170727!$A:$AG,33,FALSE)</f>
        <v>45</v>
      </c>
    </row>
    <row r="212" spans="1:33" x14ac:dyDescent="0.35">
      <c r="A212">
        <v>2548877138</v>
      </c>
      <c r="B212" t="s">
        <v>35</v>
      </c>
      <c r="C212" t="s">
        <v>60</v>
      </c>
      <c r="D212" t="s">
        <v>636</v>
      </c>
      <c r="E212" t="s">
        <v>931</v>
      </c>
      <c r="F212" t="s">
        <v>661</v>
      </c>
      <c r="G212">
        <v>2548877138</v>
      </c>
      <c r="H212" t="s">
        <v>38</v>
      </c>
      <c r="I212" t="s">
        <v>118</v>
      </c>
      <c r="J212" s="12" t="s">
        <v>506</v>
      </c>
      <c r="K212" s="12" t="s">
        <v>505</v>
      </c>
      <c r="L212" s="12" t="s">
        <v>930</v>
      </c>
      <c r="M212" s="12" t="s">
        <v>929</v>
      </c>
      <c r="N212" s="27" t="s">
        <v>928</v>
      </c>
      <c r="O212" s="26">
        <f>VLOOKUP(Table3[[#This Row],[taxon_oid]],[1]Alphas_all_puf_new_20170727!$A:$AG,14,FALSE)</f>
        <v>666509</v>
      </c>
      <c r="P212" s="26">
        <f>VLOOKUP(Table3[[#This Row],[taxon_oid]],[1]Alphas_all_puf_new_20170727!$A:$AG,15,FALSE)</f>
        <v>0</v>
      </c>
      <c r="Q212" s="26">
        <f>VLOOKUP(Table3[[#This Row],[taxon_oid]],[1]Alphas_all_puf_new_20170727!$A:$AG,16,FALSE)</f>
        <v>0</v>
      </c>
      <c r="R212" s="20">
        <f>VLOOKUP(Table3[[#This Row],[taxon_oid]],[1]Alphas_all_puf_new_20170727!$A:$AG,17,FALSE)</f>
        <v>41862</v>
      </c>
      <c r="S212" s="19" t="str">
        <f>VLOOKUP(Table3[[#This Row],[taxon_oid]],[1]Alphas_all_puf_new_20170727!$A:$AG,19,FALSE)</f>
        <v>G2L Team</v>
      </c>
      <c r="T212" s="19" t="str">
        <f>VLOOKUP(Table3[[#This Row],[taxon_oid]],[1]Alphas_all_puf_new_20170727!$A:$AG,20,FALSE)</f>
        <v>Yes</v>
      </c>
      <c r="U212" s="19" t="str">
        <f>VLOOKUP(Table3[[#This Row],[taxon_oid]],[1]Alphas_all_puf_new_20170727!$A:$AG,21,FALSE)</f>
        <v>Yes</v>
      </c>
      <c r="V212" s="13">
        <f>VLOOKUP(Table3[[#This Row],[taxon_oid]],[1]Alphas_all_puf_new_20170727!$A:$AG,22,FALSE)</f>
        <v>3288122</v>
      </c>
      <c r="W212" s="13">
        <f>VLOOKUP(Table3[[#This Row],[taxon_oid]],[1]Alphas_all_puf_new_20170727!$A:$AG,23,FALSE)</f>
        <v>3101</v>
      </c>
      <c r="X212" s="13">
        <f>VLOOKUP(Table3[[#This Row],[taxon_oid]],[1]Alphas_all_puf_new_20170727!$A:$AG,24,FALSE)</f>
        <v>1</v>
      </c>
      <c r="Y212" s="25">
        <f>VLOOKUP(Table3[[#This Row],[taxon_oid]],[1]Alphas_all_puf_new_20170727!$A:$AG,25,FALSE)</f>
        <v>0.54</v>
      </c>
      <c r="Z212" s="13">
        <f>VLOOKUP(Table3[[#This Row],[taxon_oid]],[1]Alphas_all_puf_new_20170727!$A:$AG,26,FALSE)</f>
        <v>2951261</v>
      </c>
      <c r="AA212" s="13">
        <f>VLOOKUP(Table3[[#This Row],[taxon_oid]],[1]Alphas_all_puf_new_20170727!$A:$AG,27,FALSE)</f>
        <v>3054</v>
      </c>
      <c r="AB212" s="13">
        <f>VLOOKUP(Table3[[#This Row],[taxon_oid]],[1]Alphas_all_puf_new_20170727!$A:$AG,28,FALSE)</f>
        <v>47</v>
      </c>
      <c r="AC212" s="13">
        <f>VLOOKUP(Table3[[#This Row],[taxon_oid]],[1]Alphas_all_puf_new_20170727!$A:$AG,29,FALSE)</f>
        <v>6</v>
      </c>
      <c r="AD212" s="13">
        <f>VLOOKUP(Table3[[#This Row],[taxon_oid]],[1]Alphas_all_puf_new_20170727!$A:$AG,30,FALSE)</f>
        <v>2</v>
      </c>
      <c r="AE212" s="13">
        <f>VLOOKUP(Table3[[#This Row],[taxon_oid]],[1]Alphas_all_puf_new_20170727!$A:$AG,31,FALSE)</f>
        <v>2</v>
      </c>
      <c r="AF212" s="13">
        <f>VLOOKUP(Table3[[#This Row],[taxon_oid]],[1]Alphas_all_puf_new_20170727!$A:$AG,32,FALSE)</f>
        <v>2</v>
      </c>
      <c r="AG212" s="13">
        <f>VLOOKUP(Table3[[#This Row],[taxon_oid]],[1]Alphas_all_puf_new_20170727!$A:$AG,33,FALSE)</f>
        <v>41</v>
      </c>
    </row>
    <row r="213" spans="1:33" x14ac:dyDescent="0.35">
      <c r="A213">
        <v>640427138</v>
      </c>
      <c r="B213" t="s">
        <v>35</v>
      </c>
      <c r="C213" t="s">
        <v>60</v>
      </c>
      <c r="D213" t="s">
        <v>632</v>
      </c>
      <c r="E213" t="s">
        <v>927</v>
      </c>
      <c r="F213" t="s">
        <v>46</v>
      </c>
      <c r="G213">
        <v>640427138</v>
      </c>
      <c r="H213" t="s">
        <v>38</v>
      </c>
      <c r="I213" t="s">
        <v>118</v>
      </c>
      <c r="J213" s="12" t="s">
        <v>506</v>
      </c>
      <c r="K213" s="12" t="s">
        <v>505</v>
      </c>
      <c r="L213" s="12" t="s">
        <v>511</v>
      </c>
      <c r="M213" s="12" t="s">
        <v>510</v>
      </c>
      <c r="N213" s="27" t="s">
        <v>926</v>
      </c>
      <c r="O213" s="26">
        <f>VLOOKUP(Table3[[#This Row],[taxon_oid]],[1]Alphas_all_puf_new_20170727!$A:$AG,14,FALSE)</f>
        <v>349102</v>
      </c>
      <c r="P213" s="26">
        <f>VLOOKUP(Table3[[#This Row],[taxon_oid]],[1]Alphas_all_puf_new_20170727!$A:$AG,15,FALSE)</f>
        <v>15755</v>
      </c>
      <c r="Q213" s="26">
        <f>VLOOKUP(Table3[[#This Row],[taxon_oid]],[1]Alphas_all_puf_new_20170727!$A:$AG,16,FALSE)</f>
        <v>58451</v>
      </c>
      <c r="R213" s="20">
        <f>VLOOKUP(Table3[[#This Row],[taxon_oid]],[1]Alphas_all_puf_new_20170727!$A:$AG,17,FALSE)</f>
        <v>39326</v>
      </c>
      <c r="S213" s="19" t="str">
        <f>VLOOKUP(Table3[[#This Row],[taxon_oid]],[1]Alphas_all_puf_new_20170727!$A:$AG,19,FALSE)</f>
        <v>samuel kaplan</v>
      </c>
      <c r="T213" s="19" t="str">
        <f>VLOOKUP(Table3[[#This Row],[taxon_oid]],[1]Alphas_all_puf_new_20170727!$A:$AG,20,FALSE)</f>
        <v>Yes</v>
      </c>
      <c r="U213" s="19" t="str">
        <f>VLOOKUP(Table3[[#This Row],[taxon_oid]],[1]Alphas_all_puf_new_20170727!$A:$AG,21,FALSE)</f>
        <v>No</v>
      </c>
      <c r="V213" s="13">
        <f>VLOOKUP(Table3[[#This Row],[taxon_oid]],[1]Alphas_all_puf_new_20170727!$A:$AG,22,FALSE)</f>
        <v>4557127</v>
      </c>
      <c r="W213" s="13">
        <f>VLOOKUP(Table3[[#This Row],[taxon_oid]],[1]Alphas_all_puf_new_20170727!$A:$AG,23,FALSE)</f>
        <v>4475</v>
      </c>
      <c r="X213" s="13">
        <f>VLOOKUP(Table3[[#This Row],[taxon_oid]],[1]Alphas_all_puf_new_20170727!$A:$AG,24,FALSE)</f>
        <v>6</v>
      </c>
      <c r="Y213" s="25">
        <f>VLOOKUP(Table3[[#This Row],[taxon_oid]],[1]Alphas_all_puf_new_20170727!$A:$AG,25,FALSE)</f>
        <v>0.68</v>
      </c>
      <c r="Z213" s="13">
        <f>VLOOKUP(Table3[[#This Row],[taxon_oid]],[1]Alphas_all_puf_new_20170727!$A:$AG,26,FALSE)</f>
        <v>4096209</v>
      </c>
      <c r="AA213" s="13">
        <f>VLOOKUP(Table3[[#This Row],[taxon_oid]],[1]Alphas_all_puf_new_20170727!$A:$AG,27,FALSE)</f>
        <v>4397</v>
      </c>
      <c r="AB213" s="13">
        <f>VLOOKUP(Table3[[#This Row],[taxon_oid]],[1]Alphas_all_puf_new_20170727!$A:$AG,28,FALSE)</f>
        <v>78</v>
      </c>
      <c r="AC213" s="13">
        <f>VLOOKUP(Table3[[#This Row],[taxon_oid]],[1]Alphas_all_puf_new_20170727!$A:$AG,29,FALSE)</f>
        <v>12</v>
      </c>
      <c r="AD213" s="13">
        <f>VLOOKUP(Table3[[#This Row],[taxon_oid]],[1]Alphas_all_puf_new_20170727!$A:$AG,30,FALSE)</f>
        <v>4</v>
      </c>
      <c r="AE213" s="13">
        <f>VLOOKUP(Table3[[#This Row],[taxon_oid]],[1]Alphas_all_puf_new_20170727!$A:$AG,31,FALSE)</f>
        <v>4</v>
      </c>
      <c r="AF213" s="13">
        <f>VLOOKUP(Table3[[#This Row],[taxon_oid]],[1]Alphas_all_puf_new_20170727!$A:$AG,32,FALSE)</f>
        <v>4</v>
      </c>
      <c r="AG213" s="13">
        <f>VLOOKUP(Table3[[#This Row],[taxon_oid]],[1]Alphas_all_puf_new_20170727!$A:$AG,33,FALSE)</f>
        <v>54</v>
      </c>
    </row>
    <row r="214" spans="1:33" x14ac:dyDescent="0.35">
      <c r="A214">
        <v>2693429868</v>
      </c>
      <c r="B214" t="s">
        <v>35</v>
      </c>
      <c r="C214" t="s">
        <v>36</v>
      </c>
      <c r="D214" t="s">
        <v>45</v>
      </c>
      <c r="E214" t="s">
        <v>925</v>
      </c>
      <c r="F214" t="s">
        <v>46</v>
      </c>
      <c r="G214">
        <v>2693429868</v>
      </c>
      <c r="H214" t="s">
        <v>38</v>
      </c>
      <c r="I214" t="s">
        <v>118</v>
      </c>
      <c r="J214" s="12" t="s">
        <v>506</v>
      </c>
      <c r="K214" s="12" t="s">
        <v>505</v>
      </c>
      <c r="L214" s="12" t="s">
        <v>534</v>
      </c>
      <c r="M214" s="12" t="s">
        <v>758</v>
      </c>
      <c r="N214" s="27" t="s">
        <v>924</v>
      </c>
      <c r="O214" s="26">
        <f>VLOOKUP(Table3[[#This Row],[taxon_oid]],[1]Alphas_all_puf_new_20170727!$A:$AG,14,FALSE)</f>
        <v>375451</v>
      </c>
      <c r="P214" s="26">
        <f>VLOOKUP(Table3[[#This Row],[taxon_oid]],[1]Alphas_all_puf_new_20170727!$A:$AG,15,FALSE)</f>
        <v>0</v>
      </c>
      <c r="Q214" s="26">
        <f>VLOOKUP(Table3[[#This Row],[taxon_oid]],[1]Alphas_all_puf_new_20170727!$A:$AG,16,FALSE)</f>
        <v>0</v>
      </c>
      <c r="R214" s="20">
        <f>VLOOKUP(Table3[[#This Row],[taxon_oid]],[1]Alphas_all_puf_new_20170727!$A:$AG,17,FALSE)</f>
        <v>42625</v>
      </c>
      <c r="S214" s="19" t="str">
        <f>VLOOKUP(Table3[[#This Row],[taxon_oid]],[1]Alphas_all_puf_new_20170727!$A:$AG,19,FALSE)</f>
        <v>Markus G?ker</v>
      </c>
      <c r="T214" s="19" t="str">
        <f>VLOOKUP(Table3[[#This Row],[taxon_oid]],[1]Alphas_all_puf_new_20170727!$A:$AG,20,FALSE)</f>
        <v>Yes</v>
      </c>
      <c r="U214" s="19" t="str">
        <f>VLOOKUP(Table3[[#This Row],[taxon_oid]],[1]Alphas_all_puf_new_20170727!$A:$AG,21,FALSE)</f>
        <v>Yes</v>
      </c>
      <c r="V214" s="13">
        <f>VLOOKUP(Table3[[#This Row],[taxon_oid]],[1]Alphas_all_puf_new_20170727!$A:$AG,22,FALSE)</f>
        <v>4317609</v>
      </c>
      <c r="W214" s="13">
        <f>VLOOKUP(Table3[[#This Row],[taxon_oid]],[1]Alphas_all_puf_new_20170727!$A:$AG,23,FALSE)</f>
        <v>4135</v>
      </c>
      <c r="X214" s="13">
        <f>VLOOKUP(Table3[[#This Row],[taxon_oid]],[1]Alphas_all_puf_new_20170727!$A:$AG,24,FALSE)</f>
        <v>39</v>
      </c>
      <c r="Y214" s="25">
        <f>VLOOKUP(Table3[[#This Row],[taxon_oid]],[1]Alphas_all_puf_new_20170727!$A:$AG,25,FALSE)</f>
        <v>0.59</v>
      </c>
      <c r="Z214" s="13">
        <f>VLOOKUP(Table3[[#This Row],[taxon_oid]],[1]Alphas_all_puf_new_20170727!$A:$AG,26,FALSE)</f>
        <v>3910382</v>
      </c>
      <c r="AA214" s="13">
        <f>VLOOKUP(Table3[[#This Row],[taxon_oid]],[1]Alphas_all_puf_new_20170727!$A:$AG,27,FALSE)</f>
        <v>4087</v>
      </c>
      <c r="AB214" s="13">
        <f>VLOOKUP(Table3[[#This Row],[taxon_oid]],[1]Alphas_all_puf_new_20170727!$A:$AG,28,FALSE)</f>
        <v>48</v>
      </c>
      <c r="AC214" s="13">
        <f>VLOOKUP(Table3[[#This Row],[taxon_oid]],[1]Alphas_all_puf_new_20170727!$A:$AG,29,FALSE)</f>
        <v>3</v>
      </c>
      <c r="AD214" s="13">
        <f>VLOOKUP(Table3[[#This Row],[taxon_oid]],[1]Alphas_all_puf_new_20170727!$A:$AG,30,FALSE)</f>
        <v>1</v>
      </c>
      <c r="AE214" s="13">
        <f>VLOOKUP(Table3[[#This Row],[taxon_oid]],[1]Alphas_all_puf_new_20170727!$A:$AG,31,FALSE)</f>
        <v>1</v>
      </c>
      <c r="AF214" s="13">
        <f>VLOOKUP(Table3[[#This Row],[taxon_oid]],[1]Alphas_all_puf_new_20170727!$A:$AG,32,FALSE)</f>
        <v>1</v>
      </c>
      <c r="AG214" s="13">
        <f>VLOOKUP(Table3[[#This Row],[taxon_oid]],[1]Alphas_all_puf_new_20170727!$A:$AG,33,FALSE)</f>
        <v>37</v>
      </c>
    </row>
    <row r="215" spans="1:33" x14ac:dyDescent="0.35">
      <c r="A215">
        <v>2504756015</v>
      </c>
      <c r="B215" t="s">
        <v>35</v>
      </c>
      <c r="C215" t="s">
        <v>36</v>
      </c>
      <c r="D215" t="s">
        <v>923</v>
      </c>
      <c r="E215" t="s">
        <v>922</v>
      </c>
      <c r="F215" t="s">
        <v>183</v>
      </c>
      <c r="G215">
        <v>2504756015</v>
      </c>
      <c r="H215" t="s">
        <v>38</v>
      </c>
      <c r="I215" t="s">
        <v>118</v>
      </c>
      <c r="J215" s="12" t="s">
        <v>506</v>
      </c>
      <c r="K215" s="12" t="s">
        <v>505</v>
      </c>
      <c r="L215" s="12" t="s">
        <v>534</v>
      </c>
      <c r="M215" t="s">
        <v>921</v>
      </c>
      <c r="N215" s="27" t="s">
        <v>920</v>
      </c>
      <c r="O215" s="26">
        <f>VLOOKUP(Table3[[#This Row],[taxon_oid]],[1]Alphas_all_puf_new_20170727!$A:$AG,14,FALSE)</f>
        <v>452981</v>
      </c>
      <c r="P215" s="26">
        <f>VLOOKUP(Table3[[#This Row],[taxon_oid]],[1]Alphas_all_puf_new_20170727!$A:$AG,15,FALSE)</f>
        <v>0</v>
      </c>
      <c r="Q215" s="26">
        <f>VLOOKUP(Table3[[#This Row],[taxon_oid]],[1]Alphas_all_puf_new_20170727!$A:$AG,16,FALSE)</f>
        <v>0</v>
      </c>
      <c r="R215" s="20">
        <f>VLOOKUP(Table3[[#This Row],[taxon_oid]],[1]Alphas_all_puf_new_20170727!$A:$AG,17,FALSE)</f>
        <v>41577</v>
      </c>
      <c r="S215" s="19" t="str">
        <f>VLOOKUP(Table3[[#This Row],[taxon_oid]],[1]Alphas_all_puf_new_20170727!$A:$AG,19,FALSE)</f>
        <v>Xavier Mayali</v>
      </c>
      <c r="T215" s="19" t="str">
        <f>VLOOKUP(Table3[[#This Row],[taxon_oid]],[1]Alphas_all_puf_new_20170727!$A:$AG,20,FALSE)</f>
        <v>Yes</v>
      </c>
      <c r="U215" s="19" t="str">
        <f>VLOOKUP(Table3[[#This Row],[taxon_oid]],[1]Alphas_all_puf_new_20170727!$A:$AG,21,FALSE)</f>
        <v>Unknown</v>
      </c>
      <c r="V215" s="13">
        <f>VLOOKUP(Table3[[#This Row],[taxon_oid]],[1]Alphas_all_puf_new_20170727!$A:$AG,22,FALSE)</f>
        <v>2967934</v>
      </c>
      <c r="W215" s="13">
        <f>VLOOKUP(Table3[[#This Row],[taxon_oid]],[1]Alphas_all_puf_new_20170727!$A:$AG,23,FALSE)</f>
        <v>3030</v>
      </c>
      <c r="X215" s="13">
        <f>VLOOKUP(Table3[[#This Row],[taxon_oid]],[1]Alphas_all_puf_new_20170727!$A:$AG,24,FALSE)</f>
        <v>212</v>
      </c>
      <c r="Y215" s="25">
        <f>VLOOKUP(Table3[[#This Row],[taxon_oid]],[1]Alphas_all_puf_new_20170727!$A:$AG,25,FALSE)</f>
        <v>0.54</v>
      </c>
      <c r="Z215" s="13">
        <f>VLOOKUP(Table3[[#This Row],[taxon_oid]],[1]Alphas_all_puf_new_20170727!$A:$AG,26,FALSE)</f>
        <v>2706235</v>
      </c>
      <c r="AA215" s="13">
        <f>VLOOKUP(Table3[[#This Row],[taxon_oid]],[1]Alphas_all_puf_new_20170727!$A:$AG,27,FALSE)</f>
        <v>2983</v>
      </c>
      <c r="AB215" s="13">
        <f>VLOOKUP(Table3[[#This Row],[taxon_oid]],[1]Alphas_all_puf_new_20170727!$A:$AG,28,FALSE)</f>
        <v>47</v>
      </c>
      <c r="AC215" s="13">
        <f>VLOOKUP(Table3[[#This Row],[taxon_oid]],[1]Alphas_all_puf_new_20170727!$A:$AG,29,FALSE)</f>
        <v>3</v>
      </c>
      <c r="AD215" s="13">
        <f>VLOOKUP(Table3[[#This Row],[taxon_oid]],[1]Alphas_all_puf_new_20170727!$A:$AG,30,FALSE)</f>
        <v>1</v>
      </c>
      <c r="AE215" s="13">
        <f>VLOOKUP(Table3[[#This Row],[taxon_oid]],[1]Alphas_all_puf_new_20170727!$A:$AG,31,FALSE)</f>
        <v>1</v>
      </c>
      <c r="AF215" s="13">
        <f>VLOOKUP(Table3[[#This Row],[taxon_oid]],[1]Alphas_all_puf_new_20170727!$A:$AG,32,FALSE)</f>
        <v>1</v>
      </c>
      <c r="AG215" s="13">
        <f>VLOOKUP(Table3[[#This Row],[taxon_oid]],[1]Alphas_all_puf_new_20170727!$A:$AG,33,FALSE)</f>
        <v>40</v>
      </c>
    </row>
    <row r="216" spans="1:33" x14ac:dyDescent="0.35">
      <c r="A216">
        <v>2608642200</v>
      </c>
      <c r="B216" t="s">
        <v>35</v>
      </c>
      <c r="C216" t="s">
        <v>123</v>
      </c>
      <c r="D216" t="s">
        <v>318</v>
      </c>
      <c r="E216" t="s">
        <v>919</v>
      </c>
      <c r="F216" t="s">
        <v>46</v>
      </c>
      <c r="G216">
        <v>2608642200</v>
      </c>
      <c r="H216" t="s">
        <v>38</v>
      </c>
      <c r="I216" t="s">
        <v>118</v>
      </c>
      <c r="J216" s="12" t="s">
        <v>506</v>
      </c>
      <c r="K216" s="12" t="s">
        <v>505</v>
      </c>
      <c r="L216" s="12" t="s">
        <v>117</v>
      </c>
      <c r="M216" t="s">
        <v>117</v>
      </c>
      <c r="N216" s="27"/>
      <c r="O216" s="26">
        <f>VLOOKUP(Table3[[#This Row],[taxon_oid]],[1]Alphas_all_puf_new_20170727!$A:$AG,14,FALSE)</f>
        <v>31989</v>
      </c>
      <c r="P216" s="26">
        <f>VLOOKUP(Table3[[#This Row],[taxon_oid]],[1]Alphas_all_puf_new_20170727!$A:$AG,15,FALSE)</f>
        <v>0</v>
      </c>
      <c r="Q216" s="26">
        <f>VLOOKUP(Table3[[#This Row],[taxon_oid]],[1]Alphas_all_puf_new_20170727!$A:$AG,16,FALSE)</f>
        <v>0</v>
      </c>
      <c r="R216" s="20">
        <f>VLOOKUP(Table3[[#This Row],[taxon_oid]],[1]Alphas_all_puf_new_20170727!$A:$AG,17,FALSE)</f>
        <v>42108</v>
      </c>
      <c r="S216" s="19" t="str">
        <f>VLOOKUP(Table3[[#This Row],[taxon_oid]],[1]Alphas_all_puf_new_20170727!$A:$AG,19,FALSE)</f>
        <v>Jim Fredrickson</v>
      </c>
      <c r="T216" s="19" t="str">
        <f>VLOOKUP(Table3[[#This Row],[taxon_oid]],[1]Alphas_all_puf_new_20170727!$A:$AG,20,FALSE)</f>
        <v>No</v>
      </c>
      <c r="U216" s="19">
        <f>VLOOKUP(Table3[[#This Row],[taxon_oid]],[1]Alphas_all_puf_new_20170727!$A:$AG,21,FALSE)</f>
        <v>0</v>
      </c>
      <c r="V216" s="13">
        <f>VLOOKUP(Table3[[#This Row],[taxon_oid]],[1]Alphas_all_puf_new_20170727!$A:$AG,22,FALSE)</f>
        <v>3640237</v>
      </c>
      <c r="W216" s="13">
        <f>VLOOKUP(Table3[[#This Row],[taxon_oid]],[1]Alphas_all_puf_new_20170727!$A:$AG,23,FALSE)</f>
        <v>3685</v>
      </c>
      <c r="X216" s="13">
        <f>VLOOKUP(Table3[[#This Row],[taxon_oid]],[1]Alphas_all_puf_new_20170727!$A:$AG,24,FALSE)</f>
        <v>43</v>
      </c>
      <c r="Y216" s="25">
        <f>VLOOKUP(Table3[[#This Row],[taxon_oid]],[1]Alphas_all_puf_new_20170727!$A:$AG,25,FALSE)</f>
        <v>0.68</v>
      </c>
      <c r="Z216" s="13">
        <f>VLOOKUP(Table3[[#This Row],[taxon_oid]],[1]Alphas_all_puf_new_20170727!$A:$AG,26,FALSE)</f>
        <v>3332989</v>
      </c>
      <c r="AA216" s="13">
        <f>VLOOKUP(Table3[[#This Row],[taxon_oid]],[1]Alphas_all_puf_new_20170727!$A:$AG,27,FALSE)</f>
        <v>3630</v>
      </c>
      <c r="AB216" s="13">
        <f>VLOOKUP(Table3[[#This Row],[taxon_oid]],[1]Alphas_all_puf_new_20170727!$A:$AG,28,FALSE)</f>
        <v>55</v>
      </c>
      <c r="AC216" s="13">
        <f>VLOOKUP(Table3[[#This Row],[taxon_oid]],[1]Alphas_all_puf_new_20170727!$A:$AG,29,FALSE)</f>
        <v>1</v>
      </c>
      <c r="AD216" s="13">
        <f>VLOOKUP(Table3[[#This Row],[taxon_oid]],[1]Alphas_all_puf_new_20170727!$A:$AG,30,FALSE)</f>
        <v>0</v>
      </c>
      <c r="AE216" s="13">
        <f>VLOOKUP(Table3[[#This Row],[taxon_oid]],[1]Alphas_all_puf_new_20170727!$A:$AG,31,FALSE)</f>
        <v>1</v>
      </c>
      <c r="AF216" s="13">
        <f>VLOOKUP(Table3[[#This Row],[taxon_oid]],[1]Alphas_all_puf_new_20170727!$A:$AG,32,FALSE)</f>
        <v>0</v>
      </c>
      <c r="AG216" s="13">
        <f>VLOOKUP(Table3[[#This Row],[taxon_oid]],[1]Alphas_all_puf_new_20170727!$A:$AG,33,FALSE)</f>
        <v>39</v>
      </c>
    </row>
    <row r="217" spans="1:33" x14ac:dyDescent="0.35">
      <c r="A217">
        <v>2521172635</v>
      </c>
      <c r="B217" t="s">
        <v>35</v>
      </c>
      <c r="C217" t="s">
        <v>36</v>
      </c>
      <c r="D217" t="s">
        <v>172</v>
      </c>
      <c r="E217" t="s">
        <v>918</v>
      </c>
      <c r="F217" t="s">
        <v>46</v>
      </c>
      <c r="G217">
        <v>2521172635</v>
      </c>
      <c r="H217" t="s">
        <v>38</v>
      </c>
      <c r="I217" t="s">
        <v>118</v>
      </c>
      <c r="J217" s="12" t="s">
        <v>506</v>
      </c>
      <c r="K217" s="12" t="s">
        <v>505</v>
      </c>
      <c r="L217" s="12" t="s">
        <v>549</v>
      </c>
      <c r="M217" s="12" t="s">
        <v>917</v>
      </c>
      <c r="N217" s="27" t="s">
        <v>916</v>
      </c>
      <c r="O217" s="26">
        <f>VLOOKUP(Table3[[#This Row],[taxon_oid]],[1]Alphas_all_puf_new_20170727!$A:$AG,14,FALSE)</f>
        <v>1122181</v>
      </c>
      <c r="P217" s="26">
        <f>VLOOKUP(Table3[[#This Row],[taxon_oid]],[1]Alphas_all_puf_new_20170727!$A:$AG,15,FALSE)</f>
        <v>0</v>
      </c>
      <c r="Q217" s="26">
        <f>VLOOKUP(Table3[[#This Row],[taxon_oid]],[1]Alphas_all_puf_new_20170727!$A:$AG,16,FALSE)</f>
        <v>0</v>
      </c>
      <c r="R217" s="20">
        <f>VLOOKUP(Table3[[#This Row],[taxon_oid]],[1]Alphas_all_puf_new_20170727!$A:$AG,17,FALSE)</f>
        <v>41334</v>
      </c>
      <c r="S217" s="19" t="str">
        <f>VLOOKUP(Table3[[#This Row],[taxon_oid]],[1]Alphas_all_puf_new_20170727!$A:$AG,19,FALSE)</f>
        <v>Nikos Kyrpides</v>
      </c>
      <c r="T217" s="19" t="str">
        <f>VLOOKUP(Table3[[#This Row],[taxon_oid]],[1]Alphas_all_puf_new_20170727!$A:$AG,20,FALSE)</f>
        <v>Yes</v>
      </c>
      <c r="U217" s="19" t="str">
        <f>VLOOKUP(Table3[[#This Row],[taxon_oid]],[1]Alphas_all_puf_new_20170727!$A:$AG,21,FALSE)</f>
        <v>Yes</v>
      </c>
      <c r="V217" s="13">
        <f>VLOOKUP(Table3[[#This Row],[taxon_oid]],[1]Alphas_all_puf_new_20170727!$A:$AG,22,FALSE)</f>
        <v>3721596</v>
      </c>
      <c r="W217" s="13">
        <f>VLOOKUP(Table3[[#This Row],[taxon_oid]],[1]Alphas_all_puf_new_20170727!$A:$AG,23,FALSE)</f>
        <v>3793</v>
      </c>
      <c r="X217" s="13">
        <f>VLOOKUP(Table3[[#This Row],[taxon_oid]],[1]Alphas_all_puf_new_20170727!$A:$AG,24,FALSE)</f>
        <v>45</v>
      </c>
      <c r="Y217" s="25">
        <f>VLOOKUP(Table3[[#This Row],[taxon_oid]],[1]Alphas_all_puf_new_20170727!$A:$AG,25,FALSE)</f>
        <v>0.62</v>
      </c>
      <c r="Z217" s="13">
        <f>VLOOKUP(Table3[[#This Row],[taxon_oid]],[1]Alphas_all_puf_new_20170727!$A:$AG,26,FALSE)</f>
        <v>3419449</v>
      </c>
      <c r="AA217" s="13">
        <f>VLOOKUP(Table3[[#This Row],[taxon_oid]],[1]Alphas_all_puf_new_20170727!$A:$AG,27,FALSE)</f>
        <v>3725</v>
      </c>
      <c r="AB217" s="13">
        <f>VLOOKUP(Table3[[#This Row],[taxon_oid]],[1]Alphas_all_puf_new_20170727!$A:$AG,28,FALSE)</f>
        <v>68</v>
      </c>
      <c r="AC217" s="13">
        <f>VLOOKUP(Table3[[#This Row],[taxon_oid]],[1]Alphas_all_puf_new_20170727!$A:$AG,29,FALSE)</f>
        <v>9</v>
      </c>
      <c r="AD217" s="13">
        <f>VLOOKUP(Table3[[#This Row],[taxon_oid]],[1]Alphas_all_puf_new_20170727!$A:$AG,30,FALSE)</f>
        <v>3</v>
      </c>
      <c r="AE217" s="13">
        <f>VLOOKUP(Table3[[#This Row],[taxon_oid]],[1]Alphas_all_puf_new_20170727!$A:$AG,31,FALSE)</f>
        <v>3</v>
      </c>
      <c r="AF217" s="13">
        <f>VLOOKUP(Table3[[#This Row],[taxon_oid]],[1]Alphas_all_puf_new_20170727!$A:$AG,32,FALSE)</f>
        <v>3</v>
      </c>
      <c r="AG217" s="13">
        <f>VLOOKUP(Table3[[#This Row],[taxon_oid]],[1]Alphas_all_puf_new_20170727!$A:$AG,33,FALSE)</f>
        <v>48</v>
      </c>
    </row>
    <row r="218" spans="1:33" x14ac:dyDescent="0.35">
      <c r="A218">
        <v>2622736532</v>
      </c>
      <c r="B218" t="s">
        <v>35</v>
      </c>
      <c r="C218" t="s">
        <v>36</v>
      </c>
      <c r="D218" t="s">
        <v>45</v>
      </c>
      <c r="E218" t="s">
        <v>915</v>
      </c>
      <c r="F218" t="s">
        <v>46</v>
      </c>
      <c r="G218">
        <v>2622736532</v>
      </c>
      <c r="H218" t="s">
        <v>38</v>
      </c>
      <c r="I218" t="s">
        <v>118</v>
      </c>
      <c r="J218" s="12" t="s">
        <v>506</v>
      </c>
      <c r="K218" s="12" t="s">
        <v>505</v>
      </c>
      <c r="L218" s="12" t="s">
        <v>549</v>
      </c>
      <c r="M218" s="12" t="s">
        <v>914</v>
      </c>
      <c r="N218" s="27" t="s">
        <v>913</v>
      </c>
      <c r="O218" s="26">
        <f>VLOOKUP(Table3[[#This Row],[taxon_oid]],[1]Alphas_all_puf_new_20170727!$A:$AG,14,FALSE)</f>
        <v>245187</v>
      </c>
      <c r="P218" s="26">
        <f>VLOOKUP(Table3[[#This Row],[taxon_oid]],[1]Alphas_all_puf_new_20170727!$A:$AG,15,FALSE)</f>
        <v>0</v>
      </c>
      <c r="Q218" s="26">
        <f>VLOOKUP(Table3[[#This Row],[taxon_oid]],[1]Alphas_all_puf_new_20170727!$A:$AG,16,FALSE)</f>
        <v>0</v>
      </c>
      <c r="R218" s="20">
        <f>VLOOKUP(Table3[[#This Row],[taxon_oid]],[1]Alphas_all_puf_new_20170727!$A:$AG,17,FALSE)</f>
        <v>42194</v>
      </c>
      <c r="S218" s="19" t="str">
        <f>VLOOKUP(Table3[[#This Row],[taxon_oid]],[1]Alphas_all_puf_new_20170727!$A:$AG,19,FALSE)</f>
        <v>Markus G?ker</v>
      </c>
      <c r="T218" s="19" t="str">
        <f>VLOOKUP(Table3[[#This Row],[taxon_oid]],[1]Alphas_all_puf_new_20170727!$A:$AG,20,FALSE)</f>
        <v>Yes</v>
      </c>
      <c r="U218" s="19">
        <f>VLOOKUP(Table3[[#This Row],[taxon_oid]],[1]Alphas_all_puf_new_20170727!$A:$AG,21,FALSE)</f>
        <v>0</v>
      </c>
      <c r="V218" s="13">
        <f>VLOOKUP(Table3[[#This Row],[taxon_oid]],[1]Alphas_all_puf_new_20170727!$A:$AG,22,FALSE)</f>
        <v>3551153</v>
      </c>
      <c r="W218" s="13">
        <f>VLOOKUP(Table3[[#This Row],[taxon_oid]],[1]Alphas_all_puf_new_20170727!$A:$AG,23,FALSE)</f>
        <v>3507</v>
      </c>
      <c r="X218" s="13">
        <f>VLOOKUP(Table3[[#This Row],[taxon_oid]],[1]Alphas_all_puf_new_20170727!$A:$AG,24,FALSE)</f>
        <v>74</v>
      </c>
      <c r="Y218" s="25">
        <f>VLOOKUP(Table3[[#This Row],[taxon_oid]],[1]Alphas_all_puf_new_20170727!$A:$AG,25,FALSE)</f>
        <v>0.66</v>
      </c>
      <c r="Z218" s="13">
        <f>VLOOKUP(Table3[[#This Row],[taxon_oid]],[1]Alphas_all_puf_new_20170727!$A:$AG,26,FALSE)</f>
        <v>3206257</v>
      </c>
      <c r="AA218" s="13">
        <f>VLOOKUP(Table3[[#This Row],[taxon_oid]],[1]Alphas_all_puf_new_20170727!$A:$AG,27,FALSE)</f>
        <v>3447</v>
      </c>
      <c r="AB218" s="13">
        <f>VLOOKUP(Table3[[#This Row],[taxon_oid]],[1]Alphas_all_puf_new_20170727!$A:$AG,28,FALSE)</f>
        <v>60</v>
      </c>
      <c r="AC218" s="13">
        <f>VLOOKUP(Table3[[#This Row],[taxon_oid]],[1]Alphas_all_puf_new_20170727!$A:$AG,29,FALSE)</f>
        <v>5</v>
      </c>
      <c r="AD218" s="13">
        <f>VLOOKUP(Table3[[#This Row],[taxon_oid]],[1]Alphas_all_puf_new_20170727!$A:$AG,30,FALSE)</f>
        <v>2</v>
      </c>
      <c r="AE218" s="13">
        <f>VLOOKUP(Table3[[#This Row],[taxon_oid]],[1]Alphas_all_puf_new_20170727!$A:$AG,31,FALSE)</f>
        <v>2</v>
      </c>
      <c r="AF218" s="13">
        <f>VLOOKUP(Table3[[#This Row],[taxon_oid]],[1]Alphas_all_puf_new_20170727!$A:$AG,32,FALSE)</f>
        <v>1</v>
      </c>
      <c r="AG218" s="13">
        <f>VLOOKUP(Table3[[#This Row],[taxon_oid]],[1]Alphas_all_puf_new_20170727!$A:$AG,33,FALSE)</f>
        <v>46</v>
      </c>
    </row>
    <row r="219" spans="1:33" x14ac:dyDescent="0.35">
      <c r="A219">
        <v>2622736594</v>
      </c>
      <c r="B219" t="s">
        <v>35</v>
      </c>
      <c r="C219" t="s">
        <v>36</v>
      </c>
      <c r="D219" t="s">
        <v>45</v>
      </c>
      <c r="E219" t="s">
        <v>912</v>
      </c>
      <c r="F219" t="s">
        <v>46</v>
      </c>
      <c r="G219">
        <v>2622736594</v>
      </c>
      <c r="H219" t="s">
        <v>38</v>
      </c>
      <c r="I219" t="s">
        <v>118</v>
      </c>
      <c r="J219" s="12" t="s">
        <v>506</v>
      </c>
      <c r="K219" s="12" t="s">
        <v>505</v>
      </c>
      <c r="L219" s="12" t="s">
        <v>911</v>
      </c>
      <c r="M219" s="12" t="s">
        <v>910</v>
      </c>
      <c r="N219" s="27" t="s">
        <v>909</v>
      </c>
      <c r="O219" s="26">
        <f>VLOOKUP(Table3[[#This Row],[taxon_oid]],[1]Alphas_all_puf_new_20170727!$A:$AG,14,FALSE)</f>
        <v>441119</v>
      </c>
      <c r="P219" s="26">
        <f>VLOOKUP(Table3[[#This Row],[taxon_oid]],[1]Alphas_all_puf_new_20170727!$A:$AG,15,FALSE)</f>
        <v>0</v>
      </c>
      <c r="Q219" s="26">
        <f>VLOOKUP(Table3[[#This Row],[taxon_oid]],[1]Alphas_all_puf_new_20170727!$A:$AG,16,FALSE)</f>
        <v>0</v>
      </c>
      <c r="R219" s="20">
        <f>VLOOKUP(Table3[[#This Row],[taxon_oid]],[1]Alphas_all_puf_new_20170727!$A:$AG,17,FALSE)</f>
        <v>42194</v>
      </c>
      <c r="S219" s="19" t="str">
        <f>VLOOKUP(Table3[[#This Row],[taxon_oid]],[1]Alphas_all_puf_new_20170727!$A:$AG,19,FALSE)</f>
        <v>Markus G?ker</v>
      </c>
      <c r="T219" s="19" t="str">
        <f>VLOOKUP(Table3[[#This Row],[taxon_oid]],[1]Alphas_all_puf_new_20170727!$A:$AG,20,FALSE)</f>
        <v>Yes</v>
      </c>
      <c r="U219" s="19">
        <f>VLOOKUP(Table3[[#This Row],[taxon_oid]],[1]Alphas_all_puf_new_20170727!$A:$AG,21,FALSE)</f>
        <v>0</v>
      </c>
      <c r="V219" s="13">
        <f>VLOOKUP(Table3[[#This Row],[taxon_oid]],[1]Alphas_all_puf_new_20170727!$A:$AG,22,FALSE)</f>
        <v>4543020</v>
      </c>
      <c r="W219" s="13">
        <f>VLOOKUP(Table3[[#This Row],[taxon_oid]],[1]Alphas_all_puf_new_20170727!$A:$AG,23,FALSE)</f>
        <v>4525</v>
      </c>
      <c r="X219" s="13">
        <f>VLOOKUP(Table3[[#This Row],[taxon_oid]],[1]Alphas_all_puf_new_20170727!$A:$AG,24,FALSE)</f>
        <v>92</v>
      </c>
      <c r="Y219" s="25">
        <f>VLOOKUP(Table3[[#This Row],[taxon_oid]],[1]Alphas_all_puf_new_20170727!$A:$AG,25,FALSE)</f>
        <v>0.67</v>
      </c>
      <c r="Z219" s="13">
        <f>VLOOKUP(Table3[[#This Row],[taxon_oid]],[1]Alphas_all_puf_new_20170727!$A:$AG,26,FALSE)</f>
        <v>4055652</v>
      </c>
      <c r="AA219" s="13">
        <f>VLOOKUP(Table3[[#This Row],[taxon_oid]],[1]Alphas_all_puf_new_20170727!$A:$AG,27,FALSE)</f>
        <v>4467</v>
      </c>
      <c r="AB219" s="13">
        <f>VLOOKUP(Table3[[#This Row],[taxon_oid]],[1]Alphas_all_puf_new_20170727!$A:$AG,28,FALSE)</f>
        <v>58</v>
      </c>
      <c r="AC219" s="13">
        <f>VLOOKUP(Table3[[#This Row],[taxon_oid]],[1]Alphas_all_puf_new_20170727!$A:$AG,29,FALSE)</f>
        <v>4</v>
      </c>
      <c r="AD219" s="13">
        <f>VLOOKUP(Table3[[#This Row],[taxon_oid]],[1]Alphas_all_puf_new_20170727!$A:$AG,30,FALSE)</f>
        <v>1</v>
      </c>
      <c r="AE219" s="13">
        <f>VLOOKUP(Table3[[#This Row],[taxon_oid]],[1]Alphas_all_puf_new_20170727!$A:$AG,31,FALSE)</f>
        <v>1</v>
      </c>
      <c r="AF219" s="13">
        <f>VLOOKUP(Table3[[#This Row],[taxon_oid]],[1]Alphas_all_puf_new_20170727!$A:$AG,32,FALSE)</f>
        <v>2</v>
      </c>
      <c r="AG219" s="13">
        <f>VLOOKUP(Table3[[#This Row],[taxon_oid]],[1]Alphas_all_puf_new_20170727!$A:$AG,33,FALSE)</f>
        <v>43</v>
      </c>
    </row>
    <row r="220" spans="1:33" x14ac:dyDescent="0.35">
      <c r="A220">
        <v>2576861671</v>
      </c>
      <c r="B220" t="s">
        <v>35</v>
      </c>
      <c r="C220" t="s">
        <v>36</v>
      </c>
      <c r="D220" t="s">
        <v>598</v>
      </c>
      <c r="E220" t="s">
        <v>597</v>
      </c>
      <c r="F220" t="s">
        <v>596</v>
      </c>
      <c r="G220">
        <v>2576861671</v>
      </c>
      <c r="H220" t="s">
        <v>38</v>
      </c>
      <c r="I220" t="s">
        <v>118</v>
      </c>
      <c r="J220" s="12" t="s">
        <v>506</v>
      </c>
      <c r="K220" s="12" t="s">
        <v>505</v>
      </c>
      <c r="L220" s="12" t="s">
        <v>511</v>
      </c>
      <c r="M220" s="12" t="s">
        <v>595</v>
      </c>
      <c r="N220" s="27" t="s">
        <v>594</v>
      </c>
      <c r="O220" s="26">
        <f>VLOOKUP(Table3[[#This Row],[taxon_oid]],[1]Alphas_all_puf_new_20170727!$A:$AG,14,FALSE)</f>
        <v>1415159</v>
      </c>
      <c r="P220" s="26">
        <f>VLOOKUP(Table3[[#This Row],[taxon_oid]],[1]Alphas_all_puf_new_20170727!$A:$AG,15,FALSE)</f>
        <v>0</v>
      </c>
      <c r="Q220" s="26">
        <f>VLOOKUP(Table3[[#This Row],[taxon_oid]],[1]Alphas_all_puf_new_20170727!$A:$AG,16,FALSE)</f>
        <v>0</v>
      </c>
      <c r="R220" s="20">
        <f>VLOOKUP(Table3[[#This Row],[taxon_oid]],[1]Alphas_all_puf_new_20170727!$A:$AG,17,FALSE)</f>
        <v>0</v>
      </c>
      <c r="S220" s="19">
        <f>VLOOKUP(Table3[[#This Row],[taxon_oid]],[1]Alphas_all_puf_new_20170727!$A:$AG,19,FALSE)</f>
        <v>0</v>
      </c>
      <c r="T220" s="19" t="str">
        <f>VLOOKUP(Table3[[#This Row],[taxon_oid]],[1]Alphas_all_puf_new_20170727!$A:$AG,20,FALSE)</f>
        <v>Yes</v>
      </c>
      <c r="U220" s="19" t="str">
        <f>VLOOKUP(Table3[[#This Row],[taxon_oid]],[1]Alphas_all_puf_new_20170727!$A:$AG,21,FALSE)</f>
        <v>Unknown</v>
      </c>
      <c r="V220" s="13">
        <f>VLOOKUP(Table3[[#This Row],[taxon_oid]],[1]Alphas_all_puf_new_20170727!$A:$AG,22,FALSE)</f>
        <v>3771447</v>
      </c>
      <c r="W220" s="13">
        <f>VLOOKUP(Table3[[#This Row],[taxon_oid]],[1]Alphas_all_puf_new_20170727!$A:$AG,23,FALSE)</f>
        <v>3593</v>
      </c>
      <c r="X220" s="13">
        <f>VLOOKUP(Table3[[#This Row],[taxon_oid]],[1]Alphas_all_puf_new_20170727!$A:$AG,24,FALSE)</f>
        <v>62</v>
      </c>
      <c r="Y220" s="25">
        <f>VLOOKUP(Table3[[#This Row],[taxon_oid]],[1]Alphas_all_puf_new_20170727!$A:$AG,25,FALSE)</f>
        <v>0.66</v>
      </c>
      <c r="Z220" s="13">
        <f>VLOOKUP(Table3[[#This Row],[taxon_oid]],[1]Alphas_all_puf_new_20170727!$A:$AG,26,FALSE)</f>
        <v>3368035</v>
      </c>
      <c r="AA220" s="13">
        <f>VLOOKUP(Table3[[#This Row],[taxon_oid]],[1]Alphas_all_puf_new_20170727!$A:$AG,27,FALSE)</f>
        <v>3542</v>
      </c>
      <c r="AB220" s="13">
        <f>VLOOKUP(Table3[[#This Row],[taxon_oid]],[1]Alphas_all_puf_new_20170727!$A:$AG,28,FALSE)</f>
        <v>51</v>
      </c>
      <c r="AC220" s="13">
        <f>VLOOKUP(Table3[[#This Row],[taxon_oid]],[1]Alphas_all_puf_new_20170727!$A:$AG,29,FALSE)</f>
        <v>3</v>
      </c>
      <c r="AD220" s="13">
        <f>VLOOKUP(Table3[[#This Row],[taxon_oid]],[1]Alphas_all_puf_new_20170727!$A:$AG,30,FALSE)</f>
        <v>1</v>
      </c>
      <c r="AE220" s="13">
        <f>VLOOKUP(Table3[[#This Row],[taxon_oid]],[1]Alphas_all_puf_new_20170727!$A:$AG,31,FALSE)</f>
        <v>1</v>
      </c>
      <c r="AF220" s="13">
        <f>VLOOKUP(Table3[[#This Row],[taxon_oid]],[1]Alphas_all_puf_new_20170727!$A:$AG,32,FALSE)</f>
        <v>1</v>
      </c>
      <c r="AG220" s="13">
        <f>VLOOKUP(Table3[[#This Row],[taxon_oid]],[1]Alphas_all_puf_new_20170727!$A:$AG,33,FALSE)</f>
        <v>47</v>
      </c>
    </row>
    <row r="221" spans="1:33" x14ac:dyDescent="0.35">
      <c r="A221">
        <v>2695421018</v>
      </c>
      <c r="B221" t="s">
        <v>35</v>
      </c>
      <c r="C221" t="s">
        <v>36</v>
      </c>
      <c r="D221" t="s">
        <v>45</v>
      </c>
      <c r="E221" t="s">
        <v>908</v>
      </c>
      <c r="F221" t="s">
        <v>46</v>
      </c>
      <c r="G221">
        <v>2695421018</v>
      </c>
      <c r="H221" t="s">
        <v>38</v>
      </c>
      <c r="I221" t="s">
        <v>118</v>
      </c>
      <c r="J221" s="12" t="s">
        <v>506</v>
      </c>
      <c r="K221" s="12" t="s">
        <v>505</v>
      </c>
      <c r="L221" s="12" t="s">
        <v>723</v>
      </c>
      <c r="M221" s="12" t="s">
        <v>907</v>
      </c>
      <c r="N221" s="27" t="s">
        <v>906</v>
      </c>
      <c r="O221" s="26">
        <f>VLOOKUP(Table3[[#This Row],[taxon_oid]],[1]Alphas_all_puf_new_20170727!$A:$AG,14,FALSE)</f>
        <v>996342</v>
      </c>
      <c r="P221" s="26">
        <f>VLOOKUP(Table3[[#This Row],[taxon_oid]],[1]Alphas_all_puf_new_20170727!$A:$AG,15,FALSE)</f>
        <v>0</v>
      </c>
      <c r="Q221" s="26">
        <f>VLOOKUP(Table3[[#This Row],[taxon_oid]],[1]Alphas_all_puf_new_20170727!$A:$AG,16,FALSE)</f>
        <v>0</v>
      </c>
      <c r="R221" s="20">
        <f>VLOOKUP(Table3[[#This Row],[taxon_oid]],[1]Alphas_all_puf_new_20170727!$A:$AG,17,FALSE)</f>
        <v>42647</v>
      </c>
      <c r="S221" s="19" t="str">
        <f>VLOOKUP(Table3[[#This Row],[taxon_oid]],[1]Alphas_all_puf_new_20170727!$A:$AG,19,FALSE)</f>
        <v>Markus G?ker</v>
      </c>
      <c r="T221" s="19" t="str">
        <f>VLOOKUP(Table3[[#This Row],[taxon_oid]],[1]Alphas_all_puf_new_20170727!$A:$AG,20,FALSE)</f>
        <v>Yes</v>
      </c>
      <c r="U221" s="19" t="str">
        <f>VLOOKUP(Table3[[#This Row],[taxon_oid]],[1]Alphas_all_puf_new_20170727!$A:$AG,21,FALSE)</f>
        <v>Yes</v>
      </c>
      <c r="V221" s="13">
        <f>VLOOKUP(Table3[[#This Row],[taxon_oid]],[1]Alphas_all_puf_new_20170727!$A:$AG,22,FALSE)</f>
        <v>4193223</v>
      </c>
      <c r="W221" s="13">
        <f>VLOOKUP(Table3[[#This Row],[taxon_oid]],[1]Alphas_all_puf_new_20170727!$A:$AG,23,FALSE)</f>
        <v>4231</v>
      </c>
      <c r="X221" s="13">
        <f>VLOOKUP(Table3[[#This Row],[taxon_oid]],[1]Alphas_all_puf_new_20170727!$A:$AG,24,FALSE)</f>
        <v>20</v>
      </c>
      <c r="Y221" s="25">
        <f>VLOOKUP(Table3[[#This Row],[taxon_oid]],[1]Alphas_all_puf_new_20170727!$A:$AG,25,FALSE)</f>
        <v>0.6</v>
      </c>
      <c r="Z221" s="13">
        <f>VLOOKUP(Table3[[#This Row],[taxon_oid]],[1]Alphas_all_puf_new_20170727!$A:$AG,26,FALSE)</f>
        <v>3851583</v>
      </c>
      <c r="AA221" s="13">
        <f>VLOOKUP(Table3[[#This Row],[taxon_oid]],[1]Alphas_all_puf_new_20170727!$A:$AG,27,FALSE)</f>
        <v>4175</v>
      </c>
      <c r="AB221" s="13">
        <f>VLOOKUP(Table3[[#This Row],[taxon_oid]],[1]Alphas_all_puf_new_20170727!$A:$AG,28,FALSE)</f>
        <v>56</v>
      </c>
      <c r="AC221" s="13">
        <f>VLOOKUP(Table3[[#This Row],[taxon_oid]],[1]Alphas_all_puf_new_20170727!$A:$AG,29,FALSE)</f>
        <v>4</v>
      </c>
      <c r="AD221" s="13">
        <f>VLOOKUP(Table3[[#This Row],[taxon_oid]],[1]Alphas_all_puf_new_20170727!$A:$AG,30,FALSE)</f>
        <v>2</v>
      </c>
      <c r="AE221" s="13">
        <f>VLOOKUP(Table3[[#This Row],[taxon_oid]],[1]Alphas_all_puf_new_20170727!$A:$AG,31,FALSE)</f>
        <v>1</v>
      </c>
      <c r="AF221" s="13">
        <f>VLOOKUP(Table3[[#This Row],[taxon_oid]],[1]Alphas_all_puf_new_20170727!$A:$AG,32,FALSE)</f>
        <v>1</v>
      </c>
      <c r="AG221" s="13">
        <f>VLOOKUP(Table3[[#This Row],[taxon_oid]],[1]Alphas_all_puf_new_20170727!$A:$AG,33,FALSE)</f>
        <v>42</v>
      </c>
    </row>
    <row r="222" spans="1:33" x14ac:dyDescent="0.35">
      <c r="A222">
        <v>2734482292</v>
      </c>
      <c r="B222" t="s">
        <v>35</v>
      </c>
      <c r="C222" t="s">
        <v>36</v>
      </c>
      <c r="D222" t="s">
        <v>45</v>
      </c>
      <c r="E222" t="s">
        <v>905</v>
      </c>
      <c r="F222" t="s">
        <v>46</v>
      </c>
      <c r="G222">
        <v>2734482292</v>
      </c>
      <c r="H222" t="s">
        <v>38</v>
      </c>
      <c r="I222" t="s">
        <v>118</v>
      </c>
      <c r="J222" s="12" t="s">
        <v>506</v>
      </c>
      <c r="K222" s="12" t="s">
        <v>505</v>
      </c>
      <c r="L222" s="12" t="s">
        <v>549</v>
      </c>
      <c r="M222" s="12" t="s">
        <v>904</v>
      </c>
      <c r="N222" s="27" t="s">
        <v>903</v>
      </c>
      <c r="O222" s="26">
        <f>VLOOKUP(Table3[[#This Row],[taxon_oid]],[1]Alphas_all_puf_new_20170727!$A:$AG,14,FALSE)</f>
        <v>1286148</v>
      </c>
      <c r="P222" s="26">
        <f>VLOOKUP(Table3[[#This Row],[taxon_oid]],[1]Alphas_all_puf_new_20170727!$A:$AG,15,FALSE)</f>
        <v>0</v>
      </c>
      <c r="Q222" s="26">
        <f>VLOOKUP(Table3[[#This Row],[taxon_oid]],[1]Alphas_all_puf_new_20170727!$A:$AG,16,FALSE)</f>
        <v>0</v>
      </c>
      <c r="R222" s="20">
        <f>VLOOKUP(Table3[[#This Row],[taxon_oid]],[1]Alphas_all_puf_new_20170727!$A:$AG,17,FALSE)</f>
        <v>42899</v>
      </c>
      <c r="S222" s="19" t="str">
        <f>VLOOKUP(Table3[[#This Row],[taxon_oid]],[1]Alphas_all_puf_new_20170727!$A:$AG,19,FALSE)</f>
        <v>Markus G?ker</v>
      </c>
      <c r="T222" s="19" t="str">
        <f>VLOOKUP(Table3[[#This Row],[taxon_oid]],[1]Alphas_all_puf_new_20170727!$A:$AG,20,FALSE)</f>
        <v>Yes</v>
      </c>
      <c r="U222" s="19">
        <f>VLOOKUP(Table3[[#This Row],[taxon_oid]],[1]Alphas_all_puf_new_20170727!$A:$AG,21,FALSE)</f>
        <v>0</v>
      </c>
      <c r="V222" s="13">
        <f>VLOOKUP(Table3[[#This Row],[taxon_oid]],[1]Alphas_all_puf_new_20170727!$A:$AG,22,FALSE)</f>
        <v>4668162</v>
      </c>
      <c r="W222" s="13">
        <f>VLOOKUP(Table3[[#This Row],[taxon_oid]],[1]Alphas_all_puf_new_20170727!$A:$AG,23,FALSE)</f>
        <v>4670</v>
      </c>
      <c r="X222" s="13">
        <f>VLOOKUP(Table3[[#This Row],[taxon_oid]],[1]Alphas_all_puf_new_20170727!$A:$AG,24,FALSE)</f>
        <v>49</v>
      </c>
      <c r="Y222" s="25">
        <f>VLOOKUP(Table3[[#This Row],[taxon_oid]],[1]Alphas_all_puf_new_20170727!$A:$AG,25,FALSE)</f>
        <v>0.56999999999999995</v>
      </c>
      <c r="Z222" s="13">
        <f>VLOOKUP(Table3[[#This Row],[taxon_oid]],[1]Alphas_all_puf_new_20170727!$A:$AG,26,FALSE)</f>
        <v>4200007</v>
      </c>
      <c r="AA222" s="13">
        <f>VLOOKUP(Table3[[#This Row],[taxon_oid]],[1]Alphas_all_puf_new_20170727!$A:$AG,27,FALSE)</f>
        <v>4616</v>
      </c>
      <c r="AB222" s="13">
        <f>VLOOKUP(Table3[[#This Row],[taxon_oid]],[1]Alphas_all_puf_new_20170727!$A:$AG,28,FALSE)</f>
        <v>54</v>
      </c>
      <c r="AC222" s="13">
        <f>VLOOKUP(Table3[[#This Row],[taxon_oid]],[1]Alphas_all_puf_new_20170727!$A:$AG,29,FALSE)</f>
        <v>3</v>
      </c>
      <c r="AD222" s="13">
        <f>VLOOKUP(Table3[[#This Row],[taxon_oid]],[1]Alphas_all_puf_new_20170727!$A:$AG,30,FALSE)</f>
        <v>1</v>
      </c>
      <c r="AE222" s="13">
        <f>VLOOKUP(Table3[[#This Row],[taxon_oid]],[1]Alphas_all_puf_new_20170727!$A:$AG,31,FALSE)</f>
        <v>1</v>
      </c>
      <c r="AF222" s="13">
        <f>VLOOKUP(Table3[[#This Row],[taxon_oid]],[1]Alphas_all_puf_new_20170727!$A:$AG,32,FALSE)</f>
        <v>1</v>
      </c>
      <c r="AG222" s="13">
        <f>VLOOKUP(Table3[[#This Row],[taxon_oid]],[1]Alphas_all_puf_new_20170727!$A:$AG,33,FALSE)</f>
        <v>41</v>
      </c>
    </row>
    <row r="223" spans="1:33" x14ac:dyDescent="0.35">
      <c r="A223">
        <v>2582580507</v>
      </c>
      <c r="B223" t="s">
        <v>35</v>
      </c>
      <c r="C223" t="s">
        <v>123</v>
      </c>
      <c r="D223" t="s">
        <v>318</v>
      </c>
      <c r="E223" t="s">
        <v>902</v>
      </c>
      <c r="F223" t="s">
        <v>46</v>
      </c>
      <c r="G223">
        <v>2582580507</v>
      </c>
      <c r="H223" t="s">
        <v>38</v>
      </c>
      <c r="I223" t="s">
        <v>118</v>
      </c>
      <c r="J223" s="12" t="s">
        <v>506</v>
      </c>
      <c r="K223" s="12" t="s">
        <v>505</v>
      </c>
      <c r="L223" s="12" t="s">
        <v>697</v>
      </c>
      <c r="M223" t="s">
        <v>117</v>
      </c>
      <c r="N223" s="27"/>
      <c r="O223" s="26">
        <f>VLOOKUP(Table3[[#This Row],[taxon_oid]],[1]Alphas_all_puf_new_20170727!$A:$AG,14,FALSE)</f>
        <v>119541</v>
      </c>
      <c r="P223" s="26">
        <f>VLOOKUP(Table3[[#This Row],[taxon_oid]],[1]Alphas_all_puf_new_20170727!$A:$AG,15,FALSE)</f>
        <v>0</v>
      </c>
      <c r="Q223" s="26">
        <f>VLOOKUP(Table3[[#This Row],[taxon_oid]],[1]Alphas_all_puf_new_20170727!$A:$AG,16,FALSE)</f>
        <v>0</v>
      </c>
      <c r="R223" s="20">
        <f>VLOOKUP(Table3[[#This Row],[taxon_oid]],[1]Alphas_all_puf_new_20170727!$A:$AG,17,FALSE)</f>
        <v>42857</v>
      </c>
      <c r="S223" s="19" t="str">
        <f>VLOOKUP(Table3[[#This Row],[taxon_oid]],[1]Alphas_all_puf_new_20170727!$A:$AG,19,FALSE)</f>
        <v>Jim Fredrickson</v>
      </c>
      <c r="T223" s="19" t="str">
        <f>VLOOKUP(Table3[[#This Row],[taxon_oid]],[1]Alphas_all_puf_new_20170727!$A:$AG,20,FALSE)</f>
        <v>No</v>
      </c>
      <c r="U223" s="19">
        <f>VLOOKUP(Table3[[#This Row],[taxon_oid]],[1]Alphas_all_puf_new_20170727!$A:$AG,21,FALSE)</f>
        <v>0</v>
      </c>
      <c r="V223" s="13">
        <f>VLOOKUP(Table3[[#This Row],[taxon_oid]],[1]Alphas_all_puf_new_20170727!$A:$AG,22,FALSE)</f>
        <v>3044387</v>
      </c>
      <c r="W223" s="13">
        <f>VLOOKUP(Table3[[#This Row],[taxon_oid]],[1]Alphas_all_puf_new_20170727!$A:$AG,23,FALSE)</f>
        <v>2991</v>
      </c>
      <c r="X223" s="13">
        <f>VLOOKUP(Table3[[#This Row],[taxon_oid]],[1]Alphas_all_puf_new_20170727!$A:$AG,24,FALSE)</f>
        <v>24</v>
      </c>
      <c r="Y223" s="25">
        <f>VLOOKUP(Table3[[#This Row],[taxon_oid]],[1]Alphas_all_puf_new_20170727!$A:$AG,25,FALSE)</f>
        <v>0.62</v>
      </c>
      <c r="Z223" s="13">
        <f>VLOOKUP(Table3[[#This Row],[taxon_oid]],[1]Alphas_all_puf_new_20170727!$A:$AG,26,FALSE)</f>
        <v>2800014</v>
      </c>
      <c r="AA223" s="13">
        <f>VLOOKUP(Table3[[#This Row],[taxon_oid]],[1]Alphas_all_puf_new_20170727!$A:$AG,27,FALSE)</f>
        <v>2953</v>
      </c>
      <c r="AB223" s="13">
        <f>VLOOKUP(Table3[[#This Row],[taxon_oid]],[1]Alphas_all_puf_new_20170727!$A:$AG,28,FALSE)</f>
        <v>38</v>
      </c>
      <c r="AC223" s="13">
        <f>VLOOKUP(Table3[[#This Row],[taxon_oid]],[1]Alphas_all_puf_new_20170727!$A:$AG,29,FALSE)</f>
        <v>0</v>
      </c>
      <c r="AD223" s="13">
        <f>VLOOKUP(Table3[[#This Row],[taxon_oid]],[1]Alphas_all_puf_new_20170727!$A:$AG,30,FALSE)</f>
        <v>0</v>
      </c>
      <c r="AE223" s="13">
        <f>VLOOKUP(Table3[[#This Row],[taxon_oid]],[1]Alphas_all_puf_new_20170727!$A:$AG,31,FALSE)</f>
        <v>0</v>
      </c>
      <c r="AF223" s="13">
        <f>VLOOKUP(Table3[[#This Row],[taxon_oid]],[1]Alphas_all_puf_new_20170727!$A:$AG,32,FALSE)</f>
        <v>0</v>
      </c>
      <c r="AG223" s="13">
        <f>VLOOKUP(Table3[[#This Row],[taxon_oid]],[1]Alphas_all_puf_new_20170727!$A:$AG,33,FALSE)</f>
        <v>38</v>
      </c>
    </row>
    <row r="224" spans="1:33" x14ac:dyDescent="0.35">
      <c r="A224">
        <v>2695420886</v>
      </c>
      <c r="B224" t="s">
        <v>35</v>
      </c>
      <c r="C224" t="s">
        <v>36</v>
      </c>
      <c r="D224" t="s">
        <v>598</v>
      </c>
      <c r="E224" t="s">
        <v>901</v>
      </c>
      <c r="F224" t="s">
        <v>596</v>
      </c>
      <c r="G224">
        <v>2695420886</v>
      </c>
      <c r="H224" t="s">
        <v>38</v>
      </c>
      <c r="I224" t="s">
        <v>118</v>
      </c>
      <c r="J224" s="12" t="s">
        <v>506</v>
      </c>
      <c r="K224" s="12" t="s">
        <v>505</v>
      </c>
      <c r="L224" s="12" t="s">
        <v>511</v>
      </c>
      <c r="M224" s="12" t="s">
        <v>595</v>
      </c>
      <c r="N224" s="27" t="s">
        <v>678</v>
      </c>
      <c r="O224" s="26">
        <f>VLOOKUP(Table3[[#This Row],[taxon_oid]],[1]Alphas_all_puf_new_20170727!$A:$AG,14,FALSE)</f>
        <v>1414586</v>
      </c>
      <c r="P224" s="26">
        <f>VLOOKUP(Table3[[#This Row],[taxon_oid]],[1]Alphas_all_puf_new_20170727!$A:$AG,15,FALSE)</f>
        <v>0</v>
      </c>
      <c r="Q224" s="26">
        <f>VLOOKUP(Table3[[#This Row],[taxon_oid]],[1]Alphas_all_puf_new_20170727!$A:$AG,16,FALSE)</f>
        <v>0</v>
      </c>
      <c r="R224" s="20">
        <f>VLOOKUP(Table3[[#This Row],[taxon_oid]],[1]Alphas_all_puf_new_20170727!$A:$AG,17,FALSE)</f>
        <v>42630</v>
      </c>
      <c r="S224" s="19">
        <f>VLOOKUP(Table3[[#This Row],[taxon_oid]],[1]Alphas_all_puf_new_20170727!$A:$AG,19,FALSE)</f>
        <v>0</v>
      </c>
      <c r="T224" s="19" t="str">
        <f>VLOOKUP(Table3[[#This Row],[taxon_oid]],[1]Alphas_all_puf_new_20170727!$A:$AG,20,FALSE)</f>
        <v>Yes</v>
      </c>
      <c r="U224" s="19" t="str">
        <f>VLOOKUP(Table3[[#This Row],[taxon_oid]],[1]Alphas_all_puf_new_20170727!$A:$AG,21,FALSE)</f>
        <v>Unknown</v>
      </c>
      <c r="V224" s="13">
        <f>VLOOKUP(Table3[[#This Row],[taxon_oid]],[1]Alphas_all_puf_new_20170727!$A:$AG,22,FALSE)</f>
        <v>3641794</v>
      </c>
      <c r="W224" s="13">
        <f>VLOOKUP(Table3[[#This Row],[taxon_oid]],[1]Alphas_all_puf_new_20170727!$A:$AG,23,FALSE)</f>
        <v>3533</v>
      </c>
      <c r="X224" s="13">
        <f>VLOOKUP(Table3[[#This Row],[taxon_oid]],[1]Alphas_all_puf_new_20170727!$A:$AG,24,FALSE)</f>
        <v>39</v>
      </c>
      <c r="Y224" s="25">
        <f>VLOOKUP(Table3[[#This Row],[taxon_oid]],[1]Alphas_all_puf_new_20170727!$A:$AG,25,FALSE)</f>
        <v>0.67</v>
      </c>
      <c r="Z224" s="13">
        <f>VLOOKUP(Table3[[#This Row],[taxon_oid]],[1]Alphas_all_puf_new_20170727!$A:$AG,26,FALSE)</f>
        <v>3314958</v>
      </c>
      <c r="AA224" s="13">
        <f>VLOOKUP(Table3[[#This Row],[taxon_oid]],[1]Alphas_all_puf_new_20170727!$A:$AG,27,FALSE)</f>
        <v>3465</v>
      </c>
      <c r="AB224" s="13">
        <f>VLOOKUP(Table3[[#This Row],[taxon_oid]],[1]Alphas_all_puf_new_20170727!$A:$AG,28,FALSE)</f>
        <v>68</v>
      </c>
      <c r="AC224" s="13">
        <f>VLOOKUP(Table3[[#This Row],[taxon_oid]],[1]Alphas_all_puf_new_20170727!$A:$AG,29,FALSE)</f>
        <v>12</v>
      </c>
      <c r="AD224" s="13">
        <f>VLOOKUP(Table3[[#This Row],[taxon_oid]],[1]Alphas_all_puf_new_20170727!$A:$AG,30,FALSE)</f>
        <v>4</v>
      </c>
      <c r="AE224" s="13">
        <f>VLOOKUP(Table3[[#This Row],[taxon_oid]],[1]Alphas_all_puf_new_20170727!$A:$AG,31,FALSE)</f>
        <v>4</v>
      </c>
      <c r="AF224" s="13">
        <f>VLOOKUP(Table3[[#This Row],[taxon_oid]],[1]Alphas_all_puf_new_20170727!$A:$AG,32,FALSE)</f>
        <v>4</v>
      </c>
      <c r="AG224" s="13">
        <f>VLOOKUP(Table3[[#This Row],[taxon_oid]],[1]Alphas_all_puf_new_20170727!$A:$AG,33,FALSE)</f>
        <v>48</v>
      </c>
    </row>
    <row r="225" spans="1:33" x14ac:dyDescent="0.35">
      <c r="A225">
        <v>2654587558</v>
      </c>
      <c r="B225" t="s">
        <v>35</v>
      </c>
      <c r="C225" t="s">
        <v>36</v>
      </c>
      <c r="D225" t="s">
        <v>900</v>
      </c>
      <c r="E225" t="s">
        <v>899</v>
      </c>
      <c r="F225" t="s">
        <v>843</v>
      </c>
      <c r="G225">
        <v>2654587558</v>
      </c>
      <c r="H225" t="s">
        <v>38</v>
      </c>
      <c r="I225" t="s">
        <v>118</v>
      </c>
      <c r="J225" s="12" t="s">
        <v>506</v>
      </c>
      <c r="K225" s="12" t="s">
        <v>505</v>
      </c>
      <c r="L225" s="12" t="s">
        <v>511</v>
      </c>
      <c r="M225" s="12" t="s">
        <v>595</v>
      </c>
      <c r="N225" s="27" t="s">
        <v>898</v>
      </c>
      <c r="O225" s="26">
        <f>VLOOKUP(Table3[[#This Row],[taxon_oid]],[1]Alphas_all_puf_new_20170727!$A:$AG,14,FALSE)</f>
        <v>1061</v>
      </c>
      <c r="P225" s="26">
        <f>VLOOKUP(Table3[[#This Row],[taxon_oid]],[1]Alphas_all_puf_new_20170727!$A:$AG,15,FALSE)</f>
        <v>0</v>
      </c>
      <c r="Q225" s="26">
        <f>VLOOKUP(Table3[[#This Row],[taxon_oid]],[1]Alphas_all_puf_new_20170727!$A:$AG,16,FALSE)</f>
        <v>0</v>
      </c>
      <c r="R225" s="20">
        <f>VLOOKUP(Table3[[#This Row],[taxon_oid]],[1]Alphas_all_puf_new_20170727!$A:$AG,17,FALSE)</f>
        <v>42443</v>
      </c>
      <c r="S225" s="19">
        <f>VLOOKUP(Table3[[#This Row],[taxon_oid]],[1]Alphas_all_puf_new_20170727!$A:$AG,19,FALSE)</f>
        <v>0</v>
      </c>
      <c r="T225" s="19" t="str">
        <f>VLOOKUP(Table3[[#This Row],[taxon_oid]],[1]Alphas_all_puf_new_20170727!$A:$AG,20,FALSE)</f>
        <v>Yes</v>
      </c>
      <c r="U225" s="19">
        <f>VLOOKUP(Table3[[#This Row],[taxon_oid]],[1]Alphas_all_puf_new_20170727!$A:$AG,21,FALSE)</f>
        <v>0</v>
      </c>
      <c r="V225" s="13">
        <f>VLOOKUP(Table3[[#This Row],[taxon_oid]],[1]Alphas_all_puf_new_20170727!$A:$AG,22,FALSE)</f>
        <v>3663307</v>
      </c>
      <c r="W225" s="13">
        <f>VLOOKUP(Table3[[#This Row],[taxon_oid]],[1]Alphas_all_puf_new_20170727!$A:$AG,23,FALSE)</f>
        <v>3528</v>
      </c>
      <c r="X225" s="13">
        <f>VLOOKUP(Table3[[#This Row],[taxon_oid]],[1]Alphas_all_puf_new_20170727!$A:$AG,24,FALSE)</f>
        <v>36</v>
      </c>
      <c r="Y225" s="25">
        <f>VLOOKUP(Table3[[#This Row],[taxon_oid]],[1]Alphas_all_puf_new_20170727!$A:$AG,25,FALSE)</f>
        <v>0.67</v>
      </c>
      <c r="Z225" s="13">
        <f>VLOOKUP(Table3[[#This Row],[taxon_oid]],[1]Alphas_all_puf_new_20170727!$A:$AG,26,FALSE)</f>
        <v>3301422</v>
      </c>
      <c r="AA225" s="13">
        <f>VLOOKUP(Table3[[#This Row],[taxon_oid]],[1]Alphas_all_puf_new_20170727!$A:$AG,27,FALSE)</f>
        <v>3473</v>
      </c>
      <c r="AB225" s="13">
        <f>VLOOKUP(Table3[[#This Row],[taxon_oid]],[1]Alphas_all_puf_new_20170727!$A:$AG,28,FALSE)</f>
        <v>55</v>
      </c>
      <c r="AC225" s="13">
        <f>VLOOKUP(Table3[[#This Row],[taxon_oid]],[1]Alphas_all_puf_new_20170727!$A:$AG,29,FALSE)</f>
        <v>2</v>
      </c>
      <c r="AD225" s="13">
        <f>VLOOKUP(Table3[[#This Row],[taxon_oid]],[1]Alphas_all_puf_new_20170727!$A:$AG,30,FALSE)</f>
        <v>1</v>
      </c>
      <c r="AE225" s="13">
        <f>VLOOKUP(Table3[[#This Row],[taxon_oid]],[1]Alphas_all_puf_new_20170727!$A:$AG,31,FALSE)</f>
        <v>0</v>
      </c>
      <c r="AF225" s="13">
        <f>VLOOKUP(Table3[[#This Row],[taxon_oid]],[1]Alphas_all_puf_new_20170727!$A:$AG,32,FALSE)</f>
        <v>1</v>
      </c>
      <c r="AG225" s="13">
        <f>VLOOKUP(Table3[[#This Row],[taxon_oid]],[1]Alphas_all_puf_new_20170727!$A:$AG,33,FALSE)</f>
        <v>46</v>
      </c>
    </row>
    <row r="226" spans="1:33" x14ac:dyDescent="0.35">
      <c r="A226">
        <v>2660237985</v>
      </c>
      <c r="B226" t="s">
        <v>35</v>
      </c>
      <c r="C226" t="s">
        <v>36</v>
      </c>
      <c r="D226" t="s">
        <v>598</v>
      </c>
      <c r="E226" t="s">
        <v>897</v>
      </c>
      <c r="F226" t="s">
        <v>596</v>
      </c>
      <c r="G226">
        <v>2660237985</v>
      </c>
      <c r="H226" t="s">
        <v>38</v>
      </c>
      <c r="I226" t="s">
        <v>118</v>
      </c>
      <c r="J226" s="12" t="s">
        <v>506</v>
      </c>
      <c r="K226" s="12" t="s">
        <v>505</v>
      </c>
      <c r="L226" s="12" t="s">
        <v>511</v>
      </c>
      <c r="M226" s="12" t="s">
        <v>595</v>
      </c>
      <c r="N226" s="27" t="s">
        <v>599</v>
      </c>
      <c r="O226" s="26">
        <f>VLOOKUP(Table3[[#This Row],[taxon_oid]],[1]Alphas_all_puf_new_20170727!$A:$AG,14,FALSE)</f>
        <v>1415161</v>
      </c>
      <c r="P226" s="26">
        <f>VLOOKUP(Table3[[#This Row],[taxon_oid]],[1]Alphas_all_puf_new_20170727!$A:$AG,15,FALSE)</f>
        <v>0</v>
      </c>
      <c r="Q226" s="26">
        <f>VLOOKUP(Table3[[#This Row],[taxon_oid]],[1]Alphas_all_puf_new_20170727!$A:$AG,16,FALSE)</f>
        <v>0</v>
      </c>
      <c r="R226" s="20">
        <f>VLOOKUP(Table3[[#This Row],[taxon_oid]],[1]Alphas_all_puf_new_20170727!$A:$AG,17,FALSE)</f>
        <v>42464</v>
      </c>
      <c r="S226" s="19">
        <f>VLOOKUP(Table3[[#This Row],[taxon_oid]],[1]Alphas_all_puf_new_20170727!$A:$AG,19,FALSE)</f>
        <v>0</v>
      </c>
      <c r="T226" s="19" t="str">
        <f>VLOOKUP(Table3[[#This Row],[taxon_oid]],[1]Alphas_all_puf_new_20170727!$A:$AG,20,FALSE)</f>
        <v>Yes</v>
      </c>
      <c r="U226" s="19" t="str">
        <f>VLOOKUP(Table3[[#This Row],[taxon_oid]],[1]Alphas_all_puf_new_20170727!$A:$AG,21,FALSE)</f>
        <v>Unknown</v>
      </c>
      <c r="V226" s="13">
        <f>VLOOKUP(Table3[[#This Row],[taxon_oid]],[1]Alphas_all_puf_new_20170727!$A:$AG,22,FALSE)</f>
        <v>3837177</v>
      </c>
      <c r="W226" s="13">
        <f>VLOOKUP(Table3[[#This Row],[taxon_oid]],[1]Alphas_all_puf_new_20170727!$A:$AG,23,FALSE)</f>
        <v>3739</v>
      </c>
      <c r="X226" s="13">
        <f>VLOOKUP(Table3[[#This Row],[taxon_oid]],[1]Alphas_all_puf_new_20170727!$A:$AG,24,FALSE)</f>
        <v>35</v>
      </c>
      <c r="Y226" s="25">
        <f>VLOOKUP(Table3[[#This Row],[taxon_oid]],[1]Alphas_all_puf_new_20170727!$A:$AG,25,FALSE)</f>
        <v>0.67</v>
      </c>
      <c r="Z226" s="13">
        <f>VLOOKUP(Table3[[#This Row],[taxon_oid]],[1]Alphas_all_puf_new_20170727!$A:$AG,26,FALSE)</f>
        <v>3481789</v>
      </c>
      <c r="AA226" s="13">
        <f>VLOOKUP(Table3[[#This Row],[taxon_oid]],[1]Alphas_all_puf_new_20170727!$A:$AG,27,FALSE)</f>
        <v>3683</v>
      </c>
      <c r="AB226" s="13">
        <f>VLOOKUP(Table3[[#This Row],[taxon_oid]],[1]Alphas_all_puf_new_20170727!$A:$AG,28,FALSE)</f>
        <v>56</v>
      </c>
      <c r="AC226" s="13">
        <f>VLOOKUP(Table3[[#This Row],[taxon_oid]],[1]Alphas_all_puf_new_20170727!$A:$AG,29,FALSE)</f>
        <v>3</v>
      </c>
      <c r="AD226" s="13">
        <f>VLOOKUP(Table3[[#This Row],[taxon_oid]],[1]Alphas_all_puf_new_20170727!$A:$AG,30,FALSE)</f>
        <v>1</v>
      </c>
      <c r="AE226" s="13">
        <f>VLOOKUP(Table3[[#This Row],[taxon_oid]],[1]Alphas_all_puf_new_20170727!$A:$AG,31,FALSE)</f>
        <v>1</v>
      </c>
      <c r="AF226" s="13">
        <f>VLOOKUP(Table3[[#This Row],[taxon_oid]],[1]Alphas_all_puf_new_20170727!$A:$AG,32,FALSE)</f>
        <v>1</v>
      </c>
      <c r="AG226" s="13">
        <f>VLOOKUP(Table3[[#This Row],[taxon_oid]],[1]Alphas_all_puf_new_20170727!$A:$AG,33,FALSE)</f>
        <v>44</v>
      </c>
    </row>
    <row r="227" spans="1:33" x14ac:dyDescent="0.35">
      <c r="A227">
        <v>2616644821</v>
      </c>
      <c r="B227" t="s">
        <v>35</v>
      </c>
      <c r="C227" t="s">
        <v>36</v>
      </c>
      <c r="D227" t="s">
        <v>45</v>
      </c>
      <c r="E227" t="s">
        <v>896</v>
      </c>
      <c r="F227" t="s">
        <v>46</v>
      </c>
      <c r="G227">
        <v>2616644821</v>
      </c>
      <c r="H227" t="s">
        <v>38</v>
      </c>
      <c r="I227" t="s">
        <v>118</v>
      </c>
      <c r="J227" s="12" t="s">
        <v>506</v>
      </c>
      <c r="K227" s="12" t="s">
        <v>505</v>
      </c>
      <c r="L227" s="12" t="s">
        <v>616</v>
      </c>
      <c r="M227" s="12" t="s">
        <v>895</v>
      </c>
      <c r="N227" s="27" t="s">
        <v>894</v>
      </c>
      <c r="O227" s="26">
        <f>VLOOKUP(Table3[[#This Row],[taxon_oid]],[1]Alphas_all_puf_new_20170727!$A:$AG,14,FALSE)</f>
        <v>387096</v>
      </c>
      <c r="P227" s="26">
        <f>VLOOKUP(Table3[[#This Row],[taxon_oid]],[1]Alphas_all_puf_new_20170727!$A:$AG,15,FALSE)</f>
        <v>0</v>
      </c>
      <c r="Q227" s="26">
        <f>VLOOKUP(Table3[[#This Row],[taxon_oid]],[1]Alphas_all_puf_new_20170727!$A:$AG,16,FALSE)</f>
        <v>0</v>
      </c>
      <c r="R227" s="20">
        <f>VLOOKUP(Table3[[#This Row],[taxon_oid]],[1]Alphas_all_puf_new_20170727!$A:$AG,17,FALSE)</f>
        <v>42144</v>
      </c>
      <c r="S227" s="19" t="str">
        <f>VLOOKUP(Table3[[#This Row],[taxon_oid]],[1]Alphas_all_puf_new_20170727!$A:$AG,19,FALSE)</f>
        <v>Markus G?ker</v>
      </c>
      <c r="T227" s="19" t="str">
        <f>VLOOKUP(Table3[[#This Row],[taxon_oid]],[1]Alphas_all_puf_new_20170727!$A:$AG,20,FALSE)</f>
        <v>Yes</v>
      </c>
      <c r="U227" s="19">
        <f>VLOOKUP(Table3[[#This Row],[taxon_oid]],[1]Alphas_all_puf_new_20170727!$A:$AG,21,FALSE)</f>
        <v>0</v>
      </c>
      <c r="V227" s="13">
        <f>VLOOKUP(Table3[[#This Row],[taxon_oid]],[1]Alphas_all_puf_new_20170727!$A:$AG,22,FALSE)</f>
        <v>3858435</v>
      </c>
      <c r="W227" s="13">
        <f>VLOOKUP(Table3[[#This Row],[taxon_oid]],[1]Alphas_all_puf_new_20170727!$A:$AG,23,FALSE)</f>
        <v>3871</v>
      </c>
      <c r="X227" s="13">
        <f>VLOOKUP(Table3[[#This Row],[taxon_oid]],[1]Alphas_all_puf_new_20170727!$A:$AG,24,FALSE)</f>
        <v>25</v>
      </c>
      <c r="Y227" s="25">
        <f>VLOOKUP(Table3[[#This Row],[taxon_oid]],[1]Alphas_all_puf_new_20170727!$A:$AG,25,FALSE)</f>
        <v>0.67</v>
      </c>
      <c r="Z227" s="13">
        <f>VLOOKUP(Table3[[#This Row],[taxon_oid]],[1]Alphas_all_puf_new_20170727!$A:$AG,26,FALSE)</f>
        <v>3494126</v>
      </c>
      <c r="AA227" s="13">
        <f>VLOOKUP(Table3[[#This Row],[taxon_oid]],[1]Alphas_all_puf_new_20170727!$A:$AG,27,FALSE)</f>
        <v>3803</v>
      </c>
      <c r="AB227" s="13">
        <f>VLOOKUP(Table3[[#This Row],[taxon_oid]],[1]Alphas_all_puf_new_20170727!$A:$AG,28,FALSE)</f>
        <v>68</v>
      </c>
      <c r="AC227" s="13">
        <f>VLOOKUP(Table3[[#This Row],[taxon_oid]],[1]Alphas_all_puf_new_20170727!$A:$AG,29,FALSE)</f>
        <v>9</v>
      </c>
      <c r="AD227" s="13">
        <f>VLOOKUP(Table3[[#This Row],[taxon_oid]],[1]Alphas_all_puf_new_20170727!$A:$AG,30,FALSE)</f>
        <v>3</v>
      </c>
      <c r="AE227" s="13">
        <f>VLOOKUP(Table3[[#This Row],[taxon_oid]],[1]Alphas_all_puf_new_20170727!$A:$AG,31,FALSE)</f>
        <v>3</v>
      </c>
      <c r="AF227" s="13">
        <f>VLOOKUP(Table3[[#This Row],[taxon_oid]],[1]Alphas_all_puf_new_20170727!$A:$AG,32,FALSE)</f>
        <v>3</v>
      </c>
      <c r="AG227" s="13">
        <f>VLOOKUP(Table3[[#This Row],[taxon_oid]],[1]Alphas_all_puf_new_20170727!$A:$AG,33,FALSE)</f>
        <v>51</v>
      </c>
    </row>
    <row r="228" spans="1:33" x14ac:dyDescent="0.35">
      <c r="A228">
        <v>638341184</v>
      </c>
      <c r="B228" t="s">
        <v>35</v>
      </c>
      <c r="C228" t="s">
        <v>36</v>
      </c>
      <c r="D228" t="s">
        <v>893</v>
      </c>
      <c r="E228" t="s">
        <v>892</v>
      </c>
      <c r="F228" t="s">
        <v>302</v>
      </c>
      <c r="G228">
        <v>638341184</v>
      </c>
      <c r="H228" t="s">
        <v>38</v>
      </c>
      <c r="I228" t="s">
        <v>118</v>
      </c>
      <c r="J228" s="12" t="s">
        <v>506</v>
      </c>
      <c r="K228" s="12" t="s">
        <v>505</v>
      </c>
      <c r="L228" s="12" t="s">
        <v>526</v>
      </c>
      <c r="M228" t="s">
        <v>892</v>
      </c>
      <c r="N228" s="27">
        <v>217</v>
      </c>
      <c r="O228" s="26">
        <f>VLOOKUP(Table3[[#This Row],[taxon_oid]],[1]Alphas_all_puf_new_20170727!$A:$AG,14,FALSE)</f>
        <v>314264</v>
      </c>
      <c r="P228" s="26">
        <f>VLOOKUP(Table3[[#This Row],[taxon_oid]],[1]Alphas_all_puf_new_20170727!$A:$AG,15,FALSE)</f>
        <v>13576</v>
      </c>
      <c r="Q228" s="26">
        <f>VLOOKUP(Table3[[#This Row],[taxon_oid]],[1]Alphas_all_puf_new_20170727!$A:$AG,16,FALSE)</f>
        <v>54245</v>
      </c>
      <c r="R228" s="20">
        <f>VLOOKUP(Table3[[#This Row],[taxon_oid]],[1]Alphas_all_puf_new_20170727!$A:$AG,17,FALSE)</f>
        <v>39052</v>
      </c>
      <c r="S228" s="19">
        <f>VLOOKUP(Table3[[#This Row],[taxon_oid]],[1]Alphas_all_puf_new_20170727!$A:$AG,19,FALSE)</f>
        <v>0</v>
      </c>
      <c r="T228" s="19" t="str">
        <f>VLOOKUP(Table3[[#This Row],[taxon_oid]],[1]Alphas_all_puf_new_20170727!$A:$AG,20,FALSE)</f>
        <v>Yes</v>
      </c>
      <c r="U228" s="19" t="str">
        <f>VLOOKUP(Table3[[#This Row],[taxon_oid]],[1]Alphas_all_puf_new_20170727!$A:$AG,21,FALSE)</f>
        <v>Unknown</v>
      </c>
      <c r="V228" s="13">
        <f>VLOOKUP(Table3[[#This Row],[taxon_oid]],[1]Alphas_all_puf_new_20170727!$A:$AG,22,FALSE)</f>
        <v>4762632</v>
      </c>
      <c r="W228" s="13">
        <f>VLOOKUP(Table3[[#This Row],[taxon_oid]],[1]Alphas_all_puf_new_20170727!$A:$AG,23,FALSE)</f>
        <v>4823</v>
      </c>
      <c r="X228" s="13">
        <f>VLOOKUP(Table3[[#This Row],[taxon_oid]],[1]Alphas_all_puf_new_20170727!$A:$AG,24,FALSE)</f>
        <v>37</v>
      </c>
      <c r="Y228" s="25">
        <f>VLOOKUP(Table3[[#This Row],[taxon_oid]],[1]Alphas_all_puf_new_20170727!$A:$AG,25,FALSE)</f>
        <v>0.61</v>
      </c>
      <c r="Z228" s="13">
        <f>VLOOKUP(Table3[[#This Row],[taxon_oid]],[1]Alphas_all_puf_new_20170727!$A:$AG,26,FALSE)</f>
        <v>4293959</v>
      </c>
      <c r="AA228" s="13">
        <f>VLOOKUP(Table3[[#This Row],[taxon_oid]],[1]Alphas_all_puf_new_20170727!$A:$AG,27,FALSE)</f>
        <v>4772</v>
      </c>
      <c r="AB228" s="13">
        <f>VLOOKUP(Table3[[#This Row],[taxon_oid]],[1]Alphas_all_puf_new_20170727!$A:$AG,28,FALSE)</f>
        <v>51</v>
      </c>
      <c r="AC228" s="13">
        <f>VLOOKUP(Table3[[#This Row],[taxon_oid]],[1]Alphas_all_puf_new_20170727!$A:$AG,29,FALSE)</f>
        <v>6</v>
      </c>
      <c r="AD228" s="13">
        <f>VLOOKUP(Table3[[#This Row],[taxon_oid]],[1]Alphas_all_puf_new_20170727!$A:$AG,30,FALSE)</f>
        <v>2</v>
      </c>
      <c r="AE228" s="13">
        <f>VLOOKUP(Table3[[#This Row],[taxon_oid]],[1]Alphas_all_puf_new_20170727!$A:$AG,31,FALSE)</f>
        <v>2</v>
      </c>
      <c r="AF228" s="13">
        <f>VLOOKUP(Table3[[#This Row],[taxon_oid]],[1]Alphas_all_puf_new_20170727!$A:$AG,32,FALSE)</f>
        <v>2</v>
      </c>
      <c r="AG228" s="13">
        <f>VLOOKUP(Table3[[#This Row],[taxon_oid]],[1]Alphas_all_puf_new_20170727!$A:$AG,33,FALSE)</f>
        <v>45</v>
      </c>
    </row>
    <row r="229" spans="1:33" x14ac:dyDescent="0.35">
      <c r="A229">
        <v>2514885042</v>
      </c>
      <c r="B229" t="s">
        <v>35</v>
      </c>
      <c r="C229" t="s">
        <v>36</v>
      </c>
      <c r="D229" t="s">
        <v>891</v>
      </c>
      <c r="E229" t="s">
        <v>890</v>
      </c>
      <c r="F229" t="s">
        <v>889</v>
      </c>
      <c r="G229">
        <v>2514885042</v>
      </c>
      <c r="H229" t="s">
        <v>38</v>
      </c>
      <c r="I229" t="s">
        <v>118</v>
      </c>
      <c r="J229" s="12" t="s">
        <v>506</v>
      </c>
      <c r="K229" s="12" t="s">
        <v>505</v>
      </c>
      <c r="L229" s="12" t="s">
        <v>117</v>
      </c>
      <c r="M229" t="s">
        <v>888</v>
      </c>
      <c r="N229" s="27" t="s">
        <v>887</v>
      </c>
      <c r="O229" s="26">
        <f>VLOOKUP(Table3[[#This Row],[taxon_oid]],[1]Alphas_all_puf_new_20170727!$A:$AG,14,FALSE)</f>
        <v>1366046</v>
      </c>
      <c r="P229" s="26">
        <f>VLOOKUP(Table3[[#This Row],[taxon_oid]],[1]Alphas_all_puf_new_20170727!$A:$AG,15,FALSE)</f>
        <v>0</v>
      </c>
      <c r="Q229" s="26">
        <f>VLOOKUP(Table3[[#This Row],[taxon_oid]],[1]Alphas_all_puf_new_20170727!$A:$AG,16,FALSE)</f>
        <v>0</v>
      </c>
      <c r="R229" s="20">
        <f>VLOOKUP(Table3[[#This Row],[taxon_oid]],[1]Alphas_all_puf_new_20170727!$A:$AG,17,FALSE)</f>
        <v>41729</v>
      </c>
      <c r="S229" s="19" t="str">
        <f>VLOOKUP(Table3[[#This Row],[taxon_oid]],[1]Alphas_all_puf_new_20170727!$A:$AG,19,FALSE)</f>
        <v>Michael Rappe</v>
      </c>
      <c r="T229" s="19" t="str">
        <f>VLOOKUP(Table3[[#This Row],[taxon_oid]],[1]Alphas_all_puf_new_20170727!$A:$AG,20,FALSE)</f>
        <v>Yes</v>
      </c>
      <c r="U229" s="19" t="str">
        <f>VLOOKUP(Table3[[#This Row],[taxon_oid]],[1]Alphas_all_puf_new_20170727!$A:$AG,21,FALSE)</f>
        <v>Unknown</v>
      </c>
      <c r="V229" s="13">
        <f>VLOOKUP(Table3[[#This Row],[taxon_oid]],[1]Alphas_all_puf_new_20170727!$A:$AG,22,FALSE)</f>
        <v>3098747</v>
      </c>
      <c r="W229" s="13">
        <f>VLOOKUP(Table3[[#This Row],[taxon_oid]],[1]Alphas_all_puf_new_20170727!$A:$AG,23,FALSE)</f>
        <v>3237</v>
      </c>
      <c r="X229" s="13">
        <f>VLOOKUP(Table3[[#This Row],[taxon_oid]],[1]Alphas_all_puf_new_20170727!$A:$AG,24,FALSE)</f>
        <v>34</v>
      </c>
      <c r="Y229" s="25">
        <f>VLOOKUP(Table3[[#This Row],[taxon_oid]],[1]Alphas_all_puf_new_20170727!$A:$AG,25,FALSE)</f>
        <v>0.5</v>
      </c>
      <c r="Z229" s="13">
        <f>VLOOKUP(Table3[[#This Row],[taxon_oid]],[1]Alphas_all_puf_new_20170727!$A:$AG,26,FALSE)</f>
        <v>2812982</v>
      </c>
      <c r="AA229" s="13">
        <f>VLOOKUP(Table3[[#This Row],[taxon_oid]],[1]Alphas_all_puf_new_20170727!$A:$AG,27,FALSE)</f>
        <v>3183</v>
      </c>
      <c r="AB229" s="13">
        <f>VLOOKUP(Table3[[#This Row],[taxon_oid]],[1]Alphas_all_puf_new_20170727!$A:$AG,28,FALSE)</f>
        <v>54</v>
      </c>
      <c r="AC229" s="13">
        <f>VLOOKUP(Table3[[#This Row],[taxon_oid]],[1]Alphas_all_puf_new_20170727!$A:$AG,29,FALSE)</f>
        <v>3</v>
      </c>
      <c r="AD229" s="13">
        <f>VLOOKUP(Table3[[#This Row],[taxon_oid]],[1]Alphas_all_puf_new_20170727!$A:$AG,30,FALSE)</f>
        <v>1</v>
      </c>
      <c r="AE229" s="13">
        <f>VLOOKUP(Table3[[#This Row],[taxon_oid]],[1]Alphas_all_puf_new_20170727!$A:$AG,31,FALSE)</f>
        <v>1</v>
      </c>
      <c r="AF229" s="13">
        <f>VLOOKUP(Table3[[#This Row],[taxon_oid]],[1]Alphas_all_puf_new_20170727!$A:$AG,32,FALSE)</f>
        <v>1</v>
      </c>
      <c r="AG229" s="13">
        <f>VLOOKUP(Table3[[#This Row],[taxon_oid]],[1]Alphas_all_puf_new_20170727!$A:$AG,33,FALSE)</f>
        <v>41</v>
      </c>
    </row>
    <row r="230" spans="1:33" x14ac:dyDescent="0.35">
      <c r="A230">
        <v>2619618996</v>
      </c>
      <c r="B230" t="s">
        <v>35</v>
      </c>
      <c r="C230" t="s">
        <v>36</v>
      </c>
      <c r="D230" t="s">
        <v>45</v>
      </c>
      <c r="E230" t="s">
        <v>886</v>
      </c>
      <c r="F230" t="s">
        <v>46</v>
      </c>
      <c r="G230">
        <v>2619618996</v>
      </c>
      <c r="H230" t="s">
        <v>38</v>
      </c>
      <c r="I230" t="s">
        <v>118</v>
      </c>
      <c r="J230" s="12" t="s">
        <v>506</v>
      </c>
      <c r="K230" s="12" t="s">
        <v>505</v>
      </c>
      <c r="L230" s="12" t="s">
        <v>616</v>
      </c>
      <c r="M230" s="12" t="s">
        <v>885</v>
      </c>
      <c r="N230" s="27" t="s">
        <v>884</v>
      </c>
      <c r="O230" s="26">
        <f>VLOOKUP(Table3[[#This Row],[taxon_oid]],[1]Alphas_all_puf_new_20170727!$A:$AG,14,FALSE)</f>
        <v>313368</v>
      </c>
      <c r="P230" s="26">
        <f>VLOOKUP(Table3[[#This Row],[taxon_oid]],[1]Alphas_all_puf_new_20170727!$A:$AG,15,FALSE)</f>
        <v>0</v>
      </c>
      <c r="Q230" s="26">
        <f>VLOOKUP(Table3[[#This Row],[taxon_oid]],[1]Alphas_all_puf_new_20170727!$A:$AG,16,FALSE)</f>
        <v>0</v>
      </c>
      <c r="R230" s="20">
        <f>VLOOKUP(Table3[[#This Row],[taxon_oid]],[1]Alphas_all_puf_new_20170727!$A:$AG,17,FALSE)</f>
        <v>42185</v>
      </c>
      <c r="S230" s="19" t="str">
        <f>VLOOKUP(Table3[[#This Row],[taxon_oid]],[1]Alphas_all_puf_new_20170727!$A:$AG,19,FALSE)</f>
        <v>Markus G?ker</v>
      </c>
      <c r="T230" s="19" t="str">
        <f>VLOOKUP(Table3[[#This Row],[taxon_oid]],[1]Alphas_all_puf_new_20170727!$A:$AG,20,FALSE)</f>
        <v>Yes</v>
      </c>
      <c r="U230" s="19">
        <f>VLOOKUP(Table3[[#This Row],[taxon_oid]],[1]Alphas_all_puf_new_20170727!$A:$AG,21,FALSE)</f>
        <v>0</v>
      </c>
      <c r="V230" s="13">
        <f>VLOOKUP(Table3[[#This Row],[taxon_oid]],[1]Alphas_all_puf_new_20170727!$A:$AG,22,FALSE)</f>
        <v>3574415</v>
      </c>
      <c r="W230" s="13">
        <f>VLOOKUP(Table3[[#This Row],[taxon_oid]],[1]Alphas_all_puf_new_20170727!$A:$AG,23,FALSE)</f>
        <v>3485</v>
      </c>
      <c r="X230" s="13">
        <f>VLOOKUP(Table3[[#This Row],[taxon_oid]],[1]Alphas_all_puf_new_20170727!$A:$AG,24,FALSE)</f>
        <v>30</v>
      </c>
      <c r="Y230" s="25">
        <f>VLOOKUP(Table3[[#This Row],[taxon_oid]],[1]Alphas_all_puf_new_20170727!$A:$AG,25,FALSE)</f>
        <v>0.68</v>
      </c>
      <c r="Z230" s="13">
        <f>VLOOKUP(Table3[[#This Row],[taxon_oid]],[1]Alphas_all_puf_new_20170727!$A:$AG,26,FALSE)</f>
        <v>3247764</v>
      </c>
      <c r="AA230" s="13">
        <f>VLOOKUP(Table3[[#This Row],[taxon_oid]],[1]Alphas_all_puf_new_20170727!$A:$AG,27,FALSE)</f>
        <v>3424</v>
      </c>
      <c r="AB230" s="13">
        <f>VLOOKUP(Table3[[#This Row],[taxon_oid]],[1]Alphas_all_puf_new_20170727!$A:$AG,28,FALSE)</f>
        <v>61</v>
      </c>
      <c r="AC230" s="13">
        <f>VLOOKUP(Table3[[#This Row],[taxon_oid]],[1]Alphas_all_puf_new_20170727!$A:$AG,29,FALSE)</f>
        <v>6</v>
      </c>
      <c r="AD230" s="13">
        <f>VLOOKUP(Table3[[#This Row],[taxon_oid]],[1]Alphas_all_puf_new_20170727!$A:$AG,30,FALSE)</f>
        <v>2</v>
      </c>
      <c r="AE230" s="13">
        <f>VLOOKUP(Table3[[#This Row],[taxon_oid]],[1]Alphas_all_puf_new_20170727!$A:$AG,31,FALSE)</f>
        <v>2</v>
      </c>
      <c r="AF230" s="13">
        <f>VLOOKUP(Table3[[#This Row],[taxon_oid]],[1]Alphas_all_puf_new_20170727!$A:$AG,32,FALSE)</f>
        <v>2</v>
      </c>
      <c r="AG230" s="13">
        <f>VLOOKUP(Table3[[#This Row],[taxon_oid]],[1]Alphas_all_puf_new_20170727!$A:$AG,33,FALSE)</f>
        <v>47</v>
      </c>
    </row>
    <row r="231" spans="1:33" x14ac:dyDescent="0.35">
      <c r="A231">
        <v>2519899750</v>
      </c>
      <c r="B231" t="s">
        <v>35</v>
      </c>
      <c r="C231" t="s">
        <v>36</v>
      </c>
      <c r="D231" t="s">
        <v>883</v>
      </c>
      <c r="E231" t="s">
        <v>882</v>
      </c>
      <c r="F231" t="s">
        <v>82</v>
      </c>
      <c r="G231">
        <v>2519899750</v>
      </c>
      <c r="H231" t="s">
        <v>38</v>
      </c>
      <c r="I231" t="s">
        <v>118</v>
      </c>
      <c r="J231" s="12" t="s">
        <v>506</v>
      </c>
      <c r="K231" s="12" t="s">
        <v>505</v>
      </c>
      <c r="L231" s="12" t="s">
        <v>511</v>
      </c>
      <c r="M231" t="s">
        <v>882</v>
      </c>
      <c r="N231" s="27" t="s">
        <v>881</v>
      </c>
      <c r="O231" s="26">
        <f>VLOOKUP(Table3[[#This Row],[taxon_oid]],[1]Alphas_all_puf_new_20170727!$A:$AG,14,FALSE)</f>
        <v>1247725</v>
      </c>
      <c r="P231" s="26">
        <f>VLOOKUP(Table3[[#This Row],[taxon_oid]],[1]Alphas_all_puf_new_20170727!$A:$AG,15,FALSE)</f>
        <v>0</v>
      </c>
      <c r="Q231" s="26">
        <f>VLOOKUP(Table3[[#This Row],[taxon_oid]],[1]Alphas_all_puf_new_20170727!$A:$AG,16,FALSE)</f>
        <v>0</v>
      </c>
      <c r="R231" s="20">
        <f>VLOOKUP(Table3[[#This Row],[taxon_oid]],[1]Alphas_all_puf_new_20170727!$A:$AG,17,FALSE)</f>
        <v>0</v>
      </c>
      <c r="S231" s="19">
        <f>VLOOKUP(Table3[[#This Row],[taxon_oid]],[1]Alphas_all_puf_new_20170727!$A:$AG,19,FALSE)</f>
        <v>0</v>
      </c>
      <c r="T231" s="19" t="str">
        <f>VLOOKUP(Table3[[#This Row],[taxon_oid]],[1]Alphas_all_puf_new_20170727!$A:$AG,20,FALSE)</f>
        <v>Yes</v>
      </c>
      <c r="U231" s="19" t="str">
        <f>VLOOKUP(Table3[[#This Row],[taxon_oid]],[1]Alphas_all_puf_new_20170727!$A:$AG,21,FALSE)</f>
        <v>Unknown</v>
      </c>
      <c r="V231" s="13">
        <f>VLOOKUP(Table3[[#This Row],[taxon_oid]],[1]Alphas_all_puf_new_20170727!$A:$AG,22,FALSE)</f>
        <v>4675770</v>
      </c>
      <c r="W231" s="13">
        <f>VLOOKUP(Table3[[#This Row],[taxon_oid]],[1]Alphas_all_puf_new_20170727!$A:$AG,23,FALSE)</f>
        <v>4424</v>
      </c>
      <c r="X231" s="13">
        <f>VLOOKUP(Table3[[#This Row],[taxon_oid]],[1]Alphas_all_puf_new_20170727!$A:$AG,24,FALSE)</f>
        <v>102</v>
      </c>
      <c r="Y231" s="25">
        <f>VLOOKUP(Table3[[#This Row],[taxon_oid]],[1]Alphas_all_puf_new_20170727!$A:$AG,25,FALSE)</f>
        <v>0.69</v>
      </c>
      <c r="Z231" s="13">
        <f>VLOOKUP(Table3[[#This Row],[taxon_oid]],[1]Alphas_all_puf_new_20170727!$A:$AG,26,FALSE)</f>
        <v>4041422</v>
      </c>
      <c r="AA231" s="13">
        <f>VLOOKUP(Table3[[#This Row],[taxon_oid]],[1]Alphas_all_puf_new_20170727!$A:$AG,27,FALSE)</f>
        <v>4424</v>
      </c>
      <c r="AB231" s="13">
        <f>VLOOKUP(Table3[[#This Row],[taxon_oid]],[1]Alphas_all_puf_new_20170727!$A:$AG,28,FALSE)</f>
        <v>0</v>
      </c>
      <c r="AC231" s="13">
        <f>VLOOKUP(Table3[[#This Row],[taxon_oid]],[1]Alphas_all_puf_new_20170727!$A:$AG,29,FALSE)</f>
        <v>0</v>
      </c>
      <c r="AD231" s="13">
        <f>VLOOKUP(Table3[[#This Row],[taxon_oid]],[1]Alphas_all_puf_new_20170727!$A:$AG,30,FALSE)</f>
        <v>0</v>
      </c>
      <c r="AE231" s="13">
        <f>VLOOKUP(Table3[[#This Row],[taxon_oid]],[1]Alphas_all_puf_new_20170727!$A:$AG,31,FALSE)</f>
        <v>0</v>
      </c>
      <c r="AF231" s="13">
        <f>VLOOKUP(Table3[[#This Row],[taxon_oid]],[1]Alphas_all_puf_new_20170727!$A:$AG,32,FALSE)</f>
        <v>0</v>
      </c>
      <c r="AG231" s="13">
        <f>VLOOKUP(Table3[[#This Row],[taxon_oid]],[1]Alphas_all_puf_new_20170727!$A:$AG,33,FALSE)</f>
        <v>0</v>
      </c>
    </row>
    <row r="232" spans="1:33" x14ac:dyDescent="0.35">
      <c r="A232">
        <v>640963035</v>
      </c>
      <c r="B232" t="s">
        <v>35</v>
      </c>
      <c r="C232" t="s">
        <v>36</v>
      </c>
      <c r="D232" t="s">
        <v>880</v>
      </c>
      <c r="E232" t="s">
        <v>879</v>
      </c>
      <c r="F232" t="s">
        <v>302</v>
      </c>
      <c r="G232">
        <v>640963035</v>
      </c>
      <c r="H232" t="s">
        <v>38</v>
      </c>
      <c r="I232" t="s">
        <v>118</v>
      </c>
      <c r="J232" s="12" t="s">
        <v>506</v>
      </c>
      <c r="K232" s="12" t="s">
        <v>505</v>
      </c>
      <c r="L232" s="12" t="s">
        <v>526</v>
      </c>
      <c r="M232" t="s">
        <v>879</v>
      </c>
      <c r="N232" s="27" t="s">
        <v>878</v>
      </c>
      <c r="O232" s="26">
        <f>VLOOKUP(Table3[[#This Row],[taxon_oid]],[1]Alphas_all_puf_new_20170727!$A:$AG,14,FALSE)</f>
        <v>391613</v>
      </c>
      <c r="P232" s="26">
        <f>VLOOKUP(Table3[[#This Row],[taxon_oid]],[1]Alphas_all_puf_new_20170727!$A:$AG,15,FALSE)</f>
        <v>19363</v>
      </c>
      <c r="Q232" s="26">
        <f>VLOOKUP(Table3[[#This Row],[taxon_oid]],[1]Alphas_all_puf_new_20170727!$A:$AG,16,FALSE)</f>
        <v>54723</v>
      </c>
      <c r="R232" s="20">
        <f>VLOOKUP(Table3[[#This Row],[taxon_oid]],[1]Alphas_all_puf_new_20170727!$A:$AG,17,FALSE)</f>
        <v>39417</v>
      </c>
      <c r="S232" s="19">
        <f>VLOOKUP(Table3[[#This Row],[taxon_oid]],[1]Alphas_all_puf_new_20170727!$A:$AG,19,FALSE)</f>
        <v>0</v>
      </c>
      <c r="T232" s="19" t="str">
        <f>VLOOKUP(Table3[[#This Row],[taxon_oid]],[1]Alphas_all_puf_new_20170727!$A:$AG,20,FALSE)</f>
        <v>Yes</v>
      </c>
      <c r="U232" s="19" t="str">
        <f>VLOOKUP(Table3[[#This Row],[taxon_oid]],[1]Alphas_all_puf_new_20170727!$A:$AG,21,FALSE)</f>
        <v>Unknown</v>
      </c>
      <c r="V232" s="13">
        <f>VLOOKUP(Table3[[#This Row],[taxon_oid]],[1]Alphas_all_puf_new_20170727!$A:$AG,22,FALSE)</f>
        <v>4209812</v>
      </c>
      <c r="W232" s="13">
        <f>VLOOKUP(Table3[[#This Row],[taxon_oid]],[1]Alphas_all_puf_new_20170727!$A:$AG,23,FALSE)</f>
        <v>4158</v>
      </c>
      <c r="X232" s="13">
        <f>VLOOKUP(Table3[[#This Row],[taxon_oid]],[1]Alphas_all_puf_new_20170727!$A:$AG,24,FALSE)</f>
        <v>15</v>
      </c>
      <c r="Y232" s="25">
        <f>VLOOKUP(Table3[[#This Row],[taxon_oid]],[1]Alphas_all_puf_new_20170727!$A:$AG,25,FALSE)</f>
        <v>0.61</v>
      </c>
      <c r="Z232" s="13">
        <f>VLOOKUP(Table3[[#This Row],[taxon_oid]],[1]Alphas_all_puf_new_20170727!$A:$AG,26,FALSE)</f>
        <v>3835955</v>
      </c>
      <c r="AA232" s="13">
        <f>VLOOKUP(Table3[[#This Row],[taxon_oid]],[1]Alphas_all_puf_new_20170727!$A:$AG,27,FALSE)</f>
        <v>4102</v>
      </c>
      <c r="AB232" s="13">
        <f>VLOOKUP(Table3[[#This Row],[taxon_oid]],[1]Alphas_all_puf_new_20170727!$A:$AG,28,FALSE)</f>
        <v>56</v>
      </c>
      <c r="AC232" s="13">
        <f>VLOOKUP(Table3[[#This Row],[taxon_oid]],[1]Alphas_all_puf_new_20170727!$A:$AG,29,FALSE)</f>
        <v>8</v>
      </c>
      <c r="AD232" s="13">
        <f>VLOOKUP(Table3[[#This Row],[taxon_oid]],[1]Alphas_all_puf_new_20170727!$A:$AG,30,FALSE)</f>
        <v>2</v>
      </c>
      <c r="AE232" s="13">
        <f>VLOOKUP(Table3[[#This Row],[taxon_oid]],[1]Alphas_all_puf_new_20170727!$A:$AG,31,FALSE)</f>
        <v>3</v>
      </c>
      <c r="AF232" s="13">
        <f>VLOOKUP(Table3[[#This Row],[taxon_oid]],[1]Alphas_all_puf_new_20170727!$A:$AG,32,FALSE)</f>
        <v>3</v>
      </c>
      <c r="AG232" s="13">
        <f>VLOOKUP(Table3[[#This Row],[taxon_oid]],[1]Alphas_all_puf_new_20170727!$A:$AG,33,FALSE)</f>
        <v>48</v>
      </c>
    </row>
    <row r="233" spans="1:33" x14ac:dyDescent="0.35">
      <c r="A233">
        <v>2627853513</v>
      </c>
      <c r="B233" t="s">
        <v>35</v>
      </c>
      <c r="C233" t="s">
        <v>123</v>
      </c>
      <c r="D233" t="s">
        <v>531</v>
      </c>
      <c r="E233" t="s">
        <v>877</v>
      </c>
      <c r="F233" t="s">
        <v>555</v>
      </c>
      <c r="G233">
        <v>2627853513</v>
      </c>
      <c r="H233" t="s">
        <v>38</v>
      </c>
      <c r="I233" t="s">
        <v>118</v>
      </c>
      <c r="J233" s="12" t="s">
        <v>506</v>
      </c>
      <c r="K233" s="12" t="s">
        <v>505</v>
      </c>
      <c r="L233" s="12" t="s">
        <v>534</v>
      </c>
      <c r="M233" t="s">
        <v>117</v>
      </c>
      <c r="N233" s="27" t="s">
        <v>876</v>
      </c>
      <c r="O233" s="26">
        <f>VLOOKUP(Table3[[#This Row],[taxon_oid]],[1]Alphas_all_puf_new_20170727!$A:$AG,14,FALSE)</f>
        <v>98187</v>
      </c>
      <c r="P233" s="26">
        <f>VLOOKUP(Table3[[#This Row],[taxon_oid]],[1]Alphas_all_puf_new_20170727!$A:$AG,15,FALSE)</f>
        <v>0</v>
      </c>
      <c r="Q233" s="26">
        <f>VLOOKUP(Table3[[#This Row],[taxon_oid]],[1]Alphas_all_puf_new_20170727!$A:$AG,16,FALSE)</f>
        <v>0</v>
      </c>
      <c r="R233" s="20">
        <f>VLOOKUP(Table3[[#This Row],[taxon_oid]],[1]Alphas_all_puf_new_20170727!$A:$AG,17,FALSE)</f>
        <v>42373</v>
      </c>
      <c r="S233" s="19" t="str">
        <f>VLOOKUP(Table3[[#This Row],[taxon_oid]],[1]Alphas_all_puf_new_20170727!$A:$AG,19,FALSE)</f>
        <v>Haiwei Luo</v>
      </c>
      <c r="T233" s="19" t="str">
        <f>VLOOKUP(Table3[[#This Row],[taxon_oid]],[1]Alphas_all_puf_new_20170727!$A:$AG,20,FALSE)</f>
        <v>No</v>
      </c>
      <c r="U233" s="19">
        <f>VLOOKUP(Table3[[#This Row],[taxon_oid]],[1]Alphas_all_puf_new_20170727!$A:$AG,21,FALSE)</f>
        <v>0</v>
      </c>
      <c r="V233" s="13">
        <f>VLOOKUP(Table3[[#This Row],[taxon_oid]],[1]Alphas_all_puf_new_20170727!$A:$AG,22,FALSE)</f>
        <v>1179923</v>
      </c>
      <c r="W233" s="13">
        <f>VLOOKUP(Table3[[#This Row],[taxon_oid]],[1]Alphas_all_puf_new_20170727!$A:$AG,23,FALSE)</f>
        <v>1215</v>
      </c>
      <c r="X233" s="13">
        <f>VLOOKUP(Table3[[#This Row],[taxon_oid]],[1]Alphas_all_puf_new_20170727!$A:$AG,24,FALSE)</f>
        <v>78</v>
      </c>
      <c r="Y233" s="25">
        <f>VLOOKUP(Table3[[#This Row],[taxon_oid]],[1]Alphas_all_puf_new_20170727!$A:$AG,25,FALSE)</f>
        <v>0.4</v>
      </c>
      <c r="Z233" s="13">
        <f>VLOOKUP(Table3[[#This Row],[taxon_oid]],[1]Alphas_all_puf_new_20170727!$A:$AG,26,FALSE)</f>
        <v>1047850</v>
      </c>
      <c r="AA233" s="13">
        <f>VLOOKUP(Table3[[#This Row],[taxon_oid]],[1]Alphas_all_puf_new_20170727!$A:$AG,27,FALSE)</f>
        <v>1195</v>
      </c>
      <c r="AB233" s="13">
        <f>VLOOKUP(Table3[[#This Row],[taxon_oid]],[1]Alphas_all_puf_new_20170727!$A:$AG,28,FALSE)</f>
        <v>20</v>
      </c>
      <c r="AC233" s="13">
        <f>VLOOKUP(Table3[[#This Row],[taxon_oid]],[1]Alphas_all_puf_new_20170727!$A:$AG,29,FALSE)</f>
        <v>3</v>
      </c>
      <c r="AD233" s="13">
        <f>VLOOKUP(Table3[[#This Row],[taxon_oid]],[1]Alphas_all_puf_new_20170727!$A:$AG,30,FALSE)</f>
        <v>1</v>
      </c>
      <c r="AE233" s="13">
        <f>VLOOKUP(Table3[[#This Row],[taxon_oid]],[1]Alphas_all_puf_new_20170727!$A:$AG,31,FALSE)</f>
        <v>1</v>
      </c>
      <c r="AF233" s="13">
        <f>VLOOKUP(Table3[[#This Row],[taxon_oid]],[1]Alphas_all_puf_new_20170727!$A:$AG,32,FALSE)</f>
        <v>1</v>
      </c>
      <c r="AG233" s="13">
        <f>VLOOKUP(Table3[[#This Row],[taxon_oid]],[1]Alphas_all_puf_new_20170727!$A:$AG,33,FALSE)</f>
        <v>17</v>
      </c>
    </row>
    <row r="234" spans="1:33" x14ac:dyDescent="0.35">
      <c r="A234">
        <v>2667527406</v>
      </c>
      <c r="B234" t="s">
        <v>35</v>
      </c>
      <c r="C234" t="s">
        <v>36</v>
      </c>
      <c r="D234" t="s">
        <v>254</v>
      </c>
      <c r="E234" t="s">
        <v>875</v>
      </c>
      <c r="F234" t="s">
        <v>46</v>
      </c>
      <c r="G234">
        <v>2667527406</v>
      </c>
      <c r="H234" t="s">
        <v>38</v>
      </c>
      <c r="I234" t="s">
        <v>118</v>
      </c>
      <c r="J234" s="12" t="s">
        <v>506</v>
      </c>
      <c r="K234" s="12" t="s">
        <v>505</v>
      </c>
      <c r="L234" s="12" t="s">
        <v>874</v>
      </c>
      <c r="M234" s="12" t="s">
        <v>873</v>
      </c>
      <c r="N234" s="27" t="s">
        <v>872</v>
      </c>
      <c r="O234" s="26">
        <f>VLOOKUP(Table3[[#This Row],[taxon_oid]],[1]Alphas_all_puf_new_20170727!$A:$AG,14,FALSE)</f>
        <v>1114924</v>
      </c>
      <c r="P234" s="26">
        <f>VLOOKUP(Table3[[#This Row],[taxon_oid]],[1]Alphas_all_puf_new_20170727!$A:$AG,15,FALSE)</f>
        <v>0</v>
      </c>
      <c r="Q234" s="26">
        <f>VLOOKUP(Table3[[#This Row],[taxon_oid]],[1]Alphas_all_puf_new_20170727!$A:$AG,16,FALSE)</f>
        <v>0</v>
      </c>
      <c r="R234" s="20">
        <f>VLOOKUP(Table3[[#This Row],[taxon_oid]],[1]Alphas_all_puf_new_20170727!$A:$AG,17,FALSE)</f>
        <v>42510</v>
      </c>
      <c r="S234" s="19" t="str">
        <f>VLOOKUP(Table3[[#This Row],[taxon_oid]],[1]Alphas_all_puf_new_20170727!$A:$AG,19,FALSE)</f>
        <v>William Whitman</v>
      </c>
      <c r="T234" s="19" t="str">
        <f>VLOOKUP(Table3[[#This Row],[taxon_oid]],[1]Alphas_all_puf_new_20170727!$A:$AG,20,FALSE)</f>
        <v>Yes</v>
      </c>
      <c r="U234" s="19">
        <f>VLOOKUP(Table3[[#This Row],[taxon_oid]],[1]Alphas_all_puf_new_20170727!$A:$AG,21,FALSE)</f>
        <v>0</v>
      </c>
      <c r="V234" s="13">
        <f>VLOOKUP(Table3[[#This Row],[taxon_oid]],[1]Alphas_all_puf_new_20170727!$A:$AG,22,FALSE)</f>
        <v>6027197</v>
      </c>
      <c r="W234" s="13">
        <f>VLOOKUP(Table3[[#This Row],[taxon_oid]],[1]Alphas_all_puf_new_20170727!$A:$AG,23,FALSE)</f>
        <v>5387</v>
      </c>
      <c r="X234" s="13">
        <f>VLOOKUP(Table3[[#This Row],[taxon_oid]],[1]Alphas_all_puf_new_20170727!$A:$AG,24,FALSE)</f>
        <v>68</v>
      </c>
      <c r="Y234" s="25">
        <f>VLOOKUP(Table3[[#This Row],[taxon_oid]],[1]Alphas_all_puf_new_20170727!$A:$AG,25,FALSE)</f>
        <v>0.73</v>
      </c>
      <c r="Z234" s="13">
        <f>VLOOKUP(Table3[[#This Row],[taxon_oid]],[1]Alphas_all_puf_new_20170727!$A:$AG,26,FALSE)</f>
        <v>5266081</v>
      </c>
      <c r="AA234" s="13">
        <f>VLOOKUP(Table3[[#This Row],[taxon_oid]],[1]Alphas_all_puf_new_20170727!$A:$AG,27,FALSE)</f>
        <v>5322</v>
      </c>
      <c r="AB234" s="13">
        <f>VLOOKUP(Table3[[#This Row],[taxon_oid]],[1]Alphas_all_puf_new_20170727!$A:$AG,28,FALSE)</f>
        <v>65</v>
      </c>
      <c r="AC234" s="13">
        <f>VLOOKUP(Table3[[#This Row],[taxon_oid]],[1]Alphas_all_puf_new_20170727!$A:$AG,29,FALSE)</f>
        <v>8</v>
      </c>
      <c r="AD234" s="13">
        <f>VLOOKUP(Table3[[#This Row],[taxon_oid]],[1]Alphas_all_puf_new_20170727!$A:$AG,30,FALSE)</f>
        <v>2</v>
      </c>
      <c r="AE234" s="13">
        <f>VLOOKUP(Table3[[#This Row],[taxon_oid]],[1]Alphas_all_puf_new_20170727!$A:$AG,31,FALSE)</f>
        <v>4</v>
      </c>
      <c r="AF234" s="13">
        <f>VLOOKUP(Table3[[#This Row],[taxon_oid]],[1]Alphas_all_puf_new_20170727!$A:$AG,32,FALSE)</f>
        <v>2</v>
      </c>
      <c r="AG234" s="13">
        <f>VLOOKUP(Table3[[#This Row],[taxon_oid]],[1]Alphas_all_puf_new_20170727!$A:$AG,33,FALSE)</f>
        <v>46</v>
      </c>
    </row>
    <row r="235" spans="1:33" x14ac:dyDescent="0.35">
      <c r="A235">
        <v>2675903213</v>
      </c>
      <c r="B235" t="s">
        <v>35</v>
      </c>
      <c r="C235" t="s">
        <v>36</v>
      </c>
      <c r="D235" t="s">
        <v>45</v>
      </c>
      <c r="E235" t="s">
        <v>871</v>
      </c>
      <c r="F235" t="s">
        <v>46</v>
      </c>
      <c r="G235">
        <v>2675903213</v>
      </c>
      <c r="H235" t="s">
        <v>38</v>
      </c>
      <c r="I235" t="s">
        <v>118</v>
      </c>
      <c r="J235" s="12" t="s">
        <v>506</v>
      </c>
      <c r="K235" s="12" t="s">
        <v>505</v>
      </c>
      <c r="L235" s="12" t="s">
        <v>870</v>
      </c>
      <c r="M235" s="12" t="s">
        <v>869</v>
      </c>
      <c r="N235" s="27" t="s">
        <v>868</v>
      </c>
      <c r="O235" s="26">
        <f>VLOOKUP(Table3[[#This Row],[taxon_oid]],[1]Alphas_all_puf_new_20170727!$A:$AG,14,FALSE)</f>
        <v>490829</v>
      </c>
      <c r="P235" s="26">
        <f>VLOOKUP(Table3[[#This Row],[taxon_oid]],[1]Alphas_all_puf_new_20170727!$A:$AG,15,FALSE)</f>
        <v>0</v>
      </c>
      <c r="Q235" s="26">
        <f>VLOOKUP(Table3[[#This Row],[taxon_oid]],[1]Alphas_all_puf_new_20170727!$A:$AG,16,FALSE)</f>
        <v>0</v>
      </c>
      <c r="R235" s="20">
        <f>VLOOKUP(Table3[[#This Row],[taxon_oid]],[1]Alphas_all_puf_new_20170727!$A:$AG,17,FALSE)</f>
        <v>42548</v>
      </c>
      <c r="S235" s="19" t="str">
        <f>VLOOKUP(Table3[[#This Row],[taxon_oid]],[1]Alphas_all_puf_new_20170727!$A:$AG,19,FALSE)</f>
        <v>Markus G?ker</v>
      </c>
      <c r="T235" s="19" t="str">
        <f>VLOOKUP(Table3[[#This Row],[taxon_oid]],[1]Alphas_all_puf_new_20170727!$A:$AG,20,FALSE)</f>
        <v>Yes</v>
      </c>
      <c r="U235" s="19" t="str">
        <f>VLOOKUP(Table3[[#This Row],[taxon_oid]],[1]Alphas_all_puf_new_20170727!$A:$AG,21,FALSE)</f>
        <v>Yes</v>
      </c>
      <c r="V235" s="13">
        <f>VLOOKUP(Table3[[#This Row],[taxon_oid]],[1]Alphas_all_puf_new_20170727!$A:$AG,22,FALSE)</f>
        <v>3772513</v>
      </c>
      <c r="W235" s="13">
        <f>VLOOKUP(Table3[[#This Row],[taxon_oid]],[1]Alphas_all_puf_new_20170727!$A:$AG,23,FALSE)</f>
        <v>3818</v>
      </c>
      <c r="X235" s="13">
        <f>VLOOKUP(Table3[[#This Row],[taxon_oid]],[1]Alphas_all_puf_new_20170727!$A:$AG,24,FALSE)</f>
        <v>49</v>
      </c>
      <c r="Y235" s="25">
        <f>VLOOKUP(Table3[[#This Row],[taxon_oid]],[1]Alphas_all_puf_new_20170727!$A:$AG,25,FALSE)</f>
        <v>0.63</v>
      </c>
      <c r="Z235" s="13">
        <f>VLOOKUP(Table3[[#This Row],[taxon_oid]],[1]Alphas_all_puf_new_20170727!$A:$AG,26,FALSE)</f>
        <v>3416530</v>
      </c>
      <c r="AA235" s="13">
        <f>VLOOKUP(Table3[[#This Row],[taxon_oid]],[1]Alphas_all_puf_new_20170727!$A:$AG,27,FALSE)</f>
        <v>3763</v>
      </c>
      <c r="AB235" s="13">
        <f>VLOOKUP(Table3[[#This Row],[taxon_oid]],[1]Alphas_all_puf_new_20170727!$A:$AG,28,FALSE)</f>
        <v>55</v>
      </c>
      <c r="AC235" s="13">
        <f>VLOOKUP(Table3[[#This Row],[taxon_oid]],[1]Alphas_all_puf_new_20170727!$A:$AG,29,FALSE)</f>
        <v>3</v>
      </c>
      <c r="AD235" s="13">
        <f>VLOOKUP(Table3[[#This Row],[taxon_oid]],[1]Alphas_all_puf_new_20170727!$A:$AG,30,FALSE)</f>
        <v>1</v>
      </c>
      <c r="AE235" s="13">
        <f>VLOOKUP(Table3[[#This Row],[taxon_oid]],[1]Alphas_all_puf_new_20170727!$A:$AG,31,FALSE)</f>
        <v>1</v>
      </c>
      <c r="AF235" s="13">
        <f>VLOOKUP(Table3[[#This Row],[taxon_oid]],[1]Alphas_all_puf_new_20170727!$A:$AG,32,FALSE)</f>
        <v>1</v>
      </c>
      <c r="AG235" s="13">
        <f>VLOOKUP(Table3[[#This Row],[taxon_oid]],[1]Alphas_all_puf_new_20170727!$A:$AG,33,FALSE)</f>
        <v>45</v>
      </c>
    </row>
    <row r="236" spans="1:33" x14ac:dyDescent="0.35">
      <c r="A236">
        <v>2737471612</v>
      </c>
      <c r="B236" t="s">
        <v>35</v>
      </c>
      <c r="C236" t="s">
        <v>36</v>
      </c>
      <c r="D236" t="s">
        <v>45</v>
      </c>
      <c r="E236" t="s">
        <v>867</v>
      </c>
      <c r="F236" t="s">
        <v>46</v>
      </c>
      <c r="G236">
        <v>2737471612</v>
      </c>
      <c r="H236" t="s">
        <v>38</v>
      </c>
      <c r="I236" t="s">
        <v>118</v>
      </c>
      <c r="J236" s="12" t="s">
        <v>506</v>
      </c>
      <c r="K236" s="12" t="s">
        <v>505</v>
      </c>
      <c r="L236" s="12" t="s">
        <v>538</v>
      </c>
      <c r="M236" s="12" t="s">
        <v>666</v>
      </c>
      <c r="N236" s="27" t="s">
        <v>866</v>
      </c>
      <c r="O236" s="26">
        <f>VLOOKUP(Table3[[#This Row],[taxon_oid]],[1]Alphas_all_puf_new_20170727!$A:$AG,14,FALSE)</f>
        <v>74349</v>
      </c>
      <c r="P236" s="26">
        <f>VLOOKUP(Table3[[#This Row],[taxon_oid]],[1]Alphas_all_puf_new_20170727!$A:$AG,15,FALSE)</f>
        <v>0</v>
      </c>
      <c r="Q236" s="26">
        <f>VLOOKUP(Table3[[#This Row],[taxon_oid]],[1]Alphas_all_puf_new_20170727!$A:$AG,16,FALSE)</f>
        <v>0</v>
      </c>
      <c r="R236" s="20">
        <f>VLOOKUP(Table3[[#This Row],[taxon_oid]],[1]Alphas_all_puf_new_20170727!$A:$AG,17,FALSE)</f>
        <v>42909</v>
      </c>
      <c r="S236" s="19" t="str">
        <f>VLOOKUP(Table3[[#This Row],[taxon_oid]],[1]Alphas_all_puf_new_20170727!$A:$AG,19,FALSE)</f>
        <v>Markus G?ker</v>
      </c>
      <c r="T236" s="19" t="str">
        <f>VLOOKUP(Table3[[#This Row],[taxon_oid]],[1]Alphas_all_puf_new_20170727!$A:$AG,20,FALSE)</f>
        <v>Yes</v>
      </c>
      <c r="U236" s="19" t="str">
        <f>VLOOKUP(Table3[[#This Row],[taxon_oid]],[1]Alphas_all_puf_new_20170727!$A:$AG,21,FALSE)</f>
        <v>Yes</v>
      </c>
      <c r="V236" s="13">
        <f>VLOOKUP(Table3[[#This Row],[taxon_oid]],[1]Alphas_all_puf_new_20170727!$A:$AG,22,FALSE)</f>
        <v>3975823</v>
      </c>
      <c r="W236" s="13">
        <f>VLOOKUP(Table3[[#This Row],[taxon_oid]],[1]Alphas_all_puf_new_20170727!$A:$AG,23,FALSE)</f>
        <v>3935</v>
      </c>
      <c r="X236" s="13">
        <f>VLOOKUP(Table3[[#This Row],[taxon_oid]],[1]Alphas_all_puf_new_20170727!$A:$AG,24,FALSE)</f>
        <v>5</v>
      </c>
      <c r="Y236" s="25">
        <f>VLOOKUP(Table3[[#This Row],[taxon_oid]],[1]Alphas_all_puf_new_20170727!$A:$AG,25,FALSE)</f>
        <v>0.56000000000000005</v>
      </c>
      <c r="Z236" s="13">
        <f>VLOOKUP(Table3[[#This Row],[taxon_oid]],[1]Alphas_all_puf_new_20170727!$A:$AG,26,FALSE)</f>
        <v>3592505</v>
      </c>
      <c r="AA236" s="13">
        <f>VLOOKUP(Table3[[#This Row],[taxon_oid]],[1]Alphas_all_puf_new_20170727!$A:$AG,27,FALSE)</f>
        <v>3882</v>
      </c>
      <c r="AB236" s="13">
        <f>VLOOKUP(Table3[[#This Row],[taxon_oid]],[1]Alphas_all_puf_new_20170727!$A:$AG,28,FALSE)</f>
        <v>53</v>
      </c>
      <c r="AC236" s="13">
        <f>VLOOKUP(Table3[[#This Row],[taxon_oid]],[1]Alphas_all_puf_new_20170727!$A:$AG,29,FALSE)</f>
        <v>6</v>
      </c>
      <c r="AD236" s="13">
        <f>VLOOKUP(Table3[[#This Row],[taxon_oid]],[1]Alphas_all_puf_new_20170727!$A:$AG,30,FALSE)</f>
        <v>2</v>
      </c>
      <c r="AE236" s="13">
        <f>VLOOKUP(Table3[[#This Row],[taxon_oid]],[1]Alphas_all_puf_new_20170727!$A:$AG,31,FALSE)</f>
        <v>2</v>
      </c>
      <c r="AF236" s="13">
        <f>VLOOKUP(Table3[[#This Row],[taxon_oid]],[1]Alphas_all_puf_new_20170727!$A:$AG,32,FALSE)</f>
        <v>2</v>
      </c>
      <c r="AG236" s="13">
        <f>VLOOKUP(Table3[[#This Row],[taxon_oid]],[1]Alphas_all_puf_new_20170727!$A:$AG,33,FALSE)</f>
        <v>41</v>
      </c>
    </row>
    <row r="237" spans="1:33" x14ac:dyDescent="0.35">
      <c r="A237">
        <v>2585427601</v>
      </c>
      <c r="B237" t="s">
        <v>35</v>
      </c>
      <c r="C237" t="s">
        <v>36</v>
      </c>
      <c r="D237" t="s">
        <v>172</v>
      </c>
      <c r="E237" t="s">
        <v>865</v>
      </c>
      <c r="F237" t="s">
        <v>46</v>
      </c>
      <c r="G237">
        <v>2585427601</v>
      </c>
      <c r="H237" t="s">
        <v>38</v>
      </c>
      <c r="I237" t="s">
        <v>118</v>
      </c>
      <c r="J237" s="12" t="s">
        <v>506</v>
      </c>
      <c r="K237" s="12" t="s">
        <v>505</v>
      </c>
      <c r="L237" s="12" t="s">
        <v>577</v>
      </c>
      <c r="M237" s="12" t="s">
        <v>576</v>
      </c>
      <c r="N237" s="27" t="s">
        <v>864</v>
      </c>
      <c r="O237" s="26">
        <f>VLOOKUP(Table3[[#This Row],[taxon_oid]],[1]Alphas_all_puf_new_20170727!$A:$AG,14,FALSE)</f>
        <v>1123361</v>
      </c>
      <c r="P237" s="26">
        <f>VLOOKUP(Table3[[#This Row],[taxon_oid]],[1]Alphas_all_puf_new_20170727!$A:$AG,15,FALSE)</f>
        <v>0</v>
      </c>
      <c r="Q237" s="26">
        <f>VLOOKUP(Table3[[#This Row],[taxon_oid]],[1]Alphas_all_puf_new_20170727!$A:$AG,16,FALSE)</f>
        <v>0</v>
      </c>
      <c r="R237" s="20">
        <f>VLOOKUP(Table3[[#This Row],[taxon_oid]],[1]Alphas_all_puf_new_20170727!$A:$AG,17,FALSE)</f>
        <v>42328</v>
      </c>
      <c r="S237" s="19" t="str">
        <f>VLOOKUP(Table3[[#This Row],[taxon_oid]],[1]Alphas_all_puf_new_20170727!$A:$AG,19,FALSE)</f>
        <v>Nikos Kyrpides</v>
      </c>
      <c r="T237" s="19" t="str">
        <f>VLOOKUP(Table3[[#This Row],[taxon_oid]],[1]Alphas_all_puf_new_20170727!$A:$AG,20,FALSE)</f>
        <v>Yes</v>
      </c>
      <c r="U237" s="19" t="str">
        <f>VLOOKUP(Table3[[#This Row],[taxon_oid]],[1]Alphas_all_puf_new_20170727!$A:$AG,21,FALSE)</f>
        <v>Yes</v>
      </c>
      <c r="V237" s="13">
        <f>VLOOKUP(Table3[[#This Row],[taxon_oid]],[1]Alphas_all_puf_new_20170727!$A:$AG,22,FALSE)</f>
        <v>3598816</v>
      </c>
      <c r="W237" s="13">
        <f>VLOOKUP(Table3[[#This Row],[taxon_oid]],[1]Alphas_all_puf_new_20170727!$A:$AG,23,FALSE)</f>
        <v>3663</v>
      </c>
      <c r="X237" s="13">
        <f>VLOOKUP(Table3[[#This Row],[taxon_oid]],[1]Alphas_all_puf_new_20170727!$A:$AG,24,FALSE)</f>
        <v>39</v>
      </c>
      <c r="Y237" s="25">
        <f>VLOOKUP(Table3[[#This Row],[taxon_oid]],[1]Alphas_all_puf_new_20170727!$A:$AG,25,FALSE)</f>
        <v>0.59</v>
      </c>
      <c r="Z237" s="13">
        <f>VLOOKUP(Table3[[#This Row],[taxon_oid]],[1]Alphas_all_puf_new_20170727!$A:$AG,26,FALSE)</f>
        <v>3300961</v>
      </c>
      <c r="AA237" s="13">
        <f>VLOOKUP(Table3[[#This Row],[taxon_oid]],[1]Alphas_all_puf_new_20170727!$A:$AG,27,FALSE)</f>
        <v>3609</v>
      </c>
      <c r="AB237" s="13">
        <f>VLOOKUP(Table3[[#This Row],[taxon_oid]],[1]Alphas_all_puf_new_20170727!$A:$AG,28,FALSE)</f>
        <v>54</v>
      </c>
      <c r="AC237" s="13">
        <f>VLOOKUP(Table3[[#This Row],[taxon_oid]],[1]Alphas_all_puf_new_20170727!$A:$AG,29,FALSE)</f>
        <v>3</v>
      </c>
      <c r="AD237" s="13">
        <f>VLOOKUP(Table3[[#This Row],[taxon_oid]],[1]Alphas_all_puf_new_20170727!$A:$AG,30,FALSE)</f>
        <v>1</v>
      </c>
      <c r="AE237" s="13">
        <f>VLOOKUP(Table3[[#This Row],[taxon_oid]],[1]Alphas_all_puf_new_20170727!$A:$AG,31,FALSE)</f>
        <v>1</v>
      </c>
      <c r="AF237" s="13">
        <f>VLOOKUP(Table3[[#This Row],[taxon_oid]],[1]Alphas_all_puf_new_20170727!$A:$AG,32,FALSE)</f>
        <v>1</v>
      </c>
      <c r="AG237" s="13">
        <f>VLOOKUP(Table3[[#This Row],[taxon_oid]],[1]Alphas_all_puf_new_20170727!$A:$AG,33,FALSE)</f>
        <v>42</v>
      </c>
    </row>
    <row r="238" spans="1:33" x14ac:dyDescent="0.35">
      <c r="A238">
        <v>2593339280</v>
      </c>
      <c r="B238" t="s">
        <v>35</v>
      </c>
      <c r="C238" t="s">
        <v>36</v>
      </c>
      <c r="D238" t="s">
        <v>45</v>
      </c>
      <c r="E238" t="s">
        <v>863</v>
      </c>
      <c r="F238" t="s">
        <v>46</v>
      </c>
      <c r="G238">
        <v>2593339280</v>
      </c>
      <c r="H238" t="s">
        <v>38</v>
      </c>
      <c r="I238" t="s">
        <v>118</v>
      </c>
      <c r="J238" s="12" t="s">
        <v>506</v>
      </c>
      <c r="K238" s="12" t="s">
        <v>505</v>
      </c>
      <c r="L238" s="12" t="s">
        <v>862</v>
      </c>
      <c r="M238" s="12" t="s">
        <v>861</v>
      </c>
      <c r="N238" s="27" t="s">
        <v>860</v>
      </c>
      <c r="O238" s="26">
        <f>VLOOKUP(Table3[[#This Row],[taxon_oid]],[1]Alphas_all_puf_new_20170727!$A:$AG,14,FALSE)</f>
        <v>121821</v>
      </c>
      <c r="P238" s="26">
        <f>VLOOKUP(Table3[[#This Row],[taxon_oid]],[1]Alphas_all_puf_new_20170727!$A:$AG,15,FALSE)</f>
        <v>0</v>
      </c>
      <c r="Q238" s="26">
        <f>VLOOKUP(Table3[[#This Row],[taxon_oid]],[1]Alphas_all_puf_new_20170727!$A:$AG,16,FALSE)</f>
        <v>0</v>
      </c>
      <c r="R238" s="20">
        <f>VLOOKUP(Table3[[#This Row],[taxon_oid]],[1]Alphas_all_puf_new_20170727!$A:$AG,17,FALSE)</f>
        <v>42580</v>
      </c>
      <c r="S238" s="19" t="str">
        <f>VLOOKUP(Table3[[#This Row],[taxon_oid]],[1]Alphas_all_puf_new_20170727!$A:$AG,19,FALSE)</f>
        <v>Markus G?ker</v>
      </c>
      <c r="T238" s="19" t="str">
        <f>VLOOKUP(Table3[[#This Row],[taxon_oid]],[1]Alphas_all_puf_new_20170727!$A:$AG,20,FALSE)</f>
        <v>Yes</v>
      </c>
      <c r="U238" s="19" t="str">
        <f>VLOOKUP(Table3[[#This Row],[taxon_oid]],[1]Alphas_all_puf_new_20170727!$A:$AG,21,FALSE)</f>
        <v>Yes</v>
      </c>
      <c r="V238" s="13">
        <f>VLOOKUP(Table3[[#This Row],[taxon_oid]],[1]Alphas_all_puf_new_20170727!$A:$AG,22,FALSE)</f>
        <v>3685266</v>
      </c>
      <c r="W238" s="13">
        <f>VLOOKUP(Table3[[#This Row],[taxon_oid]],[1]Alphas_all_puf_new_20170727!$A:$AG,23,FALSE)</f>
        <v>3590</v>
      </c>
      <c r="X238" s="13">
        <f>VLOOKUP(Table3[[#This Row],[taxon_oid]],[1]Alphas_all_puf_new_20170727!$A:$AG,24,FALSE)</f>
        <v>58</v>
      </c>
      <c r="Y238" s="25">
        <f>VLOOKUP(Table3[[#This Row],[taxon_oid]],[1]Alphas_all_puf_new_20170727!$A:$AG,25,FALSE)</f>
        <v>0.6</v>
      </c>
      <c r="Z238" s="13">
        <f>VLOOKUP(Table3[[#This Row],[taxon_oid]],[1]Alphas_all_puf_new_20170727!$A:$AG,26,FALSE)</f>
        <v>3299401</v>
      </c>
      <c r="AA238" s="13">
        <f>VLOOKUP(Table3[[#This Row],[taxon_oid]],[1]Alphas_all_puf_new_20170727!$A:$AG,27,FALSE)</f>
        <v>3538</v>
      </c>
      <c r="AB238" s="13">
        <f>VLOOKUP(Table3[[#This Row],[taxon_oid]],[1]Alphas_all_puf_new_20170727!$A:$AG,28,FALSE)</f>
        <v>52</v>
      </c>
      <c r="AC238" s="13">
        <f>VLOOKUP(Table3[[#This Row],[taxon_oid]],[1]Alphas_all_puf_new_20170727!$A:$AG,29,FALSE)</f>
        <v>3</v>
      </c>
      <c r="AD238" s="13">
        <f>VLOOKUP(Table3[[#This Row],[taxon_oid]],[1]Alphas_all_puf_new_20170727!$A:$AG,30,FALSE)</f>
        <v>1</v>
      </c>
      <c r="AE238" s="13">
        <f>VLOOKUP(Table3[[#This Row],[taxon_oid]],[1]Alphas_all_puf_new_20170727!$A:$AG,31,FALSE)</f>
        <v>1</v>
      </c>
      <c r="AF238" s="13">
        <f>VLOOKUP(Table3[[#This Row],[taxon_oid]],[1]Alphas_all_puf_new_20170727!$A:$AG,32,FALSE)</f>
        <v>1</v>
      </c>
      <c r="AG238" s="13">
        <f>VLOOKUP(Table3[[#This Row],[taxon_oid]],[1]Alphas_all_puf_new_20170727!$A:$AG,33,FALSE)</f>
        <v>40</v>
      </c>
    </row>
    <row r="239" spans="1:33" x14ac:dyDescent="0.35">
      <c r="A239">
        <v>2687453592</v>
      </c>
      <c r="B239" t="s">
        <v>35</v>
      </c>
      <c r="C239" t="s">
        <v>60</v>
      </c>
      <c r="D239" t="s">
        <v>659</v>
      </c>
      <c r="E239" t="s">
        <v>859</v>
      </c>
      <c r="F239" t="s">
        <v>657</v>
      </c>
      <c r="G239">
        <v>2687453592</v>
      </c>
      <c r="H239" t="s">
        <v>38</v>
      </c>
      <c r="I239" t="s">
        <v>118</v>
      </c>
      <c r="J239" s="12" t="s">
        <v>506</v>
      </c>
      <c r="K239" s="12" t="s">
        <v>505</v>
      </c>
      <c r="L239" s="12" t="s">
        <v>568</v>
      </c>
      <c r="M239" s="12" t="s">
        <v>656</v>
      </c>
      <c r="N239" s="27" t="s">
        <v>792</v>
      </c>
      <c r="O239" s="26">
        <f>VLOOKUP(Table3[[#This Row],[taxon_oid]],[1]Alphas_all_puf_new_20170727!$A:$AG,14,FALSE)</f>
        <v>1188256</v>
      </c>
      <c r="P239" s="26">
        <f>VLOOKUP(Table3[[#This Row],[taxon_oid]],[1]Alphas_all_puf_new_20170727!$A:$AG,15,FALSE)</f>
        <v>0</v>
      </c>
      <c r="Q239" s="26">
        <f>VLOOKUP(Table3[[#This Row],[taxon_oid]],[1]Alphas_all_puf_new_20170727!$A:$AG,16,FALSE)</f>
        <v>0</v>
      </c>
      <c r="R239" s="20">
        <f>VLOOKUP(Table3[[#This Row],[taxon_oid]],[1]Alphas_all_puf_new_20170727!$A:$AG,17,FALSE)</f>
        <v>42578</v>
      </c>
      <c r="S239" s="19">
        <f>VLOOKUP(Table3[[#This Row],[taxon_oid]],[1]Alphas_all_puf_new_20170727!$A:$AG,19,FALSE)</f>
        <v>0</v>
      </c>
      <c r="T239" s="19" t="str">
        <f>VLOOKUP(Table3[[#This Row],[taxon_oid]],[1]Alphas_all_puf_new_20170727!$A:$AG,20,FALSE)</f>
        <v>Yes</v>
      </c>
      <c r="U239" s="19" t="str">
        <f>VLOOKUP(Table3[[#This Row],[taxon_oid]],[1]Alphas_all_puf_new_20170727!$A:$AG,21,FALSE)</f>
        <v>Yes</v>
      </c>
      <c r="V239" s="13">
        <f>VLOOKUP(Table3[[#This Row],[taxon_oid]],[1]Alphas_all_puf_new_20170727!$A:$AG,22,FALSE)</f>
        <v>4347929</v>
      </c>
      <c r="W239" s="13">
        <f>VLOOKUP(Table3[[#This Row],[taxon_oid]],[1]Alphas_all_puf_new_20170727!$A:$AG,23,FALSE)</f>
        <v>4113</v>
      </c>
      <c r="X239" s="13">
        <f>VLOOKUP(Table3[[#This Row],[taxon_oid]],[1]Alphas_all_puf_new_20170727!$A:$AG,24,FALSE)</f>
        <v>3</v>
      </c>
      <c r="Y239" s="25">
        <f>VLOOKUP(Table3[[#This Row],[taxon_oid]],[1]Alphas_all_puf_new_20170727!$A:$AG,25,FALSE)</f>
        <v>0.67</v>
      </c>
      <c r="Z239" s="13">
        <f>VLOOKUP(Table3[[#This Row],[taxon_oid]],[1]Alphas_all_puf_new_20170727!$A:$AG,26,FALSE)</f>
        <v>3790536</v>
      </c>
      <c r="AA239" s="13">
        <f>VLOOKUP(Table3[[#This Row],[taxon_oid]],[1]Alphas_all_puf_new_20170727!$A:$AG,27,FALSE)</f>
        <v>4047</v>
      </c>
      <c r="AB239" s="13">
        <f>VLOOKUP(Table3[[#This Row],[taxon_oid]],[1]Alphas_all_puf_new_20170727!$A:$AG,28,FALSE)</f>
        <v>66</v>
      </c>
      <c r="AC239" s="13">
        <f>VLOOKUP(Table3[[#This Row],[taxon_oid]],[1]Alphas_all_puf_new_20170727!$A:$AG,29,FALSE)</f>
        <v>9</v>
      </c>
      <c r="AD239" s="13">
        <f>VLOOKUP(Table3[[#This Row],[taxon_oid]],[1]Alphas_all_puf_new_20170727!$A:$AG,30,FALSE)</f>
        <v>3</v>
      </c>
      <c r="AE239" s="13">
        <f>VLOOKUP(Table3[[#This Row],[taxon_oid]],[1]Alphas_all_puf_new_20170727!$A:$AG,31,FALSE)</f>
        <v>3</v>
      </c>
      <c r="AF239" s="13">
        <f>VLOOKUP(Table3[[#This Row],[taxon_oid]],[1]Alphas_all_puf_new_20170727!$A:$AG,32,FALSE)</f>
        <v>3</v>
      </c>
      <c r="AG239" s="13">
        <f>VLOOKUP(Table3[[#This Row],[taxon_oid]],[1]Alphas_all_puf_new_20170727!$A:$AG,33,FALSE)</f>
        <v>49</v>
      </c>
    </row>
    <row r="240" spans="1:33" x14ac:dyDescent="0.35">
      <c r="A240">
        <v>2724679114</v>
      </c>
      <c r="B240" t="s">
        <v>35</v>
      </c>
      <c r="C240" t="s">
        <v>36</v>
      </c>
      <c r="D240" t="s">
        <v>858</v>
      </c>
      <c r="E240" t="s">
        <v>855</v>
      </c>
      <c r="F240" t="s">
        <v>857</v>
      </c>
      <c r="G240">
        <v>2724679114</v>
      </c>
      <c r="H240" t="s">
        <v>38</v>
      </c>
      <c r="I240" t="s">
        <v>118</v>
      </c>
      <c r="J240" s="12" t="s">
        <v>506</v>
      </c>
      <c r="K240" s="12" t="s">
        <v>505</v>
      </c>
      <c r="L240" s="12" t="s">
        <v>856</v>
      </c>
      <c r="M240" t="s">
        <v>855</v>
      </c>
      <c r="N240" s="27" t="s">
        <v>854</v>
      </c>
      <c r="O240" s="26">
        <f>VLOOKUP(Table3[[#This Row],[taxon_oid]],[1]Alphas_all_puf_new_20170727!$A:$AG,14,FALSE)</f>
        <v>1685382</v>
      </c>
      <c r="P240" s="26">
        <f>VLOOKUP(Table3[[#This Row],[taxon_oid]],[1]Alphas_all_puf_new_20170727!$A:$AG,15,FALSE)</f>
        <v>0</v>
      </c>
      <c r="Q240" s="26">
        <f>VLOOKUP(Table3[[#This Row],[taxon_oid]],[1]Alphas_all_puf_new_20170727!$A:$AG,16,FALSE)</f>
        <v>0</v>
      </c>
      <c r="R240" s="20">
        <f>VLOOKUP(Table3[[#This Row],[taxon_oid]],[1]Alphas_all_puf_new_20170727!$A:$AG,17,FALSE)</f>
        <v>42836</v>
      </c>
      <c r="S240" s="19">
        <f>VLOOKUP(Table3[[#This Row],[taxon_oid]],[1]Alphas_all_puf_new_20170727!$A:$AG,19,FALSE)</f>
        <v>0</v>
      </c>
      <c r="T240" s="19" t="str">
        <f>VLOOKUP(Table3[[#This Row],[taxon_oid]],[1]Alphas_all_puf_new_20170727!$A:$AG,20,FALSE)</f>
        <v>Yes</v>
      </c>
      <c r="U240" s="19">
        <f>VLOOKUP(Table3[[#This Row],[taxon_oid]],[1]Alphas_all_puf_new_20170727!$A:$AG,21,FALSE)</f>
        <v>0</v>
      </c>
      <c r="V240" s="13">
        <f>VLOOKUP(Table3[[#This Row],[taxon_oid]],[1]Alphas_all_puf_new_20170727!$A:$AG,22,FALSE)</f>
        <v>4540478</v>
      </c>
      <c r="W240" s="13">
        <f>VLOOKUP(Table3[[#This Row],[taxon_oid]],[1]Alphas_all_puf_new_20170727!$A:$AG,23,FALSE)</f>
        <v>4461</v>
      </c>
      <c r="X240" s="13">
        <f>VLOOKUP(Table3[[#This Row],[taxon_oid]],[1]Alphas_all_puf_new_20170727!$A:$AG,24,FALSE)</f>
        <v>46</v>
      </c>
      <c r="Y240" s="25">
        <f>VLOOKUP(Table3[[#This Row],[taxon_oid]],[1]Alphas_all_puf_new_20170727!$A:$AG,25,FALSE)</f>
        <v>0.68</v>
      </c>
      <c r="Z240" s="13">
        <f>VLOOKUP(Table3[[#This Row],[taxon_oid]],[1]Alphas_all_puf_new_20170727!$A:$AG,26,FALSE)</f>
        <v>4111936</v>
      </c>
      <c r="AA240" s="13">
        <f>VLOOKUP(Table3[[#This Row],[taxon_oid]],[1]Alphas_all_puf_new_20170727!$A:$AG,27,FALSE)</f>
        <v>4409</v>
      </c>
      <c r="AB240" s="13">
        <f>VLOOKUP(Table3[[#This Row],[taxon_oid]],[1]Alphas_all_puf_new_20170727!$A:$AG,28,FALSE)</f>
        <v>52</v>
      </c>
      <c r="AC240" s="13">
        <f>VLOOKUP(Table3[[#This Row],[taxon_oid]],[1]Alphas_all_puf_new_20170727!$A:$AG,29,FALSE)</f>
        <v>2</v>
      </c>
      <c r="AD240" s="13">
        <f>VLOOKUP(Table3[[#This Row],[taxon_oid]],[1]Alphas_all_puf_new_20170727!$A:$AG,30,FALSE)</f>
        <v>1</v>
      </c>
      <c r="AE240" s="13">
        <f>VLOOKUP(Table3[[#This Row],[taxon_oid]],[1]Alphas_all_puf_new_20170727!$A:$AG,31,FALSE)</f>
        <v>1</v>
      </c>
      <c r="AF240" s="13">
        <f>VLOOKUP(Table3[[#This Row],[taxon_oid]],[1]Alphas_all_puf_new_20170727!$A:$AG,32,FALSE)</f>
        <v>0</v>
      </c>
      <c r="AG240" s="13">
        <f>VLOOKUP(Table3[[#This Row],[taxon_oid]],[1]Alphas_all_puf_new_20170727!$A:$AG,33,FALSE)</f>
        <v>42</v>
      </c>
    </row>
    <row r="241" spans="1:33" x14ac:dyDescent="0.35">
      <c r="A241">
        <v>2582581249</v>
      </c>
      <c r="B241" t="s">
        <v>35</v>
      </c>
      <c r="C241" t="s">
        <v>123</v>
      </c>
      <c r="D241" t="s">
        <v>318</v>
      </c>
      <c r="E241" t="s">
        <v>853</v>
      </c>
      <c r="F241" t="s">
        <v>46</v>
      </c>
      <c r="G241">
        <v>2582581249</v>
      </c>
      <c r="H241" t="s">
        <v>38</v>
      </c>
      <c r="I241" t="s">
        <v>118</v>
      </c>
      <c r="J241" s="12" t="s">
        <v>506</v>
      </c>
      <c r="K241" s="12" t="s">
        <v>505</v>
      </c>
      <c r="L241" s="12" t="s">
        <v>822</v>
      </c>
      <c r="M241" t="s">
        <v>117</v>
      </c>
      <c r="N241" s="27"/>
      <c r="O241" s="26">
        <f>VLOOKUP(Table3[[#This Row],[taxon_oid]],[1]Alphas_all_puf_new_20170727!$A:$AG,14,FALSE)</f>
        <v>252301</v>
      </c>
      <c r="P241" s="26">
        <f>VLOOKUP(Table3[[#This Row],[taxon_oid]],[1]Alphas_all_puf_new_20170727!$A:$AG,15,FALSE)</f>
        <v>0</v>
      </c>
      <c r="Q241" s="26">
        <f>VLOOKUP(Table3[[#This Row],[taxon_oid]],[1]Alphas_all_puf_new_20170727!$A:$AG,16,FALSE)</f>
        <v>0</v>
      </c>
      <c r="R241" s="20">
        <f>VLOOKUP(Table3[[#This Row],[taxon_oid]],[1]Alphas_all_puf_new_20170727!$A:$AG,17,FALSE)</f>
        <v>42857</v>
      </c>
      <c r="S241" s="19" t="str">
        <f>VLOOKUP(Table3[[#This Row],[taxon_oid]],[1]Alphas_all_puf_new_20170727!$A:$AG,19,FALSE)</f>
        <v>Jim Fredrickson</v>
      </c>
      <c r="T241" s="19" t="str">
        <f>VLOOKUP(Table3[[#This Row],[taxon_oid]],[1]Alphas_all_puf_new_20170727!$A:$AG,20,FALSE)</f>
        <v>No</v>
      </c>
      <c r="U241" s="19">
        <f>VLOOKUP(Table3[[#This Row],[taxon_oid]],[1]Alphas_all_puf_new_20170727!$A:$AG,21,FALSE)</f>
        <v>0</v>
      </c>
      <c r="V241" s="13">
        <f>VLOOKUP(Table3[[#This Row],[taxon_oid]],[1]Alphas_all_puf_new_20170727!$A:$AG,22,FALSE)</f>
        <v>3640237</v>
      </c>
      <c r="W241" s="13">
        <f>VLOOKUP(Table3[[#This Row],[taxon_oid]],[1]Alphas_all_puf_new_20170727!$A:$AG,23,FALSE)</f>
        <v>3677</v>
      </c>
      <c r="X241" s="13">
        <f>VLOOKUP(Table3[[#This Row],[taxon_oid]],[1]Alphas_all_puf_new_20170727!$A:$AG,24,FALSE)</f>
        <v>43</v>
      </c>
      <c r="Y241" s="25">
        <f>VLOOKUP(Table3[[#This Row],[taxon_oid]],[1]Alphas_all_puf_new_20170727!$A:$AG,25,FALSE)</f>
        <v>0.68</v>
      </c>
      <c r="Z241" s="13">
        <f>VLOOKUP(Table3[[#This Row],[taxon_oid]],[1]Alphas_all_puf_new_20170727!$A:$AG,26,FALSE)</f>
        <v>3330575</v>
      </c>
      <c r="AA241" s="13">
        <f>VLOOKUP(Table3[[#This Row],[taxon_oid]],[1]Alphas_all_puf_new_20170727!$A:$AG,27,FALSE)</f>
        <v>3638</v>
      </c>
      <c r="AB241" s="13">
        <f>VLOOKUP(Table3[[#This Row],[taxon_oid]],[1]Alphas_all_puf_new_20170727!$A:$AG,28,FALSE)</f>
        <v>39</v>
      </c>
      <c r="AC241" s="13">
        <f>VLOOKUP(Table3[[#This Row],[taxon_oid]],[1]Alphas_all_puf_new_20170727!$A:$AG,29,FALSE)</f>
        <v>0</v>
      </c>
      <c r="AD241" s="13">
        <f>VLOOKUP(Table3[[#This Row],[taxon_oid]],[1]Alphas_all_puf_new_20170727!$A:$AG,30,FALSE)</f>
        <v>0</v>
      </c>
      <c r="AE241" s="13">
        <f>VLOOKUP(Table3[[#This Row],[taxon_oid]],[1]Alphas_all_puf_new_20170727!$A:$AG,31,FALSE)</f>
        <v>0</v>
      </c>
      <c r="AF241" s="13">
        <f>VLOOKUP(Table3[[#This Row],[taxon_oid]],[1]Alphas_all_puf_new_20170727!$A:$AG,32,FALSE)</f>
        <v>0</v>
      </c>
      <c r="AG241" s="13">
        <f>VLOOKUP(Table3[[#This Row],[taxon_oid]],[1]Alphas_all_puf_new_20170727!$A:$AG,33,FALSE)</f>
        <v>39</v>
      </c>
    </row>
    <row r="242" spans="1:33" x14ac:dyDescent="0.35">
      <c r="A242">
        <v>2574180182</v>
      </c>
      <c r="B242" t="s">
        <v>35</v>
      </c>
      <c r="C242" t="s">
        <v>36</v>
      </c>
      <c r="D242" t="s">
        <v>852</v>
      </c>
      <c r="E242" t="s">
        <v>851</v>
      </c>
      <c r="F242" t="s">
        <v>667</v>
      </c>
      <c r="G242">
        <v>2574180182</v>
      </c>
      <c r="H242" t="s">
        <v>38</v>
      </c>
      <c r="I242" t="s">
        <v>118</v>
      </c>
      <c r="J242" s="12" t="s">
        <v>506</v>
      </c>
      <c r="K242" s="12" t="s">
        <v>505</v>
      </c>
      <c r="L242" s="12" t="s">
        <v>538</v>
      </c>
      <c r="M242" s="12" t="s">
        <v>850</v>
      </c>
      <c r="N242" s="27" t="s">
        <v>849</v>
      </c>
      <c r="O242" s="26">
        <f>VLOOKUP(Table3[[#This Row],[taxon_oid]],[1]Alphas_all_puf_new_20170727!$A:$AG,14,FALSE)</f>
        <v>1342301</v>
      </c>
      <c r="P242" s="26">
        <f>VLOOKUP(Table3[[#This Row],[taxon_oid]],[1]Alphas_all_puf_new_20170727!$A:$AG,15,FALSE)</f>
        <v>0</v>
      </c>
      <c r="Q242" s="26">
        <f>VLOOKUP(Table3[[#This Row],[taxon_oid]],[1]Alphas_all_puf_new_20170727!$A:$AG,16,FALSE)</f>
        <v>0</v>
      </c>
      <c r="R242" s="20">
        <f>VLOOKUP(Table3[[#This Row],[taxon_oid]],[1]Alphas_all_puf_new_20170727!$A:$AG,17,FALSE)</f>
        <v>41802</v>
      </c>
      <c r="S242" s="19">
        <f>VLOOKUP(Table3[[#This Row],[taxon_oid]],[1]Alphas_all_puf_new_20170727!$A:$AG,19,FALSE)</f>
        <v>0</v>
      </c>
      <c r="T242" s="19" t="str">
        <f>VLOOKUP(Table3[[#This Row],[taxon_oid]],[1]Alphas_all_puf_new_20170727!$A:$AG,20,FALSE)</f>
        <v>Yes</v>
      </c>
      <c r="U242" s="19" t="str">
        <f>VLOOKUP(Table3[[#This Row],[taxon_oid]],[1]Alphas_all_puf_new_20170727!$A:$AG,21,FALSE)</f>
        <v>Unknown</v>
      </c>
      <c r="V242" s="13">
        <f>VLOOKUP(Table3[[#This Row],[taxon_oid]],[1]Alphas_all_puf_new_20170727!$A:$AG,22,FALSE)</f>
        <v>4085976</v>
      </c>
      <c r="W242" s="13">
        <f>VLOOKUP(Table3[[#This Row],[taxon_oid]],[1]Alphas_all_puf_new_20170727!$A:$AG,23,FALSE)</f>
        <v>4030</v>
      </c>
      <c r="X242" s="13">
        <f>VLOOKUP(Table3[[#This Row],[taxon_oid]],[1]Alphas_all_puf_new_20170727!$A:$AG,24,FALSE)</f>
        <v>8</v>
      </c>
      <c r="Y242" s="25">
        <f>VLOOKUP(Table3[[#This Row],[taxon_oid]],[1]Alphas_all_puf_new_20170727!$A:$AG,25,FALSE)</f>
        <v>0.56999999999999995</v>
      </c>
      <c r="Z242" s="13">
        <f>VLOOKUP(Table3[[#This Row],[taxon_oid]],[1]Alphas_all_puf_new_20170727!$A:$AG,26,FALSE)</f>
        <v>3767009</v>
      </c>
      <c r="AA242" s="13">
        <f>VLOOKUP(Table3[[#This Row],[taxon_oid]],[1]Alphas_all_puf_new_20170727!$A:$AG,27,FALSE)</f>
        <v>3969</v>
      </c>
      <c r="AB242" s="13">
        <f>VLOOKUP(Table3[[#This Row],[taxon_oid]],[1]Alphas_all_puf_new_20170727!$A:$AG,28,FALSE)</f>
        <v>61</v>
      </c>
      <c r="AC242" s="13">
        <f>VLOOKUP(Table3[[#This Row],[taxon_oid]],[1]Alphas_all_puf_new_20170727!$A:$AG,29,FALSE)</f>
        <v>6</v>
      </c>
      <c r="AD242" s="13">
        <f>VLOOKUP(Table3[[#This Row],[taxon_oid]],[1]Alphas_all_puf_new_20170727!$A:$AG,30,FALSE)</f>
        <v>2</v>
      </c>
      <c r="AE242" s="13">
        <f>VLOOKUP(Table3[[#This Row],[taxon_oid]],[1]Alphas_all_puf_new_20170727!$A:$AG,31,FALSE)</f>
        <v>2</v>
      </c>
      <c r="AF242" s="13">
        <f>VLOOKUP(Table3[[#This Row],[taxon_oid]],[1]Alphas_all_puf_new_20170727!$A:$AG,32,FALSE)</f>
        <v>2</v>
      </c>
      <c r="AG242" s="13">
        <f>VLOOKUP(Table3[[#This Row],[taxon_oid]],[1]Alphas_all_puf_new_20170727!$A:$AG,33,FALSE)</f>
        <v>43</v>
      </c>
    </row>
    <row r="243" spans="1:33" x14ac:dyDescent="0.35">
      <c r="A243">
        <v>2517487002</v>
      </c>
      <c r="B243" t="s">
        <v>35</v>
      </c>
      <c r="C243" t="s">
        <v>36</v>
      </c>
      <c r="D243" t="s">
        <v>848</v>
      </c>
      <c r="E243" t="s">
        <v>847</v>
      </c>
      <c r="F243" t="s">
        <v>302</v>
      </c>
      <c r="G243">
        <v>2517487002</v>
      </c>
      <c r="H243" t="s">
        <v>38</v>
      </c>
      <c r="I243" t="s">
        <v>118</v>
      </c>
      <c r="J243" s="12" t="s">
        <v>506</v>
      </c>
      <c r="K243" s="12" t="s">
        <v>505</v>
      </c>
      <c r="L243" s="12" t="s">
        <v>549</v>
      </c>
      <c r="M243" t="s">
        <v>847</v>
      </c>
      <c r="N243" s="27" t="s">
        <v>846</v>
      </c>
      <c r="O243" s="26">
        <f>VLOOKUP(Table3[[#This Row],[taxon_oid]],[1]Alphas_all_puf_new_20170727!$A:$AG,14,FALSE)</f>
        <v>744983</v>
      </c>
      <c r="P243" s="26">
        <f>VLOOKUP(Table3[[#This Row],[taxon_oid]],[1]Alphas_all_puf_new_20170727!$A:$AG,15,FALSE)</f>
        <v>0</v>
      </c>
      <c r="Q243" s="26">
        <f>VLOOKUP(Table3[[#This Row],[taxon_oid]],[1]Alphas_all_puf_new_20170727!$A:$AG,16,FALSE)</f>
        <v>0</v>
      </c>
      <c r="R243" s="20">
        <f>VLOOKUP(Table3[[#This Row],[taxon_oid]],[1]Alphas_all_puf_new_20170727!$A:$AG,17,FALSE)</f>
        <v>41365</v>
      </c>
      <c r="S243" s="19" t="str">
        <f>VLOOKUP(Table3[[#This Row],[taxon_oid]],[1]Alphas_all_puf_new_20170727!$A:$AG,19,FALSE)</f>
        <v>Alison Buchan</v>
      </c>
      <c r="T243" s="19" t="str">
        <f>VLOOKUP(Table3[[#This Row],[taxon_oid]],[1]Alphas_all_puf_new_20170727!$A:$AG,20,FALSE)</f>
        <v>Yes</v>
      </c>
      <c r="U243" s="19" t="str">
        <f>VLOOKUP(Table3[[#This Row],[taxon_oid]],[1]Alphas_all_puf_new_20170727!$A:$AG,21,FALSE)</f>
        <v>Unknown</v>
      </c>
      <c r="V243" s="13">
        <f>VLOOKUP(Table3[[#This Row],[taxon_oid]],[1]Alphas_all_puf_new_20170727!$A:$AG,22,FALSE)</f>
        <v>4581948</v>
      </c>
      <c r="W243" s="13">
        <f>VLOOKUP(Table3[[#This Row],[taxon_oid]],[1]Alphas_all_puf_new_20170727!$A:$AG,23,FALSE)</f>
        <v>4641</v>
      </c>
      <c r="X243" s="13">
        <f>VLOOKUP(Table3[[#This Row],[taxon_oid]],[1]Alphas_all_puf_new_20170727!$A:$AG,24,FALSE)</f>
        <v>13</v>
      </c>
      <c r="Y243" s="25">
        <f>VLOOKUP(Table3[[#This Row],[taxon_oid]],[1]Alphas_all_puf_new_20170727!$A:$AG,25,FALSE)</f>
        <v>0.62</v>
      </c>
      <c r="Z243" s="13">
        <f>VLOOKUP(Table3[[#This Row],[taxon_oid]],[1]Alphas_all_puf_new_20170727!$A:$AG,26,FALSE)</f>
        <v>4149131</v>
      </c>
      <c r="AA243" s="13">
        <f>VLOOKUP(Table3[[#This Row],[taxon_oid]],[1]Alphas_all_puf_new_20170727!$A:$AG,27,FALSE)</f>
        <v>4596</v>
      </c>
      <c r="AB243" s="13">
        <f>VLOOKUP(Table3[[#This Row],[taxon_oid]],[1]Alphas_all_puf_new_20170727!$A:$AG,28,FALSE)</f>
        <v>45</v>
      </c>
      <c r="AC243" s="13">
        <f>VLOOKUP(Table3[[#This Row],[taxon_oid]],[1]Alphas_all_puf_new_20170727!$A:$AG,29,FALSE)</f>
        <v>2</v>
      </c>
      <c r="AD243" s="13">
        <f>VLOOKUP(Table3[[#This Row],[taxon_oid]],[1]Alphas_all_puf_new_20170727!$A:$AG,30,FALSE)</f>
        <v>1</v>
      </c>
      <c r="AE243" s="13">
        <f>VLOOKUP(Table3[[#This Row],[taxon_oid]],[1]Alphas_all_puf_new_20170727!$A:$AG,31,FALSE)</f>
        <v>1</v>
      </c>
      <c r="AF243" s="13">
        <f>VLOOKUP(Table3[[#This Row],[taxon_oid]],[1]Alphas_all_puf_new_20170727!$A:$AG,32,FALSE)</f>
        <v>0</v>
      </c>
      <c r="AG243" s="13">
        <f>VLOOKUP(Table3[[#This Row],[taxon_oid]],[1]Alphas_all_puf_new_20170727!$A:$AG,33,FALSE)</f>
        <v>41</v>
      </c>
    </row>
    <row r="244" spans="1:33" x14ac:dyDescent="0.35">
      <c r="A244">
        <v>2654587601</v>
      </c>
      <c r="B244" t="s">
        <v>35</v>
      </c>
      <c r="C244" t="s">
        <v>36</v>
      </c>
      <c r="D244" t="s">
        <v>845</v>
      </c>
      <c r="E244" t="s">
        <v>844</v>
      </c>
      <c r="F244" t="s">
        <v>843</v>
      </c>
      <c r="G244">
        <v>2654587601</v>
      </c>
      <c r="H244" t="s">
        <v>38</v>
      </c>
      <c r="I244" t="s">
        <v>118</v>
      </c>
      <c r="J244" s="12" t="s">
        <v>506</v>
      </c>
      <c r="K244" s="12" t="s">
        <v>505</v>
      </c>
      <c r="L244" s="12" t="s">
        <v>511</v>
      </c>
      <c r="M244" s="12" t="s">
        <v>595</v>
      </c>
      <c r="N244" s="27" t="s">
        <v>842</v>
      </c>
      <c r="O244" s="26">
        <f>VLOOKUP(Table3[[#This Row],[taxon_oid]],[1]Alphas_all_puf_new_20170727!$A:$AG,14,FALSE)</f>
        <v>1061</v>
      </c>
      <c r="P244" s="26">
        <f>VLOOKUP(Table3[[#This Row],[taxon_oid]],[1]Alphas_all_puf_new_20170727!$A:$AG,15,FALSE)</f>
        <v>0</v>
      </c>
      <c r="Q244" s="26">
        <f>VLOOKUP(Table3[[#This Row],[taxon_oid]],[1]Alphas_all_puf_new_20170727!$A:$AG,16,FALSE)</f>
        <v>0</v>
      </c>
      <c r="R244" s="20">
        <f>VLOOKUP(Table3[[#This Row],[taxon_oid]],[1]Alphas_all_puf_new_20170727!$A:$AG,17,FALSE)</f>
        <v>42443</v>
      </c>
      <c r="S244" s="19">
        <f>VLOOKUP(Table3[[#This Row],[taxon_oid]],[1]Alphas_all_puf_new_20170727!$A:$AG,19,FALSE)</f>
        <v>0</v>
      </c>
      <c r="T244" s="19" t="str">
        <f>VLOOKUP(Table3[[#This Row],[taxon_oid]],[1]Alphas_all_puf_new_20170727!$A:$AG,20,FALSE)</f>
        <v>Yes</v>
      </c>
      <c r="U244" s="19">
        <f>VLOOKUP(Table3[[#This Row],[taxon_oid]],[1]Alphas_all_puf_new_20170727!$A:$AG,21,FALSE)</f>
        <v>0</v>
      </c>
      <c r="V244" s="13">
        <f>VLOOKUP(Table3[[#This Row],[taxon_oid]],[1]Alphas_all_puf_new_20170727!$A:$AG,22,FALSE)</f>
        <v>3592087</v>
      </c>
      <c r="W244" s="13">
        <f>VLOOKUP(Table3[[#This Row],[taxon_oid]],[1]Alphas_all_puf_new_20170727!$A:$AG,23,FALSE)</f>
        <v>3460</v>
      </c>
      <c r="X244" s="13">
        <f>VLOOKUP(Table3[[#This Row],[taxon_oid]],[1]Alphas_all_puf_new_20170727!$A:$AG,24,FALSE)</f>
        <v>36</v>
      </c>
      <c r="Y244" s="25">
        <f>VLOOKUP(Table3[[#This Row],[taxon_oid]],[1]Alphas_all_puf_new_20170727!$A:$AG,25,FALSE)</f>
        <v>0.66</v>
      </c>
      <c r="Z244" s="13">
        <f>VLOOKUP(Table3[[#This Row],[taxon_oid]],[1]Alphas_all_puf_new_20170727!$A:$AG,26,FALSE)</f>
        <v>3237233</v>
      </c>
      <c r="AA244" s="13">
        <f>VLOOKUP(Table3[[#This Row],[taxon_oid]],[1]Alphas_all_puf_new_20170727!$A:$AG,27,FALSE)</f>
        <v>3403</v>
      </c>
      <c r="AB244" s="13">
        <f>VLOOKUP(Table3[[#This Row],[taxon_oid]],[1]Alphas_all_puf_new_20170727!$A:$AG,28,FALSE)</f>
        <v>57</v>
      </c>
      <c r="AC244" s="13">
        <f>VLOOKUP(Table3[[#This Row],[taxon_oid]],[1]Alphas_all_puf_new_20170727!$A:$AG,29,FALSE)</f>
        <v>4</v>
      </c>
      <c r="AD244" s="13">
        <f>VLOOKUP(Table3[[#This Row],[taxon_oid]],[1]Alphas_all_puf_new_20170727!$A:$AG,30,FALSE)</f>
        <v>1</v>
      </c>
      <c r="AE244" s="13">
        <f>VLOOKUP(Table3[[#This Row],[taxon_oid]],[1]Alphas_all_puf_new_20170727!$A:$AG,31,FALSE)</f>
        <v>2</v>
      </c>
      <c r="AF244" s="13">
        <f>VLOOKUP(Table3[[#This Row],[taxon_oid]],[1]Alphas_all_puf_new_20170727!$A:$AG,32,FALSE)</f>
        <v>1</v>
      </c>
      <c r="AG244" s="13">
        <f>VLOOKUP(Table3[[#This Row],[taxon_oid]],[1]Alphas_all_puf_new_20170727!$A:$AG,33,FALSE)</f>
        <v>46</v>
      </c>
    </row>
    <row r="245" spans="1:33" x14ac:dyDescent="0.35">
      <c r="A245">
        <v>2622736536</v>
      </c>
      <c r="B245" t="s">
        <v>35</v>
      </c>
      <c r="C245" t="s">
        <v>36</v>
      </c>
      <c r="D245" t="s">
        <v>45</v>
      </c>
      <c r="E245" t="s">
        <v>841</v>
      </c>
      <c r="F245" t="s">
        <v>46</v>
      </c>
      <c r="G245">
        <v>2622736536</v>
      </c>
      <c r="H245" t="s">
        <v>38</v>
      </c>
      <c r="I245" t="s">
        <v>118</v>
      </c>
      <c r="J245" s="12" t="s">
        <v>506</v>
      </c>
      <c r="K245" s="12" t="s">
        <v>505</v>
      </c>
      <c r="L245" s="12" t="s">
        <v>530</v>
      </c>
      <c r="M245" s="12" t="s">
        <v>840</v>
      </c>
      <c r="N245" s="27" t="s">
        <v>839</v>
      </c>
      <c r="O245" s="26">
        <f>VLOOKUP(Table3[[#This Row],[taxon_oid]],[1]Alphas_all_puf_new_20170727!$A:$AG,14,FALSE)</f>
        <v>390807</v>
      </c>
      <c r="P245" s="26">
        <f>VLOOKUP(Table3[[#This Row],[taxon_oid]],[1]Alphas_all_puf_new_20170727!$A:$AG,15,FALSE)</f>
        <v>0</v>
      </c>
      <c r="Q245" s="26">
        <f>VLOOKUP(Table3[[#This Row],[taxon_oid]],[1]Alphas_all_puf_new_20170727!$A:$AG,16,FALSE)</f>
        <v>0</v>
      </c>
      <c r="R245" s="20">
        <f>VLOOKUP(Table3[[#This Row],[taxon_oid]],[1]Alphas_all_puf_new_20170727!$A:$AG,17,FALSE)</f>
        <v>42194</v>
      </c>
      <c r="S245" s="19" t="str">
        <f>VLOOKUP(Table3[[#This Row],[taxon_oid]],[1]Alphas_all_puf_new_20170727!$A:$AG,19,FALSE)</f>
        <v>Markus G?ker</v>
      </c>
      <c r="T245" s="19" t="str">
        <f>VLOOKUP(Table3[[#This Row],[taxon_oid]],[1]Alphas_all_puf_new_20170727!$A:$AG,20,FALSE)</f>
        <v>Yes</v>
      </c>
      <c r="U245" s="19" t="str">
        <f>VLOOKUP(Table3[[#This Row],[taxon_oid]],[1]Alphas_all_puf_new_20170727!$A:$AG,21,FALSE)</f>
        <v>Yes</v>
      </c>
      <c r="V245" s="13">
        <f>VLOOKUP(Table3[[#This Row],[taxon_oid]],[1]Alphas_all_puf_new_20170727!$A:$AG,22,FALSE)</f>
        <v>3733035</v>
      </c>
      <c r="W245" s="13">
        <f>VLOOKUP(Table3[[#This Row],[taxon_oid]],[1]Alphas_all_puf_new_20170727!$A:$AG,23,FALSE)</f>
        <v>3834</v>
      </c>
      <c r="X245" s="13">
        <f>VLOOKUP(Table3[[#This Row],[taxon_oid]],[1]Alphas_all_puf_new_20170727!$A:$AG,24,FALSE)</f>
        <v>18</v>
      </c>
      <c r="Y245" s="25">
        <f>VLOOKUP(Table3[[#This Row],[taxon_oid]],[1]Alphas_all_puf_new_20170727!$A:$AG,25,FALSE)</f>
        <v>0.65</v>
      </c>
      <c r="Z245" s="13">
        <f>VLOOKUP(Table3[[#This Row],[taxon_oid]],[1]Alphas_all_puf_new_20170727!$A:$AG,26,FALSE)</f>
        <v>3440326</v>
      </c>
      <c r="AA245" s="13">
        <f>VLOOKUP(Table3[[#This Row],[taxon_oid]],[1]Alphas_all_puf_new_20170727!$A:$AG,27,FALSE)</f>
        <v>3778</v>
      </c>
      <c r="AB245" s="13">
        <f>VLOOKUP(Table3[[#This Row],[taxon_oid]],[1]Alphas_all_puf_new_20170727!$A:$AG,28,FALSE)</f>
        <v>56</v>
      </c>
      <c r="AC245" s="13">
        <f>VLOOKUP(Table3[[#This Row],[taxon_oid]],[1]Alphas_all_puf_new_20170727!$A:$AG,29,FALSE)</f>
        <v>3</v>
      </c>
      <c r="AD245" s="13">
        <f>VLOOKUP(Table3[[#This Row],[taxon_oid]],[1]Alphas_all_puf_new_20170727!$A:$AG,30,FALSE)</f>
        <v>1</v>
      </c>
      <c r="AE245" s="13">
        <f>VLOOKUP(Table3[[#This Row],[taxon_oid]],[1]Alphas_all_puf_new_20170727!$A:$AG,31,FALSE)</f>
        <v>1</v>
      </c>
      <c r="AF245" s="13">
        <f>VLOOKUP(Table3[[#This Row],[taxon_oid]],[1]Alphas_all_puf_new_20170727!$A:$AG,32,FALSE)</f>
        <v>1</v>
      </c>
      <c r="AG245" s="13">
        <f>VLOOKUP(Table3[[#This Row],[taxon_oid]],[1]Alphas_all_puf_new_20170727!$A:$AG,33,FALSE)</f>
        <v>45</v>
      </c>
    </row>
    <row r="246" spans="1:33" x14ac:dyDescent="0.35">
      <c r="A246">
        <v>2510065042</v>
      </c>
      <c r="B246" t="s">
        <v>35</v>
      </c>
      <c r="C246" t="s">
        <v>60</v>
      </c>
      <c r="D246" t="s">
        <v>838</v>
      </c>
      <c r="E246" t="s">
        <v>837</v>
      </c>
      <c r="F246" t="s">
        <v>302</v>
      </c>
      <c r="G246">
        <v>2510065042</v>
      </c>
      <c r="H246" t="s">
        <v>38</v>
      </c>
      <c r="I246" t="s">
        <v>118</v>
      </c>
      <c r="J246" s="12" t="s">
        <v>506</v>
      </c>
      <c r="K246" s="12" t="s">
        <v>505</v>
      </c>
      <c r="L246" s="12" t="s">
        <v>534</v>
      </c>
      <c r="M246" s="12" t="s">
        <v>836</v>
      </c>
      <c r="N246" s="27" t="s">
        <v>835</v>
      </c>
      <c r="O246" s="26">
        <f>VLOOKUP(Table3[[#This Row],[taxon_oid]],[1]Alphas_all_puf_new_20170727!$A:$AG,14,FALSE)</f>
        <v>391595</v>
      </c>
      <c r="P246" s="26">
        <f>VLOOKUP(Table3[[#This Row],[taxon_oid]],[1]Alphas_all_puf_new_20170727!$A:$AG,15,FALSE)</f>
        <v>19357</v>
      </c>
      <c r="Q246" s="26">
        <f>VLOOKUP(Table3[[#This Row],[taxon_oid]],[1]Alphas_all_puf_new_20170727!$A:$AG,16,FALSE)</f>
        <v>54719</v>
      </c>
      <c r="R246" s="20">
        <f>VLOOKUP(Table3[[#This Row],[taxon_oid]],[1]Alphas_all_puf_new_20170727!$A:$AG,17,FALSE)</f>
        <v>41375</v>
      </c>
      <c r="S246" s="19" t="str">
        <f>VLOOKUP(Table3[[#This Row],[taxon_oid]],[1]Alphas_all_puf_new_20170727!$A:$AG,19,FALSE)</f>
        <v>Thorsten Brinkhoff</v>
      </c>
      <c r="T246" s="19" t="str">
        <f>VLOOKUP(Table3[[#This Row],[taxon_oid]],[1]Alphas_all_puf_new_20170727!$A:$AG,20,FALSE)</f>
        <v>Yes</v>
      </c>
      <c r="U246" s="19" t="str">
        <f>VLOOKUP(Table3[[#This Row],[taxon_oid]],[1]Alphas_all_puf_new_20170727!$A:$AG,21,FALSE)</f>
        <v>Yes</v>
      </c>
      <c r="V246" s="13">
        <f>VLOOKUP(Table3[[#This Row],[taxon_oid]],[1]Alphas_all_puf_new_20170727!$A:$AG,22,FALSE)</f>
        <v>4745450</v>
      </c>
      <c r="W246" s="13">
        <f>VLOOKUP(Table3[[#This Row],[taxon_oid]],[1]Alphas_all_puf_new_20170727!$A:$AG,23,FALSE)</f>
        <v>4668</v>
      </c>
      <c r="X246" s="13">
        <f>VLOOKUP(Table3[[#This Row],[taxon_oid]],[1]Alphas_all_puf_new_20170727!$A:$AG,24,FALSE)</f>
        <v>4</v>
      </c>
      <c r="Y246" s="25">
        <f>VLOOKUP(Table3[[#This Row],[taxon_oid]],[1]Alphas_all_puf_new_20170727!$A:$AG,25,FALSE)</f>
        <v>0.56999999999999995</v>
      </c>
      <c r="Z246" s="13">
        <f>VLOOKUP(Table3[[#This Row],[taxon_oid]],[1]Alphas_all_puf_new_20170727!$A:$AG,26,FALSE)</f>
        <v>4280089</v>
      </c>
      <c r="AA246" s="13">
        <f>VLOOKUP(Table3[[#This Row],[taxon_oid]],[1]Alphas_all_puf_new_20170727!$A:$AG,27,FALSE)</f>
        <v>4628</v>
      </c>
      <c r="AB246" s="13">
        <f>VLOOKUP(Table3[[#This Row],[taxon_oid]],[1]Alphas_all_puf_new_20170727!$A:$AG,28,FALSE)</f>
        <v>40</v>
      </c>
      <c r="AC246" s="13">
        <f>VLOOKUP(Table3[[#This Row],[taxon_oid]],[1]Alphas_all_puf_new_20170727!$A:$AG,29,FALSE)</f>
        <v>3</v>
      </c>
      <c r="AD246" s="13">
        <f>VLOOKUP(Table3[[#This Row],[taxon_oid]],[1]Alphas_all_puf_new_20170727!$A:$AG,30,FALSE)</f>
        <v>1</v>
      </c>
      <c r="AE246" s="13">
        <f>VLOOKUP(Table3[[#This Row],[taxon_oid]],[1]Alphas_all_puf_new_20170727!$A:$AG,31,FALSE)</f>
        <v>1</v>
      </c>
      <c r="AF246" s="13">
        <f>VLOOKUP(Table3[[#This Row],[taxon_oid]],[1]Alphas_all_puf_new_20170727!$A:$AG,32,FALSE)</f>
        <v>1</v>
      </c>
      <c r="AG246" s="13">
        <f>VLOOKUP(Table3[[#This Row],[taxon_oid]],[1]Alphas_all_puf_new_20170727!$A:$AG,33,FALSE)</f>
        <v>37</v>
      </c>
    </row>
    <row r="247" spans="1:33" x14ac:dyDescent="0.35">
      <c r="A247">
        <v>2681813513</v>
      </c>
      <c r="B247" t="s">
        <v>35</v>
      </c>
      <c r="C247" t="s">
        <v>36</v>
      </c>
      <c r="D247" t="s">
        <v>45</v>
      </c>
      <c r="E247" t="s">
        <v>834</v>
      </c>
      <c r="F247" t="s">
        <v>46</v>
      </c>
      <c r="G247">
        <v>2681813513</v>
      </c>
      <c r="H247" t="s">
        <v>38</v>
      </c>
      <c r="I247" t="s">
        <v>118</v>
      </c>
      <c r="J247" s="12" t="s">
        <v>506</v>
      </c>
      <c r="K247" s="12" t="s">
        <v>505</v>
      </c>
      <c r="L247" s="12" t="s">
        <v>511</v>
      </c>
      <c r="M247" s="12" t="s">
        <v>833</v>
      </c>
      <c r="N247" s="27" t="s">
        <v>832</v>
      </c>
      <c r="O247" s="26">
        <f>VLOOKUP(Table3[[#This Row],[taxon_oid]],[1]Alphas_all_puf_new_20170727!$A:$AG,14,FALSE)</f>
        <v>407234</v>
      </c>
      <c r="P247" s="26">
        <f>VLOOKUP(Table3[[#This Row],[taxon_oid]],[1]Alphas_all_puf_new_20170727!$A:$AG,15,FALSE)</f>
        <v>0</v>
      </c>
      <c r="Q247" s="26">
        <f>VLOOKUP(Table3[[#This Row],[taxon_oid]],[1]Alphas_all_puf_new_20170727!$A:$AG,16,FALSE)</f>
        <v>0</v>
      </c>
      <c r="R247" s="20">
        <f>VLOOKUP(Table3[[#This Row],[taxon_oid]],[1]Alphas_all_puf_new_20170727!$A:$AG,17,FALSE)</f>
        <v>42562</v>
      </c>
      <c r="S247" s="19" t="str">
        <f>VLOOKUP(Table3[[#This Row],[taxon_oid]],[1]Alphas_all_puf_new_20170727!$A:$AG,19,FALSE)</f>
        <v>Markus G?ker</v>
      </c>
      <c r="T247" s="19" t="str">
        <f>VLOOKUP(Table3[[#This Row],[taxon_oid]],[1]Alphas_all_puf_new_20170727!$A:$AG,20,FALSE)</f>
        <v>Yes</v>
      </c>
      <c r="U247" s="19" t="str">
        <f>VLOOKUP(Table3[[#This Row],[taxon_oid]],[1]Alphas_all_puf_new_20170727!$A:$AG,21,FALSE)</f>
        <v>Yes</v>
      </c>
      <c r="V247" s="13">
        <f>VLOOKUP(Table3[[#This Row],[taxon_oid]],[1]Alphas_all_puf_new_20170727!$A:$AG,22,FALSE)</f>
        <v>3481684</v>
      </c>
      <c r="W247" s="13">
        <f>VLOOKUP(Table3[[#This Row],[taxon_oid]],[1]Alphas_all_puf_new_20170727!$A:$AG,23,FALSE)</f>
        <v>3318</v>
      </c>
      <c r="X247" s="13">
        <f>VLOOKUP(Table3[[#This Row],[taxon_oid]],[1]Alphas_all_puf_new_20170727!$A:$AG,24,FALSE)</f>
        <v>27</v>
      </c>
      <c r="Y247" s="25">
        <f>VLOOKUP(Table3[[#This Row],[taxon_oid]],[1]Alphas_all_puf_new_20170727!$A:$AG,25,FALSE)</f>
        <v>0.68</v>
      </c>
      <c r="Z247" s="13">
        <f>VLOOKUP(Table3[[#This Row],[taxon_oid]],[1]Alphas_all_puf_new_20170727!$A:$AG,26,FALSE)</f>
        <v>3086925</v>
      </c>
      <c r="AA247" s="13">
        <f>VLOOKUP(Table3[[#This Row],[taxon_oid]],[1]Alphas_all_puf_new_20170727!$A:$AG,27,FALSE)</f>
        <v>3261</v>
      </c>
      <c r="AB247" s="13">
        <f>VLOOKUP(Table3[[#This Row],[taxon_oid]],[1]Alphas_all_puf_new_20170727!$A:$AG,28,FALSE)</f>
        <v>57</v>
      </c>
      <c r="AC247" s="13">
        <f>VLOOKUP(Table3[[#This Row],[taxon_oid]],[1]Alphas_all_puf_new_20170727!$A:$AG,29,FALSE)</f>
        <v>3</v>
      </c>
      <c r="AD247" s="13">
        <f>VLOOKUP(Table3[[#This Row],[taxon_oid]],[1]Alphas_all_puf_new_20170727!$A:$AG,30,FALSE)</f>
        <v>1</v>
      </c>
      <c r="AE247" s="13">
        <f>VLOOKUP(Table3[[#This Row],[taxon_oid]],[1]Alphas_all_puf_new_20170727!$A:$AG,31,FALSE)</f>
        <v>1</v>
      </c>
      <c r="AF247" s="13">
        <f>VLOOKUP(Table3[[#This Row],[taxon_oid]],[1]Alphas_all_puf_new_20170727!$A:$AG,32,FALSE)</f>
        <v>1</v>
      </c>
      <c r="AG247" s="13">
        <f>VLOOKUP(Table3[[#This Row],[taxon_oid]],[1]Alphas_all_puf_new_20170727!$A:$AG,33,FALSE)</f>
        <v>46</v>
      </c>
    </row>
    <row r="248" spans="1:33" x14ac:dyDescent="0.35">
      <c r="A248">
        <v>2731639148</v>
      </c>
      <c r="B248" t="s">
        <v>35</v>
      </c>
      <c r="C248" t="s">
        <v>36</v>
      </c>
      <c r="D248" t="s">
        <v>831</v>
      </c>
      <c r="E248" t="s">
        <v>830</v>
      </c>
      <c r="F248" t="s">
        <v>46</v>
      </c>
      <c r="G248">
        <v>2731639148</v>
      </c>
      <c r="H248" t="s">
        <v>38</v>
      </c>
      <c r="I248" t="s">
        <v>118</v>
      </c>
      <c r="J248" s="12" t="s">
        <v>506</v>
      </c>
      <c r="K248" s="12" t="s">
        <v>505</v>
      </c>
      <c r="L248" s="12" t="s">
        <v>829</v>
      </c>
      <c r="M248" t="s">
        <v>117</v>
      </c>
      <c r="N248" s="27" t="s">
        <v>828</v>
      </c>
      <c r="O248" s="26">
        <f>VLOOKUP(Table3[[#This Row],[taxon_oid]],[1]Alphas_all_puf_new_20170727!$A:$AG,14,FALSE)</f>
        <v>417092</v>
      </c>
      <c r="P248" s="26">
        <f>VLOOKUP(Table3[[#This Row],[taxon_oid]],[1]Alphas_all_puf_new_20170727!$A:$AG,15,FALSE)</f>
        <v>0</v>
      </c>
      <c r="Q248" s="26">
        <f>VLOOKUP(Table3[[#This Row],[taxon_oid]],[1]Alphas_all_puf_new_20170727!$A:$AG,16,FALSE)</f>
        <v>0</v>
      </c>
      <c r="R248" s="20">
        <f>VLOOKUP(Table3[[#This Row],[taxon_oid]],[1]Alphas_all_puf_new_20170727!$A:$AG,17,FALSE)</f>
        <v>42878</v>
      </c>
      <c r="S248" s="19" t="str">
        <f>VLOOKUP(Table3[[#This Row],[taxon_oid]],[1]Alphas_all_puf_new_20170727!$A:$AG,19,FALSE)</f>
        <v>Frank Stewart</v>
      </c>
      <c r="T248" s="19" t="str">
        <f>VLOOKUP(Table3[[#This Row],[taxon_oid]],[1]Alphas_all_puf_new_20170727!$A:$AG,20,FALSE)</f>
        <v>No</v>
      </c>
      <c r="U248" s="19">
        <f>VLOOKUP(Table3[[#This Row],[taxon_oid]],[1]Alphas_all_puf_new_20170727!$A:$AG,21,FALSE)</f>
        <v>0</v>
      </c>
      <c r="V248" s="13">
        <f>VLOOKUP(Table3[[#This Row],[taxon_oid]],[1]Alphas_all_puf_new_20170727!$A:$AG,22,FALSE)</f>
        <v>744442</v>
      </c>
      <c r="W248" s="13">
        <f>VLOOKUP(Table3[[#This Row],[taxon_oid]],[1]Alphas_all_puf_new_20170727!$A:$AG,23,FALSE)</f>
        <v>752</v>
      </c>
      <c r="X248" s="13">
        <f>VLOOKUP(Table3[[#This Row],[taxon_oid]],[1]Alphas_all_puf_new_20170727!$A:$AG,24,FALSE)</f>
        <v>34</v>
      </c>
      <c r="Y248" s="25">
        <f>VLOOKUP(Table3[[#This Row],[taxon_oid]],[1]Alphas_all_puf_new_20170727!$A:$AG,25,FALSE)</f>
        <v>0.49</v>
      </c>
      <c r="Z248" s="13">
        <f>VLOOKUP(Table3[[#This Row],[taxon_oid]],[1]Alphas_all_puf_new_20170727!$A:$AG,26,FALSE)</f>
        <v>635318</v>
      </c>
      <c r="AA248" s="13">
        <f>VLOOKUP(Table3[[#This Row],[taxon_oid]],[1]Alphas_all_puf_new_20170727!$A:$AG,27,FALSE)</f>
        <v>734</v>
      </c>
      <c r="AB248" s="13">
        <f>VLOOKUP(Table3[[#This Row],[taxon_oid]],[1]Alphas_all_puf_new_20170727!$A:$AG,28,FALSE)</f>
        <v>18</v>
      </c>
      <c r="AC248" s="13">
        <f>VLOOKUP(Table3[[#This Row],[taxon_oid]],[1]Alphas_all_puf_new_20170727!$A:$AG,29,FALSE)</f>
        <v>3</v>
      </c>
      <c r="AD248" s="13">
        <f>VLOOKUP(Table3[[#This Row],[taxon_oid]],[1]Alphas_all_puf_new_20170727!$A:$AG,30,FALSE)</f>
        <v>1</v>
      </c>
      <c r="AE248" s="13">
        <f>VLOOKUP(Table3[[#This Row],[taxon_oid]],[1]Alphas_all_puf_new_20170727!$A:$AG,31,FALSE)</f>
        <v>1</v>
      </c>
      <c r="AF248" s="13">
        <f>VLOOKUP(Table3[[#This Row],[taxon_oid]],[1]Alphas_all_puf_new_20170727!$A:$AG,32,FALSE)</f>
        <v>1</v>
      </c>
      <c r="AG248" s="13">
        <f>VLOOKUP(Table3[[#This Row],[taxon_oid]],[1]Alphas_all_puf_new_20170727!$A:$AG,33,FALSE)</f>
        <v>13</v>
      </c>
    </row>
    <row r="249" spans="1:33" x14ac:dyDescent="0.35">
      <c r="A249">
        <v>2700988728</v>
      </c>
      <c r="B249" t="s">
        <v>35</v>
      </c>
      <c r="C249" t="s">
        <v>36</v>
      </c>
      <c r="D249" t="s">
        <v>45</v>
      </c>
      <c r="E249" t="s">
        <v>827</v>
      </c>
      <c r="F249" t="s">
        <v>46</v>
      </c>
      <c r="G249">
        <v>2700988728</v>
      </c>
      <c r="H249" t="s">
        <v>38</v>
      </c>
      <c r="I249" t="s">
        <v>118</v>
      </c>
      <c r="J249" s="12" t="s">
        <v>506</v>
      </c>
      <c r="K249" s="12" t="s">
        <v>505</v>
      </c>
      <c r="L249" s="12" t="s">
        <v>526</v>
      </c>
      <c r="M249" s="12" t="s">
        <v>826</v>
      </c>
      <c r="N249" s="27" t="s">
        <v>825</v>
      </c>
      <c r="O249" s="26">
        <f>VLOOKUP(Table3[[#This Row],[taxon_oid]],[1]Alphas_all_puf_new_20170727!$A:$AG,14,FALSE)</f>
        <v>1155722</v>
      </c>
      <c r="P249" s="26">
        <f>VLOOKUP(Table3[[#This Row],[taxon_oid]],[1]Alphas_all_puf_new_20170727!$A:$AG,15,FALSE)</f>
        <v>0</v>
      </c>
      <c r="Q249" s="26">
        <f>VLOOKUP(Table3[[#This Row],[taxon_oid]],[1]Alphas_all_puf_new_20170727!$A:$AG,16,FALSE)</f>
        <v>0</v>
      </c>
      <c r="R249" s="20">
        <f>VLOOKUP(Table3[[#This Row],[taxon_oid]],[1]Alphas_all_puf_new_20170727!$A:$AG,17,FALSE)</f>
        <v>42677</v>
      </c>
      <c r="S249" s="19" t="str">
        <f>VLOOKUP(Table3[[#This Row],[taxon_oid]],[1]Alphas_all_puf_new_20170727!$A:$AG,19,FALSE)</f>
        <v>Markus G?ker</v>
      </c>
      <c r="T249" s="19" t="str">
        <f>VLOOKUP(Table3[[#This Row],[taxon_oid]],[1]Alphas_all_puf_new_20170727!$A:$AG,20,FALSE)</f>
        <v>Yes</v>
      </c>
      <c r="U249" s="19" t="str">
        <f>VLOOKUP(Table3[[#This Row],[taxon_oid]],[1]Alphas_all_puf_new_20170727!$A:$AG,21,FALSE)</f>
        <v>Yes</v>
      </c>
      <c r="V249" s="13">
        <f>VLOOKUP(Table3[[#This Row],[taxon_oid]],[1]Alphas_all_puf_new_20170727!$A:$AG,22,FALSE)</f>
        <v>3932137</v>
      </c>
      <c r="W249" s="13">
        <f>VLOOKUP(Table3[[#This Row],[taxon_oid]],[1]Alphas_all_puf_new_20170727!$A:$AG,23,FALSE)</f>
        <v>3797</v>
      </c>
      <c r="X249" s="13">
        <f>VLOOKUP(Table3[[#This Row],[taxon_oid]],[1]Alphas_all_puf_new_20170727!$A:$AG,24,FALSE)</f>
        <v>30</v>
      </c>
      <c r="Y249" s="25">
        <f>VLOOKUP(Table3[[#This Row],[taxon_oid]],[1]Alphas_all_puf_new_20170727!$A:$AG,25,FALSE)</f>
        <v>0.63</v>
      </c>
      <c r="Z249" s="13">
        <f>VLOOKUP(Table3[[#This Row],[taxon_oid]],[1]Alphas_all_puf_new_20170727!$A:$AG,26,FALSE)</f>
        <v>3552774</v>
      </c>
      <c r="AA249" s="13">
        <f>VLOOKUP(Table3[[#This Row],[taxon_oid]],[1]Alphas_all_puf_new_20170727!$A:$AG,27,FALSE)</f>
        <v>3744</v>
      </c>
      <c r="AB249" s="13">
        <f>VLOOKUP(Table3[[#This Row],[taxon_oid]],[1]Alphas_all_puf_new_20170727!$A:$AG,28,FALSE)</f>
        <v>53</v>
      </c>
      <c r="AC249" s="13">
        <f>VLOOKUP(Table3[[#This Row],[taxon_oid]],[1]Alphas_all_puf_new_20170727!$A:$AG,29,FALSE)</f>
        <v>3</v>
      </c>
      <c r="AD249" s="13">
        <f>VLOOKUP(Table3[[#This Row],[taxon_oid]],[1]Alphas_all_puf_new_20170727!$A:$AG,30,FALSE)</f>
        <v>1</v>
      </c>
      <c r="AE249" s="13">
        <f>VLOOKUP(Table3[[#This Row],[taxon_oid]],[1]Alphas_all_puf_new_20170727!$A:$AG,31,FALSE)</f>
        <v>1</v>
      </c>
      <c r="AF249" s="13">
        <f>VLOOKUP(Table3[[#This Row],[taxon_oid]],[1]Alphas_all_puf_new_20170727!$A:$AG,32,FALSE)</f>
        <v>1</v>
      </c>
      <c r="AG249" s="13">
        <f>VLOOKUP(Table3[[#This Row],[taxon_oid]],[1]Alphas_all_puf_new_20170727!$A:$AG,33,FALSE)</f>
        <v>42</v>
      </c>
    </row>
    <row r="250" spans="1:33" x14ac:dyDescent="0.35">
      <c r="A250">
        <v>2585428055</v>
      </c>
      <c r="B250" t="s">
        <v>35</v>
      </c>
      <c r="C250" t="s">
        <v>123</v>
      </c>
      <c r="D250" t="s">
        <v>318</v>
      </c>
      <c r="E250" t="s">
        <v>824</v>
      </c>
      <c r="F250" t="s">
        <v>46</v>
      </c>
      <c r="G250">
        <v>2585428055</v>
      </c>
      <c r="H250" t="s">
        <v>38</v>
      </c>
      <c r="I250" t="s">
        <v>118</v>
      </c>
      <c r="J250" s="12" t="s">
        <v>506</v>
      </c>
      <c r="K250" s="12" t="s">
        <v>505</v>
      </c>
      <c r="L250" s="12" t="s">
        <v>117</v>
      </c>
      <c r="M250" t="s">
        <v>117</v>
      </c>
      <c r="N250" s="27"/>
      <c r="O250" s="26">
        <f>VLOOKUP(Table3[[#This Row],[taxon_oid]],[1]Alphas_all_puf_new_20170727!$A:$AG,14,FALSE)</f>
        <v>31989</v>
      </c>
      <c r="P250" s="26">
        <f>VLOOKUP(Table3[[#This Row],[taxon_oid]],[1]Alphas_all_puf_new_20170727!$A:$AG,15,FALSE)</f>
        <v>0</v>
      </c>
      <c r="Q250" s="26">
        <f>VLOOKUP(Table3[[#This Row],[taxon_oid]],[1]Alphas_all_puf_new_20170727!$A:$AG,16,FALSE)</f>
        <v>0</v>
      </c>
      <c r="R250" s="20">
        <f>VLOOKUP(Table3[[#This Row],[taxon_oid]],[1]Alphas_all_puf_new_20170727!$A:$AG,17,FALSE)</f>
        <v>42857</v>
      </c>
      <c r="S250" s="19" t="str">
        <f>VLOOKUP(Table3[[#This Row],[taxon_oid]],[1]Alphas_all_puf_new_20170727!$A:$AG,19,FALSE)</f>
        <v>Jim Fredrickson</v>
      </c>
      <c r="T250" s="19" t="str">
        <f>VLOOKUP(Table3[[#This Row],[taxon_oid]],[1]Alphas_all_puf_new_20170727!$A:$AG,20,FALSE)</f>
        <v>No</v>
      </c>
      <c r="U250" s="19">
        <f>VLOOKUP(Table3[[#This Row],[taxon_oid]],[1]Alphas_all_puf_new_20170727!$A:$AG,21,FALSE)</f>
        <v>0</v>
      </c>
      <c r="V250" s="13">
        <f>VLOOKUP(Table3[[#This Row],[taxon_oid]],[1]Alphas_all_puf_new_20170727!$A:$AG,22,FALSE)</f>
        <v>3684589</v>
      </c>
      <c r="W250" s="13">
        <f>VLOOKUP(Table3[[#This Row],[taxon_oid]],[1]Alphas_all_puf_new_20170727!$A:$AG,23,FALSE)</f>
        <v>3736</v>
      </c>
      <c r="X250" s="13">
        <f>VLOOKUP(Table3[[#This Row],[taxon_oid]],[1]Alphas_all_puf_new_20170727!$A:$AG,24,FALSE)</f>
        <v>87</v>
      </c>
      <c r="Y250" s="25">
        <f>VLOOKUP(Table3[[#This Row],[taxon_oid]],[1]Alphas_all_puf_new_20170727!$A:$AG,25,FALSE)</f>
        <v>0.67</v>
      </c>
      <c r="Z250" s="13">
        <f>VLOOKUP(Table3[[#This Row],[taxon_oid]],[1]Alphas_all_puf_new_20170727!$A:$AG,26,FALSE)</f>
        <v>3353956</v>
      </c>
      <c r="AA250" s="13">
        <f>VLOOKUP(Table3[[#This Row],[taxon_oid]],[1]Alphas_all_puf_new_20170727!$A:$AG,27,FALSE)</f>
        <v>3700</v>
      </c>
      <c r="AB250" s="13">
        <f>VLOOKUP(Table3[[#This Row],[taxon_oid]],[1]Alphas_all_puf_new_20170727!$A:$AG,28,FALSE)</f>
        <v>36</v>
      </c>
      <c r="AC250" s="13">
        <f>VLOOKUP(Table3[[#This Row],[taxon_oid]],[1]Alphas_all_puf_new_20170727!$A:$AG,29,FALSE)</f>
        <v>0</v>
      </c>
      <c r="AD250" s="13">
        <f>VLOOKUP(Table3[[#This Row],[taxon_oid]],[1]Alphas_all_puf_new_20170727!$A:$AG,30,FALSE)</f>
        <v>0</v>
      </c>
      <c r="AE250" s="13">
        <f>VLOOKUP(Table3[[#This Row],[taxon_oid]],[1]Alphas_all_puf_new_20170727!$A:$AG,31,FALSE)</f>
        <v>0</v>
      </c>
      <c r="AF250" s="13">
        <f>VLOOKUP(Table3[[#This Row],[taxon_oid]],[1]Alphas_all_puf_new_20170727!$A:$AG,32,FALSE)</f>
        <v>0</v>
      </c>
      <c r="AG250" s="13">
        <f>VLOOKUP(Table3[[#This Row],[taxon_oid]],[1]Alphas_all_puf_new_20170727!$A:$AG,33,FALSE)</f>
        <v>36</v>
      </c>
    </row>
    <row r="251" spans="1:33" x14ac:dyDescent="0.35">
      <c r="A251">
        <v>2700989112</v>
      </c>
      <c r="B251" t="s">
        <v>35</v>
      </c>
      <c r="C251" t="s">
        <v>36</v>
      </c>
      <c r="D251" t="s">
        <v>598</v>
      </c>
      <c r="E251" t="s">
        <v>823</v>
      </c>
      <c r="F251" t="s">
        <v>596</v>
      </c>
      <c r="G251">
        <v>2700989112</v>
      </c>
      <c r="H251" t="s">
        <v>38</v>
      </c>
      <c r="I251" t="s">
        <v>118</v>
      </c>
      <c r="J251" s="12" t="s">
        <v>506</v>
      </c>
      <c r="K251" s="12" t="s">
        <v>505</v>
      </c>
      <c r="L251" s="12" t="s">
        <v>511</v>
      </c>
      <c r="M251" s="12" t="s">
        <v>595</v>
      </c>
      <c r="N251" s="27" t="s">
        <v>637</v>
      </c>
      <c r="O251" s="26">
        <f>VLOOKUP(Table3[[#This Row],[taxon_oid]],[1]Alphas_all_puf_new_20170727!$A:$AG,14,FALSE)</f>
        <v>1415162</v>
      </c>
      <c r="P251" s="26">
        <f>VLOOKUP(Table3[[#This Row],[taxon_oid]],[1]Alphas_all_puf_new_20170727!$A:$AG,15,FALSE)</f>
        <v>0</v>
      </c>
      <c r="Q251" s="26">
        <f>VLOOKUP(Table3[[#This Row],[taxon_oid]],[1]Alphas_all_puf_new_20170727!$A:$AG,16,FALSE)</f>
        <v>0</v>
      </c>
      <c r="R251" s="20">
        <f>VLOOKUP(Table3[[#This Row],[taxon_oid]],[1]Alphas_all_puf_new_20170727!$A:$AG,17,FALSE)</f>
        <v>42662</v>
      </c>
      <c r="S251" s="19">
        <f>VLOOKUP(Table3[[#This Row],[taxon_oid]],[1]Alphas_all_puf_new_20170727!$A:$AG,19,FALSE)</f>
        <v>0</v>
      </c>
      <c r="T251" s="19" t="str">
        <f>VLOOKUP(Table3[[#This Row],[taxon_oid]],[1]Alphas_all_puf_new_20170727!$A:$AG,20,FALSE)</f>
        <v>Yes</v>
      </c>
      <c r="U251" s="19" t="str">
        <f>VLOOKUP(Table3[[#This Row],[taxon_oid]],[1]Alphas_all_puf_new_20170727!$A:$AG,21,FALSE)</f>
        <v>Unknown</v>
      </c>
      <c r="V251" s="13">
        <f>VLOOKUP(Table3[[#This Row],[taxon_oid]],[1]Alphas_all_puf_new_20170727!$A:$AG,22,FALSE)</f>
        <v>3784177</v>
      </c>
      <c r="W251" s="13">
        <f>VLOOKUP(Table3[[#This Row],[taxon_oid]],[1]Alphas_all_puf_new_20170727!$A:$AG,23,FALSE)</f>
        <v>3643</v>
      </c>
      <c r="X251" s="13">
        <f>VLOOKUP(Table3[[#This Row],[taxon_oid]],[1]Alphas_all_puf_new_20170727!$A:$AG,24,FALSE)</f>
        <v>70</v>
      </c>
      <c r="Y251" s="25">
        <f>VLOOKUP(Table3[[#This Row],[taxon_oid]],[1]Alphas_all_puf_new_20170727!$A:$AG,25,FALSE)</f>
        <v>0.66</v>
      </c>
      <c r="Z251" s="13">
        <f>VLOOKUP(Table3[[#This Row],[taxon_oid]],[1]Alphas_all_puf_new_20170727!$A:$AG,26,FALSE)</f>
        <v>3408739</v>
      </c>
      <c r="AA251" s="13">
        <f>VLOOKUP(Table3[[#This Row],[taxon_oid]],[1]Alphas_all_puf_new_20170727!$A:$AG,27,FALSE)</f>
        <v>3585</v>
      </c>
      <c r="AB251" s="13">
        <f>VLOOKUP(Table3[[#This Row],[taxon_oid]],[1]Alphas_all_puf_new_20170727!$A:$AG,28,FALSE)</f>
        <v>58</v>
      </c>
      <c r="AC251" s="13">
        <f>VLOOKUP(Table3[[#This Row],[taxon_oid]],[1]Alphas_all_puf_new_20170727!$A:$AG,29,FALSE)</f>
        <v>4</v>
      </c>
      <c r="AD251" s="13">
        <f>VLOOKUP(Table3[[#This Row],[taxon_oid]],[1]Alphas_all_puf_new_20170727!$A:$AG,30,FALSE)</f>
        <v>2</v>
      </c>
      <c r="AE251" s="13">
        <f>VLOOKUP(Table3[[#This Row],[taxon_oid]],[1]Alphas_all_puf_new_20170727!$A:$AG,31,FALSE)</f>
        <v>1</v>
      </c>
      <c r="AF251" s="13">
        <f>VLOOKUP(Table3[[#This Row],[taxon_oid]],[1]Alphas_all_puf_new_20170727!$A:$AG,32,FALSE)</f>
        <v>1</v>
      </c>
      <c r="AG251" s="13">
        <f>VLOOKUP(Table3[[#This Row],[taxon_oid]],[1]Alphas_all_puf_new_20170727!$A:$AG,33,FALSE)</f>
        <v>44</v>
      </c>
    </row>
    <row r="252" spans="1:33" x14ac:dyDescent="0.35">
      <c r="A252">
        <v>2540341247</v>
      </c>
      <c r="B252" t="s">
        <v>35</v>
      </c>
      <c r="C252" t="s">
        <v>36</v>
      </c>
      <c r="D252" t="s">
        <v>348</v>
      </c>
      <c r="E252" t="s">
        <v>821</v>
      </c>
      <c r="F252" t="s">
        <v>46</v>
      </c>
      <c r="G252">
        <v>2540341247</v>
      </c>
      <c r="H252" t="s">
        <v>38</v>
      </c>
      <c r="I252" t="s">
        <v>118</v>
      </c>
      <c r="J252" s="12" t="s">
        <v>506</v>
      </c>
      <c r="K252" s="12" t="s">
        <v>505</v>
      </c>
      <c r="L252" s="12" t="s">
        <v>822</v>
      </c>
      <c r="M252" t="s">
        <v>821</v>
      </c>
      <c r="N252" s="27" t="s">
        <v>820</v>
      </c>
      <c r="O252" s="26">
        <f>VLOOKUP(Table3[[#This Row],[taxon_oid]],[1]Alphas_all_puf_new_20170727!$A:$AG,14,FALSE)</f>
        <v>1305735</v>
      </c>
      <c r="P252" s="26">
        <f>VLOOKUP(Table3[[#This Row],[taxon_oid]],[1]Alphas_all_puf_new_20170727!$A:$AG,15,FALSE)</f>
        <v>0</v>
      </c>
      <c r="Q252" s="26">
        <f>VLOOKUP(Table3[[#This Row],[taxon_oid]],[1]Alphas_all_puf_new_20170727!$A:$AG,16,FALSE)</f>
        <v>0</v>
      </c>
      <c r="R252" s="20">
        <f>VLOOKUP(Table3[[#This Row],[taxon_oid]],[1]Alphas_all_puf_new_20170727!$A:$AG,17,FALSE)</f>
        <v>41541</v>
      </c>
      <c r="S252" s="19" t="str">
        <f>VLOOKUP(Table3[[#This Row],[taxon_oid]],[1]Alphas_all_puf_new_20170727!$A:$AG,19,FALSE)</f>
        <v>Jim Fredrickson</v>
      </c>
      <c r="T252" s="19" t="str">
        <f>VLOOKUP(Table3[[#This Row],[taxon_oid]],[1]Alphas_all_puf_new_20170727!$A:$AG,20,FALSE)</f>
        <v>Yes</v>
      </c>
      <c r="U252" s="19" t="str">
        <f>VLOOKUP(Table3[[#This Row],[taxon_oid]],[1]Alphas_all_puf_new_20170727!$A:$AG,21,FALSE)</f>
        <v>Unknown</v>
      </c>
      <c r="V252" s="13">
        <f>VLOOKUP(Table3[[#This Row],[taxon_oid]],[1]Alphas_all_puf_new_20170727!$A:$AG,22,FALSE)</f>
        <v>4310573</v>
      </c>
      <c r="W252" s="13">
        <f>VLOOKUP(Table3[[#This Row],[taxon_oid]],[1]Alphas_all_puf_new_20170727!$A:$AG,23,FALSE)</f>
        <v>4305</v>
      </c>
      <c r="X252" s="13">
        <f>VLOOKUP(Table3[[#This Row],[taxon_oid]],[1]Alphas_all_puf_new_20170727!$A:$AG,24,FALSE)</f>
        <v>8</v>
      </c>
      <c r="Y252" s="25">
        <f>VLOOKUP(Table3[[#This Row],[taxon_oid]],[1]Alphas_all_puf_new_20170727!$A:$AG,25,FALSE)</f>
        <v>0.64</v>
      </c>
      <c r="Z252" s="13">
        <f>VLOOKUP(Table3[[#This Row],[taxon_oid]],[1]Alphas_all_puf_new_20170727!$A:$AG,26,FALSE)</f>
        <v>3923952</v>
      </c>
      <c r="AA252" s="13">
        <f>VLOOKUP(Table3[[#This Row],[taxon_oid]],[1]Alphas_all_puf_new_20170727!$A:$AG,27,FALSE)</f>
        <v>4246</v>
      </c>
      <c r="AB252" s="13">
        <f>VLOOKUP(Table3[[#This Row],[taxon_oid]],[1]Alphas_all_puf_new_20170727!$A:$AG,28,FALSE)</f>
        <v>59</v>
      </c>
      <c r="AC252" s="13">
        <f>VLOOKUP(Table3[[#This Row],[taxon_oid]],[1]Alphas_all_puf_new_20170727!$A:$AG,29,FALSE)</f>
        <v>6</v>
      </c>
      <c r="AD252" s="13">
        <f>VLOOKUP(Table3[[#This Row],[taxon_oid]],[1]Alphas_all_puf_new_20170727!$A:$AG,30,FALSE)</f>
        <v>2</v>
      </c>
      <c r="AE252" s="13">
        <f>VLOOKUP(Table3[[#This Row],[taxon_oid]],[1]Alphas_all_puf_new_20170727!$A:$AG,31,FALSE)</f>
        <v>2</v>
      </c>
      <c r="AF252" s="13">
        <f>VLOOKUP(Table3[[#This Row],[taxon_oid]],[1]Alphas_all_puf_new_20170727!$A:$AG,32,FALSE)</f>
        <v>2</v>
      </c>
      <c r="AG252" s="13">
        <f>VLOOKUP(Table3[[#This Row],[taxon_oid]],[1]Alphas_all_puf_new_20170727!$A:$AG,33,FALSE)</f>
        <v>45</v>
      </c>
    </row>
    <row r="253" spans="1:33" x14ac:dyDescent="0.35">
      <c r="A253">
        <v>2603880180</v>
      </c>
      <c r="B253" t="s">
        <v>35</v>
      </c>
      <c r="C253" t="s">
        <v>36</v>
      </c>
      <c r="D253" t="s">
        <v>815</v>
      </c>
      <c r="E253" t="s">
        <v>819</v>
      </c>
      <c r="F253" t="s">
        <v>473</v>
      </c>
      <c r="G253">
        <v>2603880180</v>
      </c>
      <c r="H253" t="s">
        <v>38</v>
      </c>
      <c r="I253" t="s">
        <v>118</v>
      </c>
      <c r="J253" s="12" t="s">
        <v>506</v>
      </c>
      <c r="K253" s="12" t="s">
        <v>505</v>
      </c>
      <c r="L253" s="12" t="s">
        <v>530</v>
      </c>
      <c r="M253" s="12" t="s">
        <v>762</v>
      </c>
      <c r="N253" s="27" t="s">
        <v>818</v>
      </c>
      <c r="O253" s="26">
        <f>VLOOKUP(Table3[[#This Row],[taxon_oid]],[1]Alphas_all_puf_new_20170727!$A:$AG,14,FALSE)</f>
        <v>935700</v>
      </c>
      <c r="P253" s="26">
        <f>VLOOKUP(Table3[[#This Row],[taxon_oid]],[1]Alphas_all_puf_new_20170727!$A:$AG,15,FALSE)</f>
        <v>0</v>
      </c>
      <c r="Q253" s="26">
        <f>VLOOKUP(Table3[[#This Row],[taxon_oid]],[1]Alphas_all_puf_new_20170727!$A:$AG,16,FALSE)</f>
        <v>0</v>
      </c>
      <c r="R253" s="20">
        <f>VLOOKUP(Table3[[#This Row],[taxon_oid]],[1]Alphas_all_puf_new_20170727!$A:$AG,17,FALSE)</f>
        <v>42093</v>
      </c>
      <c r="S253" s="19" t="str">
        <f>VLOOKUP(Table3[[#This Row],[taxon_oid]],[1]Alphas_all_puf_new_20170727!$A:$AG,19,FALSE)</f>
        <v>G2L Team</v>
      </c>
      <c r="T253" s="19" t="str">
        <f>VLOOKUP(Table3[[#This Row],[taxon_oid]],[1]Alphas_all_puf_new_20170727!$A:$AG,20,FALSE)</f>
        <v>Yes</v>
      </c>
      <c r="U253" s="19" t="str">
        <f>VLOOKUP(Table3[[#This Row],[taxon_oid]],[1]Alphas_all_puf_new_20170727!$A:$AG,21,FALSE)</f>
        <v>Yes</v>
      </c>
      <c r="V253" s="13">
        <f>VLOOKUP(Table3[[#This Row],[taxon_oid]],[1]Alphas_all_puf_new_20170727!$A:$AG,22,FALSE)</f>
        <v>4098947</v>
      </c>
      <c r="W253" s="13">
        <f>VLOOKUP(Table3[[#This Row],[taxon_oid]],[1]Alphas_all_puf_new_20170727!$A:$AG,23,FALSE)</f>
        <v>4105</v>
      </c>
      <c r="X253" s="13">
        <f>VLOOKUP(Table3[[#This Row],[taxon_oid]],[1]Alphas_all_puf_new_20170727!$A:$AG,24,FALSE)</f>
        <v>81</v>
      </c>
      <c r="Y253" s="25">
        <f>VLOOKUP(Table3[[#This Row],[taxon_oid]],[1]Alphas_all_puf_new_20170727!$A:$AG,25,FALSE)</f>
        <v>0.66</v>
      </c>
      <c r="Z253" s="13">
        <f>VLOOKUP(Table3[[#This Row],[taxon_oid]],[1]Alphas_all_puf_new_20170727!$A:$AG,26,FALSE)</f>
        <v>3679756</v>
      </c>
      <c r="AA253" s="13">
        <f>VLOOKUP(Table3[[#This Row],[taxon_oid]],[1]Alphas_all_puf_new_20170727!$A:$AG,27,FALSE)</f>
        <v>4051</v>
      </c>
      <c r="AB253" s="13">
        <f>VLOOKUP(Table3[[#This Row],[taxon_oid]],[1]Alphas_all_puf_new_20170727!$A:$AG,28,FALSE)</f>
        <v>54</v>
      </c>
      <c r="AC253" s="13">
        <f>VLOOKUP(Table3[[#This Row],[taxon_oid]],[1]Alphas_all_puf_new_20170727!$A:$AG,29,FALSE)</f>
        <v>3</v>
      </c>
      <c r="AD253" s="13">
        <f>VLOOKUP(Table3[[#This Row],[taxon_oid]],[1]Alphas_all_puf_new_20170727!$A:$AG,30,FALSE)</f>
        <v>1</v>
      </c>
      <c r="AE253" s="13">
        <f>VLOOKUP(Table3[[#This Row],[taxon_oid]],[1]Alphas_all_puf_new_20170727!$A:$AG,31,FALSE)</f>
        <v>1</v>
      </c>
      <c r="AF253" s="13">
        <f>VLOOKUP(Table3[[#This Row],[taxon_oid]],[1]Alphas_all_puf_new_20170727!$A:$AG,32,FALSE)</f>
        <v>1</v>
      </c>
      <c r="AG253" s="13">
        <f>VLOOKUP(Table3[[#This Row],[taxon_oid]],[1]Alphas_all_puf_new_20170727!$A:$AG,33,FALSE)</f>
        <v>51</v>
      </c>
    </row>
    <row r="254" spans="1:33" x14ac:dyDescent="0.35">
      <c r="A254">
        <v>2593339298</v>
      </c>
      <c r="B254" t="s">
        <v>35</v>
      </c>
      <c r="C254" t="s">
        <v>36</v>
      </c>
      <c r="D254" t="s">
        <v>45</v>
      </c>
      <c r="E254" t="s">
        <v>817</v>
      </c>
      <c r="F254" t="s">
        <v>46</v>
      </c>
      <c r="G254">
        <v>2593339298</v>
      </c>
      <c r="H254" t="s">
        <v>38</v>
      </c>
      <c r="I254" t="s">
        <v>118</v>
      </c>
      <c r="J254" s="12" t="s">
        <v>506</v>
      </c>
      <c r="K254" s="12" t="s">
        <v>505</v>
      </c>
      <c r="L254" s="12" t="s">
        <v>798</v>
      </c>
      <c r="M254" s="12" t="s">
        <v>797</v>
      </c>
      <c r="N254" s="27" t="s">
        <v>816</v>
      </c>
      <c r="O254" s="26">
        <f>VLOOKUP(Table3[[#This Row],[taxon_oid]],[1]Alphas_all_puf_new_20170727!$A:$AG,14,FALSE)</f>
        <v>561184</v>
      </c>
      <c r="P254" s="26">
        <f>VLOOKUP(Table3[[#This Row],[taxon_oid]],[1]Alphas_all_puf_new_20170727!$A:$AG,15,FALSE)</f>
        <v>0</v>
      </c>
      <c r="Q254" s="26">
        <f>VLOOKUP(Table3[[#This Row],[taxon_oid]],[1]Alphas_all_puf_new_20170727!$A:$AG,16,FALSE)</f>
        <v>0</v>
      </c>
      <c r="R254" s="20">
        <f>VLOOKUP(Table3[[#This Row],[taxon_oid]],[1]Alphas_all_puf_new_20170727!$A:$AG,17,FALSE)</f>
        <v>42580</v>
      </c>
      <c r="S254" s="19" t="str">
        <f>VLOOKUP(Table3[[#This Row],[taxon_oid]],[1]Alphas_all_puf_new_20170727!$A:$AG,19,FALSE)</f>
        <v>Markus G?ker</v>
      </c>
      <c r="T254" s="19" t="str">
        <f>VLOOKUP(Table3[[#This Row],[taxon_oid]],[1]Alphas_all_puf_new_20170727!$A:$AG,20,FALSE)</f>
        <v>Yes</v>
      </c>
      <c r="U254" s="19" t="str">
        <f>VLOOKUP(Table3[[#This Row],[taxon_oid]],[1]Alphas_all_puf_new_20170727!$A:$AG,21,FALSE)</f>
        <v>Unknown</v>
      </c>
      <c r="V254" s="13">
        <f>VLOOKUP(Table3[[#This Row],[taxon_oid]],[1]Alphas_all_puf_new_20170727!$A:$AG,22,FALSE)</f>
        <v>5264808</v>
      </c>
      <c r="W254" s="13">
        <f>VLOOKUP(Table3[[#This Row],[taxon_oid]],[1]Alphas_all_puf_new_20170727!$A:$AG,23,FALSE)</f>
        <v>5177</v>
      </c>
      <c r="X254" s="13">
        <f>VLOOKUP(Table3[[#This Row],[taxon_oid]],[1]Alphas_all_puf_new_20170727!$A:$AG,24,FALSE)</f>
        <v>36</v>
      </c>
      <c r="Y254" s="25">
        <f>VLOOKUP(Table3[[#This Row],[taxon_oid]],[1]Alphas_all_puf_new_20170727!$A:$AG,25,FALSE)</f>
        <v>0.65</v>
      </c>
      <c r="Z254" s="13">
        <f>VLOOKUP(Table3[[#This Row],[taxon_oid]],[1]Alphas_all_puf_new_20170727!$A:$AG,26,FALSE)</f>
        <v>4779042</v>
      </c>
      <c r="AA254" s="13">
        <f>VLOOKUP(Table3[[#This Row],[taxon_oid]],[1]Alphas_all_puf_new_20170727!$A:$AG,27,FALSE)</f>
        <v>5112</v>
      </c>
      <c r="AB254" s="13">
        <f>VLOOKUP(Table3[[#This Row],[taxon_oid]],[1]Alphas_all_puf_new_20170727!$A:$AG,28,FALSE)</f>
        <v>65</v>
      </c>
      <c r="AC254" s="13">
        <f>VLOOKUP(Table3[[#This Row],[taxon_oid]],[1]Alphas_all_puf_new_20170727!$A:$AG,29,FALSE)</f>
        <v>6</v>
      </c>
      <c r="AD254" s="13">
        <f>VLOOKUP(Table3[[#This Row],[taxon_oid]],[1]Alphas_all_puf_new_20170727!$A:$AG,30,FALSE)</f>
        <v>3</v>
      </c>
      <c r="AE254" s="13">
        <f>VLOOKUP(Table3[[#This Row],[taxon_oid]],[1]Alphas_all_puf_new_20170727!$A:$AG,31,FALSE)</f>
        <v>1</v>
      </c>
      <c r="AF254" s="13">
        <f>VLOOKUP(Table3[[#This Row],[taxon_oid]],[1]Alphas_all_puf_new_20170727!$A:$AG,32,FALSE)</f>
        <v>2</v>
      </c>
      <c r="AG254" s="13">
        <f>VLOOKUP(Table3[[#This Row],[taxon_oid]],[1]Alphas_all_puf_new_20170727!$A:$AG,33,FALSE)</f>
        <v>50</v>
      </c>
    </row>
    <row r="255" spans="1:33" x14ac:dyDescent="0.35">
      <c r="A255">
        <v>2703719202</v>
      </c>
      <c r="B255" t="s">
        <v>35</v>
      </c>
      <c r="C255" t="s">
        <v>123</v>
      </c>
      <c r="D255" t="s">
        <v>815</v>
      </c>
      <c r="E255" t="s">
        <v>814</v>
      </c>
      <c r="F255" t="s">
        <v>473</v>
      </c>
      <c r="G255">
        <v>2703719202</v>
      </c>
      <c r="H255" t="s">
        <v>38</v>
      </c>
      <c r="I255" t="s">
        <v>118</v>
      </c>
      <c r="J255" s="12" t="s">
        <v>506</v>
      </c>
      <c r="K255" s="12" t="s">
        <v>505</v>
      </c>
      <c r="L255" s="12" t="s">
        <v>813</v>
      </c>
      <c r="M255" s="12" t="s">
        <v>812</v>
      </c>
      <c r="N255" s="27" t="s">
        <v>811</v>
      </c>
      <c r="O255" s="26">
        <f>VLOOKUP(Table3[[#This Row],[taxon_oid]],[1]Alphas_all_puf_new_20170727!$A:$AG,14,FALSE)</f>
        <v>696762</v>
      </c>
      <c r="P255" s="26">
        <f>VLOOKUP(Table3[[#This Row],[taxon_oid]],[1]Alphas_all_puf_new_20170727!$A:$AG,15,FALSE)</f>
        <v>0</v>
      </c>
      <c r="Q255" s="26">
        <f>VLOOKUP(Table3[[#This Row],[taxon_oid]],[1]Alphas_all_puf_new_20170727!$A:$AG,16,FALSE)</f>
        <v>0</v>
      </c>
      <c r="R255" s="20">
        <f>VLOOKUP(Table3[[#This Row],[taxon_oid]],[1]Alphas_all_puf_new_20170727!$A:$AG,17,FALSE)</f>
        <v>42767</v>
      </c>
      <c r="S255" s="19" t="str">
        <f>VLOOKUP(Table3[[#This Row],[taxon_oid]],[1]Alphas_all_puf_new_20170727!$A:$AG,19,FALSE)</f>
        <v>G2L Team</v>
      </c>
      <c r="T255" s="19" t="str">
        <f>VLOOKUP(Table3[[#This Row],[taxon_oid]],[1]Alphas_all_puf_new_20170727!$A:$AG,20,FALSE)</f>
        <v>Yes</v>
      </c>
      <c r="U255" s="19" t="str">
        <f>VLOOKUP(Table3[[#This Row],[taxon_oid]],[1]Alphas_all_puf_new_20170727!$A:$AG,21,FALSE)</f>
        <v>Yes</v>
      </c>
      <c r="V255" s="13">
        <f>VLOOKUP(Table3[[#This Row],[taxon_oid]],[1]Alphas_all_puf_new_20170727!$A:$AG,22,FALSE)</f>
        <v>4106736</v>
      </c>
      <c r="W255" s="13">
        <f>VLOOKUP(Table3[[#This Row],[taxon_oid]],[1]Alphas_all_puf_new_20170727!$A:$AG,23,FALSE)</f>
        <v>4166</v>
      </c>
      <c r="X255" s="13">
        <f>VLOOKUP(Table3[[#This Row],[taxon_oid]],[1]Alphas_all_puf_new_20170727!$A:$AG,24,FALSE)</f>
        <v>227</v>
      </c>
      <c r="Y255" s="25">
        <f>VLOOKUP(Table3[[#This Row],[taxon_oid]],[1]Alphas_all_puf_new_20170727!$A:$AG,25,FALSE)</f>
        <v>0.54</v>
      </c>
      <c r="Z255" s="13">
        <f>VLOOKUP(Table3[[#This Row],[taxon_oid]],[1]Alphas_all_puf_new_20170727!$A:$AG,26,FALSE)</f>
        <v>3712645</v>
      </c>
      <c r="AA255" s="13">
        <f>VLOOKUP(Table3[[#This Row],[taxon_oid]],[1]Alphas_all_puf_new_20170727!$A:$AG,27,FALSE)</f>
        <v>4128</v>
      </c>
      <c r="AB255" s="13">
        <f>VLOOKUP(Table3[[#This Row],[taxon_oid]],[1]Alphas_all_puf_new_20170727!$A:$AG,28,FALSE)</f>
        <v>38</v>
      </c>
      <c r="AC255" s="13">
        <f>VLOOKUP(Table3[[#This Row],[taxon_oid]],[1]Alphas_all_puf_new_20170727!$A:$AG,29,FALSE)</f>
        <v>3</v>
      </c>
      <c r="AD255" s="13">
        <f>VLOOKUP(Table3[[#This Row],[taxon_oid]],[1]Alphas_all_puf_new_20170727!$A:$AG,30,FALSE)</f>
        <v>1</v>
      </c>
      <c r="AE255" s="13">
        <f>VLOOKUP(Table3[[#This Row],[taxon_oid]],[1]Alphas_all_puf_new_20170727!$A:$AG,31,FALSE)</f>
        <v>1</v>
      </c>
      <c r="AF255" s="13">
        <f>VLOOKUP(Table3[[#This Row],[taxon_oid]],[1]Alphas_all_puf_new_20170727!$A:$AG,32,FALSE)</f>
        <v>1</v>
      </c>
      <c r="AG255" s="13">
        <f>VLOOKUP(Table3[[#This Row],[taxon_oid]],[1]Alphas_all_puf_new_20170727!$A:$AG,33,FALSE)</f>
        <v>35</v>
      </c>
    </row>
    <row r="256" spans="1:33" x14ac:dyDescent="0.35">
      <c r="A256">
        <v>2599185238</v>
      </c>
      <c r="B256" t="s">
        <v>35</v>
      </c>
      <c r="C256" t="s">
        <v>36</v>
      </c>
      <c r="D256" t="s">
        <v>172</v>
      </c>
      <c r="E256" t="s">
        <v>810</v>
      </c>
      <c r="F256" t="s">
        <v>46</v>
      </c>
      <c r="G256">
        <v>2599185238</v>
      </c>
      <c r="H256" t="s">
        <v>38</v>
      </c>
      <c r="I256" t="s">
        <v>118</v>
      </c>
      <c r="J256" s="12" t="s">
        <v>506</v>
      </c>
      <c r="K256" s="12" t="s">
        <v>505</v>
      </c>
      <c r="L256" s="12" t="s">
        <v>809</v>
      </c>
      <c r="M256" s="12" t="s">
        <v>808</v>
      </c>
      <c r="N256" s="27" t="s">
        <v>807</v>
      </c>
      <c r="O256" s="26">
        <f>VLOOKUP(Table3[[#This Row],[taxon_oid]],[1]Alphas_all_puf_new_20170727!$A:$AG,14,FALSE)</f>
        <v>1122600</v>
      </c>
      <c r="P256" s="26">
        <f>VLOOKUP(Table3[[#This Row],[taxon_oid]],[1]Alphas_all_puf_new_20170727!$A:$AG,15,FALSE)</f>
        <v>0</v>
      </c>
      <c r="Q256" s="26">
        <f>VLOOKUP(Table3[[#This Row],[taxon_oid]],[1]Alphas_all_puf_new_20170727!$A:$AG,16,FALSE)</f>
        <v>0</v>
      </c>
      <c r="R256" s="20">
        <f>VLOOKUP(Table3[[#This Row],[taxon_oid]],[1]Alphas_all_puf_new_20170727!$A:$AG,17,FALSE)</f>
        <v>42011</v>
      </c>
      <c r="S256" s="19" t="str">
        <f>VLOOKUP(Table3[[#This Row],[taxon_oid]],[1]Alphas_all_puf_new_20170727!$A:$AG,19,FALSE)</f>
        <v>Nikos Kyrpides</v>
      </c>
      <c r="T256" s="19" t="str">
        <f>VLOOKUP(Table3[[#This Row],[taxon_oid]],[1]Alphas_all_puf_new_20170727!$A:$AG,20,FALSE)</f>
        <v>Yes</v>
      </c>
      <c r="U256" s="19" t="str">
        <f>VLOOKUP(Table3[[#This Row],[taxon_oid]],[1]Alphas_all_puf_new_20170727!$A:$AG,21,FALSE)</f>
        <v>Yes</v>
      </c>
      <c r="V256" s="13">
        <f>VLOOKUP(Table3[[#This Row],[taxon_oid]],[1]Alphas_all_puf_new_20170727!$A:$AG,22,FALSE)</f>
        <v>2837944</v>
      </c>
      <c r="W256" s="13">
        <f>VLOOKUP(Table3[[#This Row],[taxon_oid]],[1]Alphas_all_puf_new_20170727!$A:$AG,23,FALSE)</f>
        <v>2882</v>
      </c>
      <c r="X256" s="13">
        <f>VLOOKUP(Table3[[#This Row],[taxon_oid]],[1]Alphas_all_puf_new_20170727!$A:$AG,24,FALSE)</f>
        <v>36</v>
      </c>
      <c r="Y256" s="25">
        <f>VLOOKUP(Table3[[#This Row],[taxon_oid]],[1]Alphas_all_puf_new_20170727!$A:$AG,25,FALSE)</f>
        <v>0.54</v>
      </c>
      <c r="Z256" s="13">
        <f>VLOOKUP(Table3[[#This Row],[taxon_oid]],[1]Alphas_all_puf_new_20170727!$A:$AG,26,FALSE)</f>
        <v>2586309</v>
      </c>
      <c r="AA256" s="13">
        <f>VLOOKUP(Table3[[#This Row],[taxon_oid]],[1]Alphas_all_puf_new_20170727!$A:$AG,27,FALSE)</f>
        <v>2828</v>
      </c>
      <c r="AB256" s="13">
        <f>VLOOKUP(Table3[[#This Row],[taxon_oid]],[1]Alphas_all_puf_new_20170727!$A:$AG,28,FALSE)</f>
        <v>54</v>
      </c>
      <c r="AC256" s="13">
        <f>VLOOKUP(Table3[[#This Row],[taxon_oid]],[1]Alphas_all_puf_new_20170727!$A:$AG,29,FALSE)</f>
        <v>3</v>
      </c>
      <c r="AD256" s="13">
        <f>VLOOKUP(Table3[[#This Row],[taxon_oid]],[1]Alphas_all_puf_new_20170727!$A:$AG,30,FALSE)</f>
        <v>1</v>
      </c>
      <c r="AE256" s="13">
        <f>VLOOKUP(Table3[[#This Row],[taxon_oid]],[1]Alphas_all_puf_new_20170727!$A:$AG,31,FALSE)</f>
        <v>1</v>
      </c>
      <c r="AF256" s="13">
        <f>VLOOKUP(Table3[[#This Row],[taxon_oid]],[1]Alphas_all_puf_new_20170727!$A:$AG,32,FALSE)</f>
        <v>1</v>
      </c>
      <c r="AG256" s="13">
        <f>VLOOKUP(Table3[[#This Row],[taxon_oid]],[1]Alphas_all_puf_new_20170727!$A:$AG,33,FALSE)</f>
        <v>43</v>
      </c>
    </row>
    <row r="257" spans="1:33" x14ac:dyDescent="0.35">
      <c r="A257">
        <v>2576861655</v>
      </c>
      <c r="B257" t="s">
        <v>35</v>
      </c>
      <c r="C257" t="s">
        <v>36</v>
      </c>
      <c r="D257" t="s">
        <v>598</v>
      </c>
      <c r="E257" t="s">
        <v>806</v>
      </c>
      <c r="F257" t="s">
        <v>596</v>
      </c>
      <c r="G257">
        <v>2576861655</v>
      </c>
      <c r="H257" t="s">
        <v>38</v>
      </c>
      <c r="I257" t="s">
        <v>118</v>
      </c>
      <c r="J257" s="12" t="s">
        <v>506</v>
      </c>
      <c r="K257" s="12" t="s">
        <v>505</v>
      </c>
      <c r="L257" s="12" t="s">
        <v>511</v>
      </c>
      <c r="M257" s="12" t="s">
        <v>595</v>
      </c>
      <c r="N257" s="27" t="s">
        <v>789</v>
      </c>
      <c r="O257" s="26">
        <f>VLOOKUP(Table3[[#This Row],[taxon_oid]],[1]Alphas_all_puf_new_20170727!$A:$AG,14,FALSE)</f>
        <v>1415160</v>
      </c>
      <c r="P257" s="26">
        <f>VLOOKUP(Table3[[#This Row],[taxon_oid]],[1]Alphas_all_puf_new_20170727!$A:$AG,15,FALSE)</f>
        <v>0</v>
      </c>
      <c r="Q257" s="26">
        <f>VLOOKUP(Table3[[#This Row],[taxon_oid]],[1]Alphas_all_puf_new_20170727!$A:$AG,16,FALSE)</f>
        <v>0</v>
      </c>
      <c r="R257" s="20">
        <f>VLOOKUP(Table3[[#This Row],[taxon_oid]],[1]Alphas_all_puf_new_20170727!$A:$AG,17,FALSE)</f>
        <v>0</v>
      </c>
      <c r="S257" s="19">
        <f>VLOOKUP(Table3[[#This Row],[taxon_oid]],[1]Alphas_all_puf_new_20170727!$A:$AG,19,FALSE)</f>
        <v>0</v>
      </c>
      <c r="T257" s="19" t="str">
        <f>VLOOKUP(Table3[[#This Row],[taxon_oid]],[1]Alphas_all_puf_new_20170727!$A:$AG,20,FALSE)</f>
        <v>Yes</v>
      </c>
      <c r="U257" s="19" t="str">
        <f>VLOOKUP(Table3[[#This Row],[taxon_oid]],[1]Alphas_all_puf_new_20170727!$A:$AG,21,FALSE)</f>
        <v>Unknown</v>
      </c>
      <c r="V257" s="13">
        <f>VLOOKUP(Table3[[#This Row],[taxon_oid]],[1]Alphas_all_puf_new_20170727!$A:$AG,22,FALSE)</f>
        <v>3760501</v>
      </c>
      <c r="W257" s="13">
        <f>VLOOKUP(Table3[[#This Row],[taxon_oid]],[1]Alphas_all_puf_new_20170727!$A:$AG,23,FALSE)</f>
        <v>3616</v>
      </c>
      <c r="X257" s="13">
        <f>VLOOKUP(Table3[[#This Row],[taxon_oid]],[1]Alphas_all_puf_new_20170727!$A:$AG,24,FALSE)</f>
        <v>40</v>
      </c>
      <c r="Y257" s="25">
        <f>VLOOKUP(Table3[[#This Row],[taxon_oid]],[1]Alphas_all_puf_new_20170727!$A:$AG,25,FALSE)</f>
        <v>0.67</v>
      </c>
      <c r="Z257" s="13">
        <f>VLOOKUP(Table3[[#This Row],[taxon_oid]],[1]Alphas_all_puf_new_20170727!$A:$AG,26,FALSE)</f>
        <v>3380809</v>
      </c>
      <c r="AA257" s="13">
        <f>VLOOKUP(Table3[[#This Row],[taxon_oid]],[1]Alphas_all_puf_new_20170727!$A:$AG,27,FALSE)</f>
        <v>3559</v>
      </c>
      <c r="AB257" s="13">
        <f>VLOOKUP(Table3[[#This Row],[taxon_oid]],[1]Alphas_all_puf_new_20170727!$A:$AG,28,FALSE)</f>
        <v>57</v>
      </c>
      <c r="AC257" s="13">
        <f>VLOOKUP(Table3[[#This Row],[taxon_oid]],[1]Alphas_all_puf_new_20170727!$A:$AG,29,FALSE)</f>
        <v>7</v>
      </c>
      <c r="AD257" s="13">
        <f>VLOOKUP(Table3[[#This Row],[taxon_oid]],[1]Alphas_all_puf_new_20170727!$A:$AG,30,FALSE)</f>
        <v>1</v>
      </c>
      <c r="AE257" s="13">
        <f>VLOOKUP(Table3[[#This Row],[taxon_oid]],[1]Alphas_all_puf_new_20170727!$A:$AG,31,FALSE)</f>
        <v>5</v>
      </c>
      <c r="AF257" s="13">
        <f>VLOOKUP(Table3[[#This Row],[taxon_oid]],[1]Alphas_all_puf_new_20170727!$A:$AG,32,FALSE)</f>
        <v>1</v>
      </c>
      <c r="AG257" s="13">
        <f>VLOOKUP(Table3[[#This Row],[taxon_oid]],[1]Alphas_all_puf_new_20170727!$A:$AG,33,FALSE)</f>
        <v>48</v>
      </c>
    </row>
    <row r="258" spans="1:33" x14ac:dyDescent="0.35">
      <c r="A258">
        <v>2648501310</v>
      </c>
      <c r="B258" t="s">
        <v>35</v>
      </c>
      <c r="C258" t="s">
        <v>36</v>
      </c>
      <c r="D258" t="s">
        <v>710</v>
      </c>
      <c r="E258" t="s">
        <v>805</v>
      </c>
      <c r="F258" t="s">
        <v>709</v>
      </c>
      <c r="G258">
        <v>2648501310</v>
      </c>
      <c r="H258" t="s">
        <v>38</v>
      </c>
      <c r="I258" t="s">
        <v>118</v>
      </c>
      <c r="J258" s="12" t="s">
        <v>506</v>
      </c>
      <c r="K258" s="12" t="s">
        <v>505</v>
      </c>
      <c r="L258" s="12" t="s">
        <v>549</v>
      </c>
      <c r="M258" t="s">
        <v>805</v>
      </c>
      <c r="N258" s="27" t="s">
        <v>804</v>
      </c>
      <c r="O258" s="26">
        <f>VLOOKUP(Table3[[#This Row],[taxon_oid]],[1]Alphas_all_puf_new_20170727!$A:$AG,14,FALSE)</f>
        <v>1225655</v>
      </c>
      <c r="P258" s="26">
        <f>VLOOKUP(Table3[[#This Row],[taxon_oid]],[1]Alphas_all_puf_new_20170727!$A:$AG,15,FALSE)</f>
        <v>0</v>
      </c>
      <c r="Q258" s="26">
        <f>VLOOKUP(Table3[[#This Row],[taxon_oid]],[1]Alphas_all_puf_new_20170727!$A:$AG,16,FALSE)</f>
        <v>0</v>
      </c>
      <c r="R258" s="20">
        <f>VLOOKUP(Table3[[#This Row],[taxon_oid]],[1]Alphas_all_puf_new_20170727!$A:$AG,17,FALSE)</f>
        <v>42391</v>
      </c>
      <c r="S258" s="19">
        <f>VLOOKUP(Table3[[#This Row],[taxon_oid]],[1]Alphas_all_puf_new_20170727!$A:$AG,19,FALSE)</f>
        <v>0</v>
      </c>
      <c r="T258" s="19" t="str">
        <f>VLOOKUP(Table3[[#This Row],[taxon_oid]],[1]Alphas_all_puf_new_20170727!$A:$AG,20,FALSE)</f>
        <v>Yes</v>
      </c>
      <c r="U258" s="19">
        <f>VLOOKUP(Table3[[#This Row],[taxon_oid]],[1]Alphas_all_puf_new_20170727!$A:$AG,21,FALSE)</f>
        <v>0</v>
      </c>
      <c r="V258" s="13">
        <f>VLOOKUP(Table3[[#This Row],[taxon_oid]],[1]Alphas_all_puf_new_20170727!$A:$AG,22,FALSE)</f>
        <v>3695306</v>
      </c>
      <c r="W258" s="13">
        <f>VLOOKUP(Table3[[#This Row],[taxon_oid]],[1]Alphas_all_puf_new_20170727!$A:$AG,23,FALSE)</f>
        <v>3768</v>
      </c>
      <c r="X258" s="13">
        <f>VLOOKUP(Table3[[#This Row],[taxon_oid]],[1]Alphas_all_puf_new_20170727!$A:$AG,24,FALSE)</f>
        <v>38</v>
      </c>
      <c r="Y258" s="25">
        <f>VLOOKUP(Table3[[#This Row],[taxon_oid]],[1]Alphas_all_puf_new_20170727!$A:$AG,25,FALSE)</f>
        <v>0.57999999999999996</v>
      </c>
      <c r="Z258" s="13">
        <f>VLOOKUP(Table3[[#This Row],[taxon_oid]],[1]Alphas_all_puf_new_20170727!$A:$AG,26,FALSE)</f>
        <v>3380406</v>
      </c>
      <c r="AA258" s="13">
        <f>VLOOKUP(Table3[[#This Row],[taxon_oid]],[1]Alphas_all_puf_new_20170727!$A:$AG,27,FALSE)</f>
        <v>3716</v>
      </c>
      <c r="AB258" s="13">
        <f>VLOOKUP(Table3[[#This Row],[taxon_oid]],[1]Alphas_all_puf_new_20170727!$A:$AG,28,FALSE)</f>
        <v>52</v>
      </c>
      <c r="AC258" s="13">
        <f>VLOOKUP(Table3[[#This Row],[taxon_oid]],[1]Alphas_all_puf_new_20170727!$A:$AG,29,FALSE)</f>
        <v>3</v>
      </c>
      <c r="AD258" s="13">
        <f>VLOOKUP(Table3[[#This Row],[taxon_oid]],[1]Alphas_all_puf_new_20170727!$A:$AG,30,FALSE)</f>
        <v>1</v>
      </c>
      <c r="AE258" s="13">
        <f>VLOOKUP(Table3[[#This Row],[taxon_oid]],[1]Alphas_all_puf_new_20170727!$A:$AG,31,FALSE)</f>
        <v>1</v>
      </c>
      <c r="AF258" s="13">
        <f>VLOOKUP(Table3[[#This Row],[taxon_oid]],[1]Alphas_all_puf_new_20170727!$A:$AG,32,FALSE)</f>
        <v>1</v>
      </c>
      <c r="AG258" s="13">
        <f>VLOOKUP(Table3[[#This Row],[taxon_oid]],[1]Alphas_all_puf_new_20170727!$A:$AG,33,FALSE)</f>
        <v>40</v>
      </c>
    </row>
    <row r="259" spans="1:33" x14ac:dyDescent="0.35">
      <c r="A259">
        <v>2681812935</v>
      </c>
      <c r="B259" t="s">
        <v>35</v>
      </c>
      <c r="C259" t="s">
        <v>36</v>
      </c>
      <c r="D259" t="s">
        <v>45</v>
      </c>
      <c r="E259" t="s">
        <v>803</v>
      </c>
      <c r="F259" t="s">
        <v>46</v>
      </c>
      <c r="G259">
        <v>2681812935</v>
      </c>
      <c r="H259" t="s">
        <v>38</v>
      </c>
      <c r="I259" t="s">
        <v>118</v>
      </c>
      <c r="J259" s="12" t="s">
        <v>506</v>
      </c>
      <c r="K259" s="12" t="s">
        <v>505</v>
      </c>
      <c r="L259" s="12" t="s">
        <v>526</v>
      </c>
      <c r="M259" s="12" t="s">
        <v>802</v>
      </c>
      <c r="N259" s="27" t="s">
        <v>801</v>
      </c>
      <c r="O259" s="26">
        <f>VLOOKUP(Table3[[#This Row],[taxon_oid]],[1]Alphas_all_puf_new_20170727!$A:$AG,14,FALSE)</f>
        <v>573024</v>
      </c>
      <c r="P259" s="26">
        <f>VLOOKUP(Table3[[#This Row],[taxon_oid]],[1]Alphas_all_puf_new_20170727!$A:$AG,15,FALSE)</f>
        <v>0</v>
      </c>
      <c r="Q259" s="26">
        <f>VLOOKUP(Table3[[#This Row],[taxon_oid]],[1]Alphas_all_puf_new_20170727!$A:$AG,16,FALSE)</f>
        <v>0</v>
      </c>
      <c r="R259" s="20">
        <f>VLOOKUP(Table3[[#This Row],[taxon_oid]],[1]Alphas_all_puf_new_20170727!$A:$AG,17,FALSE)</f>
        <v>42562</v>
      </c>
      <c r="S259" s="19" t="str">
        <f>VLOOKUP(Table3[[#This Row],[taxon_oid]],[1]Alphas_all_puf_new_20170727!$A:$AG,19,FALSE)</f>
        <v>Markus G?ker</v>
      </c>
      <c r="T259" s="19" t="str">
        <f>VLOOKUP(Table3[[#This Row],[taxon_oid]],[1]Alphas_all_puf_new_20170727!$A:$AG,20,FALSE)</f>
        <v>Yes</v>
      </c>
      <c r="U259" s="19" t="str">
        <f>VLOOKUP(Table3[[#This Row],[taxon_oid]],[1]Alphas_all_puf_new_20170727!$A:$AG,21,FALSE)</f>
        <v>Yes</v>
      </c>
      <c r="V259" s="13">
        <f>VLOOKUP(Table3[[#This Row],[taxon_oid]],[1]Alphas_all_puf_new_20170727!$A:$AG,22,FALSE)</f>
        <v>3698163</v>
      </c>
      <c r="W259" s="13">
        <f>VLOOKUP(Table3[[#This Row],[taxon_oid]],[1]Alphas_all_puf_new_20170727!$A:$AG,23,FALSE)</f>
        <v>3609</v>
      </c>
      <c r="X259" s="13">
        <f>VLOOKUP(Table3[[#This Row],[taxon_oid]],[1]Alphas_all_puf_new_20170727!$A:$AG,24,FALSE)</f>
        <v>14</v>
      </c>
      <c r="Y259" s="25">
        <f>VLOOKUP(Table3[[#This Row],[taxon_oid]],[1]Alphas_all_puf_new_20170727!$A:$AG,25,FALSE)</f>
        <v>0.63</v>
      </c>
      <c r="Z259" s="13">
        <f>VLOOKUP(Table3[[#This Row],[taxon_oid]],[1]Alphas_all_puf_new_20170727!$A:$AG,26,FALSE)</f>
        <v>3368720</v>
      </c>
      <c r="AA259" s="13">
        <f>VLOOKUP(Table3[[#This Row],[taxon_oid]],[1]Alphas_all_puf_new_20170727!$A:$AG,27,FALSE)</f>
        <v>3553</v>
      </c>
      <c r="AB259" s="13">
        <f>VLOOKUP(Table3[[#This Row],[taxon_oid]],[1]Alphas_all_puf_new_20170727!$A:$AG,28,FALSE)</f>
        <v>56</v>
      </c>
      <c r="AC259" s="13">
        <f>VLOOKUP(Table3[[#This Row],[taxon_oid]],[1]Alphas_all_puf_new_20170727!$A:$AG,29,FALSE)</f>
        <v>4</v>
      </c>
      <c r="AD259" s="13">
        <f>VLOOKUP(Table3[[#This Row],[taxon_oid]],[1]Alphas_all_puf_new_20170727!$A:$AG,30,FALSE)</f>
        <v>1</v>
      </c>
      <c r="AE259" s="13">
        <f>VLOOKUP(Table3[[#This Row],[taxon_oid]],[1]Alphas_all_puf_new_20170727!$A:$AG,31,FALSE)</f>
        <v>1</v>
      </c>
      <c r="AF259" s="13">
        <f>VLOOKUP(Table3[[#This Row],[taxon_oid]],[1]Alphas_all_puf_new_20170727!$A:$AG,32,FALSE)</f>
        <v>2</v>
      </c>
      <c r="AG259" s="13">
        <f>VLOOKUP(Table3[[#This Row],[taxon_oid]],[1]Alphas_all_puf_new_20170727!$A:$AG,33,FALSE)</f>
        <v>44</v>
      </c>
    </row>
    <row r="260" spans="1:33" x14ac:dyDescent="0.35">
      <c r="A260">
        <v>2636415558</v>
      </c>
      <c r="B260" t="s">
        <v>35</v>
      </c>
      <c r="C260" t="s">
        <v>36</v>
      </c>
      <c r="D260" t="s">
        <v>800</v>
      </c>
      <c r="E260" t="s">
        <v>799</v>
      </c>
      <c r="F260" t="s">
        <v>177</v>
      </c>
      <c r="G260">
        <v>2636415558</v>
      </c>
      <c r="H260" t="s">
        <v>38</v>
      </c>
      <c r="I260" t="s">
        <v>118</v>
      </c>
      <c r="J260" s="12" t="s">
        <v>506</v>
      </c>
      <c r="K260" s="12" t="s">
        <v>505</v>
      </c>
      <c r="L260" s="12" t="s">
        <v>798</v>
      </c>
      <c r="M260" s="12" t="s">
        <v>797</v>
      </c>
      <c r="N260" s="27" t="s">
        <v>796</v>
      </c>
      <c r="O260" s="26">
        <f>VLOOKUP(Table3[[#This Row],[taxon_oid]],[1]Alphas_all_puf_new_20170727!$A:$AG,14,FALSE)</f>
        <v>561184</v>
      </c>
      <c r="P260" s="26">
        <f>VLOOKUP(Table3[[#This Row],[taxon_oid]],[1]Alphas_all_puf_new_20170727!$A:$AG,15,FALSE)</f>
        <v>0</v>
      </c>
      <c r="Q260" s="26">
        <f>VLOOKUP(Table3[[#This Row],[taxon_oid]],[1]Alphas_all_puf_new_20170727!$A:$AG,16,FALSE)</f>
        <v>0</v>
      </c>
      <c r="R260" s="20">
        <f>VLOOKUP(Table3[[#This Row],[taxon_oid]],[1]Alphas_all_puf_new_20170727!$A:$AG,17,FALSE)</f>
        <v>42297</v>
      </c>
      <c r="S260" s="19">
        <f>VLOOKUP(Table3[[#This Row],[taxon_oid]],[1]Alphas_all_puf_new_20170727!$A:$AG,19,FALSE)</f>
        <v>0</v>
      </c>
      <c r="T260" s="19" t="str">
        <f>VLOOKUP(Table3[[#This Row],[taxon_oid]],[1]Alphas_all_puf_new_20170727!$A:$AG,20,FALSE)</f>
        <v>Yes</v>
      </c>
      <c r="U260" s="19">
        <f>VLOOKUP(Table3[[#This Row],[taxon_oid]],[1]Alphas_all_puf_new_20170727!$A:$AG,21,FALSE)</f>
        <v>0</v>
      </c>
      <c r="V260" s="13">
        <f>VLOOKUP(Table3[[#This Row],[taxon_oid]],[1]Alphas_all_puf_new_20170727!$A:$AG,22,FALSE)</f>
        <v>5837382</v>
      </c>
      <c r="W260" s="13">
        <f>VLOOKUP(Table3[[#This Row],[taxon_oid]],[1]Alphas_all_puf_new_20170727!$A:$AG,23,FALSE)</f>
        <v>5823</v>
      </c>
      <c r="X260" s="13">
        <f>VLOOKUP(Table3[[#This Row],[taxon_oid]],[1]Alphas_all_puf_new_20170727!$A:$AG,24,FALSE)</f>
        <v>62</v>
      </c>
      <c r="Y260" s="25">
        <f>VLOOKUP(Table3[[#This Row],[taxon_oid]],[1]Alphas_all_puf_new_20170727!$A:$AG,25,FALSE)</f>
        <v>0.65</v>
      </c>
      <c r="Z260" s="13">
        <f>VLOOKUP(Table3[[#This Row],[taxon_oid]],[1]Alphas_all_puf_new_20170727!$A:$AG,26,FALSE)</f>
        <v>5272779</v>
      </c>
      <c r="AA260" s="13">
        <f>VLOOKUP(Table3[[#This Row],[taxon_oid]],[1]Alphas_all_puf_new_20170727!$A:$AG,27,FALSE)</f>
        <v>5758</v>
      </c>
      <c r="AB260" s="13">
        <f>VLOOKUP(Table3[[#This Row],[taxon_oid]],[1]Alphas_all_puf_new_20170727!$A:$AG,28,FALSE)</f>
        <v>65</v>
      </c>
      <c r="AC260" s="13">
        <f>VLOOKUP(Table3[[#This Row],[taxon_oid]],[1]Alphas_all_puf_new_20170727!$A:$AG,29,FALSE)</f>
        <v>5</v>
      </c>
      <c r="AD260" s="13">
        <f>VLOOKUP(Table3[[#This Row],[taxon_oid]],[1]Alphas_all_puf_new_20170727!$A:$AG,30,FALSE)</f>
        <v>2</v>
      </c>
      <c r="AE260" s="13">
        <f>VLOOKUP(Table3[[#This Row],[taxon_oid]],[1]Alphas_all_puf_new_20170727!$A:$AG,31,FALSE)</f>
        <v>1</v>
      </c>
      <c r="AF260" s="13">
        <f>VLOOKUP(Table3[[#This Row],[taxon_oid]],[1]Alphas_all_puf_new_20170727!$A:$AG,32,FALSE)</f>
        <v>2</v>
      </c>
      <c r="AG260" s="13">
        <f>VLOOKUP(Table3[[#This Row],[taxon_oid]],[1]Alphas_all_puf_new_20170727!$A:$AG,33,FALSE)</f>
        <v>49</v>
      </c>
    </row>
    <row r="261" spans="1:33" x14ac:dyDescent="0.35">
      <c r="A261">
        <v>2667527571</v>
      </c>
      <c r="B261" t="s">
        <v>35</v>
      </c>
      <c r="C261" t="s">
        <v>60</v>
      </c>
      <c r="D261" t="s">
        <v>795</v>
      </c>
      <c r="E261" t="s">
        <v>794</v>
      </c>
      <c r="F261" t="s">
        <v>793</v>
      </c>
      <c r="G261">
        <v>2667527571</v>
      </c>
      <c r="H261" t="s">
        <v>38</v>
      </c>
      <c r="I261" t="s">
        <v>118</v>
      </c>
      <c r="J261" s="12" t="s">
        <v>506</v>
      </c>
      <c r="K261" s="12" t="s">
        <v>505</v>
      </c>
      <c r="L261" s="12" t="s">
        <v>568</v>
      </c>
      <c r="M261" s="12" t="s">
        <v>656</v>
      </c>
      <c r="N261" s="27" t="s">
        <v>792</v>
      </c>
      <c r="O261" s="26">
        <f>VLOOKUP(Table3[[#This Row],[taxon_oid]],[1]Alphas_all_puf_new_20170727!$A:$AG,14,FALSE)</f>
        <v>1188256</v>
      </c>
      <c r="P261" s="26">
        <f>VLOOKUP(Table3[[#This Row],[taxon_oid]],[1]Alphas_all_puf_new_20170727!$A:$AG,15,FALSE)</f>
        <v>0</v>
      </c>
      <c r="Q261" s="26">
        <f>VLOOKUP(Table3[[#This Row],[taxon_oid]],[1]Alphas_all_puf_new_20170727!$A:$AG,16,FALSE)</f>
        <v>0</v>
      </c>
      <c r="R261" s="20">
        <f>VLOOKUP(Table3[[#This Row],[taxon_oid]],[1]Alphas_all_puf_new_20170727!$A:$AG,17,FALSE)</f>
        <v>42497</v>
      </c>
      <c r="S261" s="19">
        <f>VLOOKUP(Table3[[#This Row],[taxon_oid]],[1]Alphas_all_puf_new_20170727!$A:$AG,19,FALSE)</f>
        <v>0</v>
      </c>
      <c r="T261" s="19" t="str">
        <f>VLOOKUP(Table3[[#This Row],[taxon_oid]],[1]Alphas_all_puf_new_20170727!$A:$AG,20,FALSE)</f>
        <v>Yes</v>
      </c>
      <c r="U261" s="19" t="str">
        <f>VLOOKUP(Table3[[#This Row],[taxon_oid]],[1]Alphas_all_puf_new_20170727!$A:$AG,21,FALSE)</f>
        <v>Yes</v>
      </c>
      <c r="V261" s="13">
        <f>VLOOKUP(Table3[[#This Row],[taxon_oid]],[1]Alphas_all_puf_new_20170727!$A:$AG,22,FALSE)</f>
        <v>4346304</v>
      </c>
      <c r="W261" s="13">
        <f>VLOOKUP(Table3[[#This Row],[taxon_oid]],[1]Alphas_all_puf_new_20170727!$A:$AG,23,FALSE)</f>
        <v>4104</v>
      </c>
      <c r="X261" s="13">
        <f>VLOOKUP(Table3[[#This Row],[taxon_oid]],[1]Alphas_all_puf_new_20170727!$A:$AG,24,FALSE)</f>
        <v>3</v>
      </c>
      <c r="Y261" s="25">
        <f>VLOOKUP(Table3[[#This Row],[taxon_oid]],[1]Alphas_all_puf_new_20170727!$A:$AG,25,FALSE)</f>
        <v>0.67</v>
      </c>
      <c r="Z261" s="13">
        <f>VLOOKUP(Table3[[#This Row],[taxon_oid]],[1]Alphas_all_puf_new_20170727!$A:$AG,26,FALSE)</f>
        <v>3768490</v>
      </c>
      <c r="AA261" s="13">
        <f>VLOOKUP(Table3[[#This Row],[taxon_oid]],[1]Alphas_all_puf_new_20170727!$A:$AG,27,FALSE)</f>
        <v>4038</v>
      </c>
      <c r="AB261" s="13">
        <f>VLOOKUP(Table3[[#This Row],[taxon_oid]],[1]Alphas_all_puf_new_20170727!$A:$AG,28,FALSE)</f>
        <v>66</v>
      </c>
      <c r="AC261" s="13">
        <f>VLOOKUP(Table3[[#This Row],[taxon_oid]],[1]Alphas_all_puf_new_20170727!$A:$AG,29,FALSE)</f>
        <v>9</v>
      </c>
      <c r="AD261" s="13">
        <f>VLOOKUP(Table3[[#This Row],[taxon_oid]],[1]Alphas_all_puf_new_20170727!$A:$AG,30,FALSE)</f>
        <v>3</v>
      </c>
      <c r="AE261" s="13">
        <f>VLOOKUP(Table3[[#This Row],[taxon_oid]],[1]Alphas_all_puf_new_20170727!$A:$AG,31,FALSE)</f>
        <v>3</v>
      </c>
      <c r="AF261" s="13">
        <f>VLOOKUP(Table3[[#This Row],[taxon_oid]],[1]Alphas_all_puf_new_20170727!$A:$AG,32,FALSE)</f>
        <v>3</v>
      </c>
      <c r="AG261" s="13">
        <f>VLOOKUP(Table3[[#This Row],[taxon_oid]],[1]Alphas_all_puf_new_20170727!$A:$AG,33,FALSE)</f>
        <v>49</v>
      </c>
    </row>
    <row r="262" spans="1:33" x14ac:dyDescent="0.35">
      <c r="A262">
        <v>2651870274</v>
      </c>
      <c r="B262" t="s">
        <v>35</v>
      </c>
      <c r="C262" t="s">
        <v>123</v>
      </c>
      <c r="D262" t="s">
        <v>607</v>
      </c>
      <c r="E262" t="s">
        <v>791</v>
      </c>
      <c r="F262" t="s">
        <v>605</v>
      </c>
      <c r="G262">
        <v>2651870274</v>
      </c>
      <c r="H262" t="s">
        <v>38</v>
      </c>
      <c r="I262" t="s">
        <v>118</v>
      </c>
      <c r="J262" s="12" t="s">
        <v>506</v>
      </c>
      <c r="K262" s="12" t="s">
        <v>505</v>
      </c>
      <c r="L262" s="12" t="s">
        <v>117</v>
      </c>
      <c r="M262" t="s">
        <v>117</v>
      </c>
      <c r="N262" s="27"/>
      <c r="O262" s="26">
        <f>VLOOKUP(Table3[[#This Row],[taxon_oid]],[1]Alphas_all_puf_new_20170727!$A:$AG,14,FALSE)</f>
        <v>31989</v>
      </c>
      <c r="P262" s="26">
        <f>VLOOKUP(Table3[[#This Row],[taxon_oid]],[1]Alphas_all_puf_new_20170727!$A:$AG,15,FALSE)</f>
        <v>0</v>
      </c>
      <c r="Q262" s="26">
        <f>VLOOKUP(Table3[[#This Row],[taxon_oid]],[1]Alphas_all_puf_new_20170727!$A:$AG,16,FALSE)</f>
        <v>0</v>
      </c>
      <c r="R262" s="20">
        <f>VLOOKUP(Table3[[#This Row],[taxon_oid]],[1]Alphas_all_puf_new_20170727!$A:$AG,17,FALSE)</f>
        <v>42495</v>
      </c>
      <c r="S262" s="19" t="str">
        <f>VLOOKUP(Table3[[#This Row],[taxon_oid]],[1]Alphas_all_puf_new_20170727!$A:$AG,19,FALSE)</f>
        <v>Fauzi Haroon</v>
      </c>
      <c r="T262" s="19" t="str">
        <f>VLOOKUP(Table3[[#This Row],[taxon_oid]],[1]Alphas_all_puf_new_20170727!$A:$AG,20,FALSE)</f>
        <v>No</v>
      </c>
      <c r="U262" s="19">
        <f>VLOOKUP(Table3[[#This Row],[taxon_oid]],[1]Alphas_all_puf_new_20170727!$A:$AG,21,FALSE)</f>
        <v>0</v>
      </c>
      <c r="V262" s="13">
        <f>VLOOKUP(Table3[[#This Row],[taxon_oid]],[1]Alphas_all_puf_new_20170727!$A:$AG,22,FALSE)</f>
        <v>2058469</v>
      </c>
      <c r="W262" s="13">
        <f>VLOOKUP(Table3[[#This Row],[taxon_oid]],[1]Alphas_all_puf_new_20170727!$A:$AG,23,FALSE)</f>
        <v>2264</v>
      </c>
      <c r="X262" s="13">
        <f>VLOOKUP(Table3[[#This Row],[taxon_oid]],[1]Alphas_all_puf_new_20170727!$A:$AG,24,FALSE)</f>
        <v>202</v>
      </c>
      <c r="Y262" s="25">
        <f>VLOOKUP(Table3[[#This Row],[taxon_oid]],[1]Alphas_all_puf_new_20170727!$A:$AG,25,FALSE)</f>
        <v>0.4</v>
      </c>
      <c r="Z262" s="13">
        <f>VLOOKUP(Table3[[#This Row],[taxon_oid]],[1]Alphas_all_puf_new_20170727!$A:$AG,26,FALSE)</f>
        <v>1922518</v>
      </c>
      <c r="AA262" s="13">
        <f>VLOOKUP(Table3[[#This Row],[taxon_oid]],[1]Alphas_all_puf_new_20170727!$A:$AG,27,FALSE)</f>
        <v>2232</v>
      </c>
      <c r="AB262" s="13">
        <f>VLOOKUP(Table3[[#This Row],[taxon_oid]],[1]Alphas_all_puf_new_20170727!$A:$AG,28,FALSE)</f>
        <v>32</v>
      </c>
      <c r="AC262" s="13">
        <f>VLOOKUP(Table3[[#This Row],[taxon_oid]],[1]Alphas_all_puf_new_20170727!$A:$AG,29,FALSE)</f>
        <v>1</v>
      </c>
      <c r="AD262" s="13">
        <f>VLOOKUP(Table3[[#This Row],[taxon_oid]],[1]Alphas_all_puf_new_20170727!$A:$AG,30,FALSE)</f>
        <v>1</v>
      </c>
      <c r="AE262" s="13">
        <f>VLOOKUP(Table3[[#This Row],[taxon_oid]],[1]Alphas_all_puf_new_20170727!$A:$AG,31,FALSE)</f>
        <v>0</v>
      </c>
      <c r="AF262" s="13">
        <f>VLOOKUP(Table3[[#This Row],[taxon_oid]],[1]Alphas_all_puf_new_20170727!$A:$AG,32,FALSE)</f>
        <v>0</v>
      </c>
      <c r="AG262" s="13">
        <f>VLOOKUP(Table3[[#This Row],[taxon_oid]],[1]Alphas_all_puf_new_20170727!$A:$AG,33,FALSE)</f>
        <v>22</v>
      </c>
    </row>
    <row r="263" spans="1:33" x14ac:dyDescent="0.35">
      <c r="A263">
        <v>2660238248</v>
      </c>
      <c r="B263" t="s">
        <v>35</v>
      </c>
      <c r="C263" t="s">
        <v>36</v>
      </c>
      <c r="D263" t="s">
        <v>598</v>
      </c>
      <c r="E263" t="s">
        <v>790</v>
      </c>
      <c r="F263" t="s">
        <v>596</v>
      </c>
      <c r="G263">
        <v>2660238248</v>
      </c>
      <c r="H263" t="s">
        <v>38</v>
      </c>
      <c r="I263" t="s">
        <v>118</v>
      </c>
      <c r="J263" s="12" t="s">
        <v>506</v>
      </c>
      <c r="K263" s="12" t="s">
        <v>505</v>
      </c>
      <c r="L263" s="12" t="s">
        <v>511</v>
      </c>
      <c r="M263" s="12" t="s">
        <v>595</v>
      </c>
      <c r="N263" s="27" t="s">
        <v>789</v>
      </c>
      <c r="O263" s="26">
        <f>VLOOKUP(Table3[[#This Row],[taxon_oid]],[1]Alphas_all_puf_new_20170727!$A:$AG,14,FALSE)</f>
        <v>1415160</v>
      </c>
      <c r="P263" s="26">
        <f>VLOOKUP(Table3[[#This Row],[taxon_oid]],[1]Alphas_all_puf_new_20170727!$A:$AG,15,FALSE)</f>
        <v>0</v>
      </c>
      <c r="Q263" s="26">
        <f>VLOOKUP(Table3[[#This Row],[taxon_oid]],[1]Alphas_all_puf_new_20170727!$A:$AG,16,FALSE)</f>
        <v>0</v>
      </c>
      <c r="R263" s="20">
        <f>VLOOKUP(Table3[[#This Row],[taxon_oid]],[1]Alphas_all_puf_new_20170727!$A:$AG,17,FALSE)</f>
        <v>42464</v>
      </c>
      <c r="S263" s="19">
        <f>VLOOKUP(Table3[[#This Row],[taxon_oid]],[1]Alphas_all_puf_new_20170727!$A:$AG,19,FALSE)</f>
        <v>0</v>
      </c>
      <c r="T263" s="19" t="str">
        <f>VLOOKUP(Table3[[#This Row],[taxon_oid]],[1]Alphas_all_puf_new_20170727!$A:$AG,20,FALSE)</f>
        <v>Yes</v>
      </c>
      <c r="U263" s="19" t="str">
        <f>VLOOKUP(Table3[[#This Row],[taxon_oid]],[1]Alphas_all_puf_new_20170727!$A:$AG,21,FALSE)</f>
        <v>Unknown</v>
      </c>
      <c r="V263" s="13">
        <f>VLOOKUP(Table3[[#This Row],[taxon_oid]],[1]Alphas_all_puf_new_20170727!$A:$AG,22,FALSE)</f>
        <v>3754603</v>
      </c>
      <c r="W263" s="13">
        <f>VLOOKUP(Table3[[#This Row],[taxon_oid]],[1]Alphas_all_puf_new_20170727!$A:$AG,23,FALSE)</f>
        <v>3643</v>
      </c>
      <c r="X263" s="13">
        <f>VLOOKUP(Table3[[#This Row],[taxon_oid]],[1]Alphas_all_puf_new_20170727!$A:$AG,24,FALSE)</f>
        <v>26</v>
      </c>
      <c r="Y263" s="25">
        <f>VLOOKUP(Table3[[#This Row],[taxon_oid]],[1]Alphas_all_puf_new_20170727!$A:$AG,25,FALSE)</f>
        <v>0.67</v>
      </c>
      <c r="Z263" s="13">
        <f>VLOOKUP(Table3[[#This Row],[taxon_oid]],[1]Alphas_all_puf_new_20170727!$A:$AG,26,FALSE)</f>
        <v>3409856</v>
      </c>
      <c r="AA263" s="13">
        <f>VLOOKUP(Table3[[#This Row],[taxon_oid]],[1]Alphas_all_puf_new_20170727!$A:$AG,27,FALSE)</f>
        <v>3587</v>
      </c>
      <c r="AB263" s="13">
        <f>VLOOKUP(Table3[[#This Row],[taxon_oid]],[1]Alphas_all_puf_new_20170727!$A:$AG,28,FALSE)</f>
        <v>56</v>
      </c>
      <c r="AC263" s="13">
        <f>VLOOKUP(Table3[[#This Row],[taxon_oid]],[1]Alphas_all_puf_new_20170727!$A:$AG,29,FALSE)</f>
        <v>3</v>
      </c>
      <c r="AD263" s="13">
        <f>VLOOKUP(Table3[[#This Row],[taxon_oid]],[1]Alphas_all_puf_new_20170727!$A:$AG,30,FALSE)</f>
        <v>1</v>
      </c>
      <c r="AE263" s="13">
        <f>VLOOKUP(Table3[[#This Row],[taxon_oid]],[1]Alphas_all_puf_new_20170727!$A:$AG,31,FALSE)</f>
        <v>1</v>
      </c>
      <c r="AF263" s="13">
        <f>VLOOKUP(Table3[[#This Row],[taxon_oid]],[1]Alphas_all_puf_new_20170727!$A:$AG,32,FALSE)</f>
        <v>1</v>
      </c>
      <c r="AG263" s="13">
        <f>VLOOKUP(Table3[[#This Row],[taxon_oid]],[1]Alphas_all_puf_new_20170727!$A:$AG,33,FALSE)</f>
        <v>44</v>
      </c>
    </row>
    <row r="264" spans="1:33" x14ac:dyDescent="0.35">
      <c r="A264">
        <v>2724679119</v>
      </c>
      <c r="B264" t="s">
        <v>35</v>
      </c>
      <c r="C264" t="s">
        <v>36</v>
      </c>
      <c r="D264" t="s">
        <v>788</v>
      </c>
      <c r="E264" t="s">
        <v>785</v>
      </c>
      <c r="F264" t="s">
        <v>787</v>
      </c>
      <c r="G264">
        <v>2724679119</v>
      </c>
      <c r="H264" t="s">
        <v>38</v>
      </c>
      <c r="I264" t="s">
        <v>118</v>
      </c>
      <c r="J264" s="12" t="s">
        <v>506</v>
      </c>
      <c r="K264" s="12" t="s">
        <v>505</v>
      </c>
      <c r="L264" s="12" t="s">
        <v>786</v>
      </c>
      <c r="M264" t="s">
        <v>785</v>
      </c>
      <c r="N264" s="27" t="s">
        <v>784</v>
      </c>
      <c r="O264" s="26">
        <f>VLOOKUP(Table3[[#This Row],[taxon_oid]],[1]Alphas_all_puf_new_20170727!$A:$AG,14,FALSE)</f>
        <v>1685378</v>
      </c>
      <c r="P264" s="26">
        <f>VLOOKUP(Table3[[#This Row],[taxon_oid]],[1]Alphas_all_puf_new_20170727!$A:$AG,15,FALSE)</f>
        <v>0</v>
      </c>
      <c r="Q264" s="26">
        <f>VLOOKUP(Table3[[#This Row],[taxon_oid]],[1]Alphas_all_puf_new_20170727!$A:$AG,16,FALSE)</f>
        <v>0</v>
      </c>
      <c r="R264" s="20">
        <f>VLOOKUP(Table3[[#This Row],[taxon_oid]],[1]Alphas_all_puf_new_20170727!$A:$AG,17,FALSE)</f>
        <v>42836</v>
      </c>
      <c r="S264" s="19">
        <f>VLOOKUP(Table3[[#This Row],[taxon_oid]],[1]Alphas_all_puf_new_20170727!$A:$AG,19,FALSE)</f>
        <v>0</v>
      </c>
      <c r="T264" s="19" t="str">
        <f>VLOOKUP(Table3[[#This Row],[taxon_oid]],[1]Alphas_all_puf_new_20170727!$A:$AG,20,FALSE)</f>
        <v>Yes</v>
      </c>
      <c r="U264" s="19">
        <f>VLOOKUP(Table3[[#This Row],[taxon_oid]],[1]Alphas_all_puf_new_20170727!$A:$AG,21,FALSE)</f>
        <v>0</v>
      </c>
      <c r="V264" s="13">
        <f>VLOOKUP(Table3[[#This Row],[taxon_oid]],[1]Alphas_all_puf_new_20170727!$A:$AG,22,FALSE)</f>
        <v>4255957</v>
      </c>
      <c r="W264" s="13">
        <f>VLOOKUP(Table3[[#This Row],[taxon_oid]],[1]Alphas_all_puf_new_20170727!$A:$AG,23,FALSE)</f>
        <v>4158</v>
      </c>
      <c r="X264" s="13">
        <f>VLOOKUP(Table3[[#This Row],[taxon_oid]],[1]Alphas_all_puf_new_20170727!$A:$AG,24,FALSE)</f>
        <v>30</v>
      </c>
      <c r="Y264" s="25">
        <f>VLOOKUP(Table3[[#This Row],[taxon_oid]],[1]Alphas_all_puf_new_20170727!$A:$AG,25,FALSE)</f>
        <v>0.56999999999999995</v>
      </c>
      <c r="Z264" s="13">
        <f>VLOOKUP(Table3[[#This Row],[taxon_oid]],[1]Alphas_all_puf_new_20170727!$A:$AG,26,FALSE)</f>
        <v>3831698</v>
      </c>
      <c r="AA264" s="13">
        <f>VLOOKUP(Table3[[#This Row],[taxon_oid]],[1]Alphas_all_puf_new_20170727!$A:$AG,27,FALSE)</f>
        <v>4102</v>
      </c>
      <c r="AB264" s="13">
        <f>VLOOKUP(Table3[[#This Row],[taxon_oid]],[1]Alphas_all_puf_new_20170727!$A:$AG,28,FALSE)</f>
        <v>56</v>
      </c>
      <c r="AC264" s="13">
        <f>VLOOKUP(Table3[[#This Row],[taxon_oid]],[1]Alphas_all_puf_new_20170727!$A:$AG,29,FALSE)</f>
        <v>3</v>
      </c>
      <c r="AD264" s="13">
        <f>VLOOKUP(Table3[[#This Row],[taxon_oid]],[1]Alphas_all_puf_new_20170727!$A:$AG,30,FALSE)</f>
        <v>1</v>
      </c>
      <c r="AE264" s="13">
        <f>VLOOKUP(Table3[[#This Row],[taxon_oid]],[1]Alphas_all_puf_new_20170727!$A:$AG,31,FALSE)</f>
        <v>1</v>
      </c>
      <c r="AF264" s="13">
        <f>VLOOKUP(Table3[[#This Row],[taxon_oid]],[1]Alphas_all_puf_new_20170727!$A:$AG,32,FALSE)</f>
        <v>1</v>
      </c>
      <c r="AG264" s="13">
        <f>VLOOKUP(Table3[[#This Row],[taxon_oid]],[1]Alphas_all_puf_new_20170727!$A:$AG,33,FALSE)</f>
        <v>46</v>
      </c>
    </row>
    <row r="265" spans="1:33" x14ac:dyDescent="0.35">
      <c r="A265">
        <v>2687453445</v>
      </c>
      <c r="B265" t="s">
        <v>35</v>
      </c>
      <c r="C265" t="s">
        <v>60</v>
      </c>
      <c r="D265" t="s">
        <v>783</v>
      </c>
      <c r="E265" t="s">
        <v>782</v>
      </c>
      <c r="F265" t="s">
        <v>512</v>
      </c>
      <c r="G265">
        <v>2687453445</v>
      </c>
      <c r="H265" t="s">
        <v>38</v>
      </c>
      <c r="I265" t="s">
        <v>118</v>
      </c>
      <c r="J265" s="12" t="s">
        <v>506</v>
      </c>
      <c r="K265" s="12" t="s">
        <v>505</v>
      </c>
      <c r="L265" s="12" t="s">
        <v>511</v>
      </c>
      <c r="M265" s="12" t="s">
        <v>510</v>
      </c>
      <c r="N265" s="27" t="s">
        <v>781</v>
      </c>
      <c r="O265" s="26">
        <f>VLOOKUP(Table3[[#This Row],[taxon_oid]],[1]Alphas_all_puf_new_20170727!$A:$AG,14,FALSE)</f>
        <v>1063</v>
      </c>
      <c r="P265" s="26">
        <f>VLOOKUP(Table3[[#This Row],[taxon_oid]],[1]Alphas_all_puf_new_20170727!$A:$AG,15,FALSE)</f>
        <v>0</v>
      </c>
      <c r="Q265" s="26">
        <f>VLOOKUP(Table3[[#This Row],[taxon_oid]],[1]Alphas_all_puf_new_20170727!$A:$AG,16,FALSE)</f>
        <v>0</v>
      </c>
      <c r="R265" s="20">
        <f>VLOOKUP(Table3[[#This Row],[taxon_oid]],[1]Alphas_all_puf_new_20170727!$A:$AG,17,FALSE)</f>
        <v>42578</v>
      </c>
      <c r="S265" s="19">
        <f>VLOOKUP(Table3[[#This Row],[taxon_oid]],[1]Alphas_all_puf_new_20170727!$A:$AG,19,FALSE)</f>
        <v>0</v>
      </c>
      <c r="T265" s="19" t="str">
        <f>VLOOKUP(Table3[[#This Row],[taxon_oid]],[1]Alphas_all_puf_new_20170727!$A:$AG,20,FALSE)</f>
        <v>Yes</v>
      </c>
      <c r="U265" s="19">
        <f>VLOOKUP(Table3[[#This Row],[taxon_oid]],[1]Alphas_all_puf_new_20170727!$A:$AG,21,FALSE)</f>
        <v>0</v>
      </c>
      <c r="V265" s="13">
        <f>VLOOKUP(Table3[[#This Row],[taxon_oid]],[1]Alphas_all_puf_new_20170727!$A:$AG,22,FALSE)</f>
        <v>4629564</v>
      </c>
      <c r="W265" s="13">
        <f>VLOOKUP(Table3[[#This Row],[taxon_oid]],[1]Alphas_all_puf_new_20170727!$A:$AG,23,FALSE)</f>
        <v>4454</v>
      </c>
      <c r="X265" s="13">
        <f>VLOOKUP(Table3[[#This Row],[taxon_oid]],[1]Alphas_all_puf_new_20170727!$A:$AG,24,FALSE)</f>
        <v>6</v>
      </c>
      <c r="Y265" s="25">
        <f>VLOOKUP(Table3[[#This Row],[taxon_oid]],[1]Alphas_all_puf_new_20170727!$A:$AG,25,FALSE)</f>
        <v>0.69</v>
      </c>
      <c r="Z265" s="13">
        <f>VLOOKUP(Table3[[#This Row],[taxon_oid]],[1]Alphas_all_puf_new_20170727!$A:$AG,26,FALSE)</f>
        <v>4067867</v>
      </c>
      <c r="AA265" s="13">
        <f>VLOOKUP(Table3[[#This Row],[taxon_oid]],[1]Alphas_all_puf_new_20170727!$A:$AG,27,FALSE)</f>
        <v>4387</v>
      </c>
      <c r="AB265" s="13">
        <f>VLOOKUP(Table3[[#This Row],[taxon_oid]],[1]Alphas_all_puf_new_20170727!$A:$AG,28,FALSE)</f>
        <v>67</v>
      </c>
      <c r="AC265" s="13">
        <f>VLOOKUP(Table3[[#This Row],[taxon_oid]],[1]Alphas_all_puf_new_20170727!$A:$AG,29,FALSE)</f>
        <v>9</v>
      </c>
      <c r="AD265" s="13">
        <f>VLOOKUP(Table3[[#This Row],[taxon_oid]],[1]Alphas_all_puf_new_20170727!$A:$AG,30,FALSE)</f>
        <v>3</v>
      </c>
      <c r="AE265" s="13">
        <f>VLOOKUP(Table3[[#This Row],[taxon_oid]],[1]Alphas_all_puf_new_20170727!$A:$AG,31,FALSE)</f>
        <v>3</v>
      </c>
      <c r="AF265" s="13">
        <f>VLOOKUP(Table3[[#This Row],[taxon_oid]],[1]Alphas_all_puf_new_20170727!$A:$AG,32,FALSE)</f>
        <v>3</v>
      </c>
      <c r="AG265" s="13">
        <f>VLOOKUP(Table3[[#This Row],[taxon_oid]],[1]Alphas_all_puf_new_20170727!$A:$AG,33,FALSE)</f>
        <v>51</v>
      </c>
    </row>
    <row r="266" spans="1:33" x14ac:dyDescent="0.35">
      <c r="A266">
        <v>2576861508</v>
      </c>
      <c r="B266" t="s">
        <v>35</v>
      </c>
      <c r="C266" t="s">
        <v>36</v>
      </c>
      <c r="D266" t="s">
        <v>508</v>
      </c>
      <c r="E266" t="s">
        <v>780</v>
      </c>
      <c r="F266" t="s">
        <v>400</v>
      </c>
      <c r="G266">
        <v>2576861508</v>
      </c>
      <c r="H266" t="s">
        <v>38</v>
      </c>
      <c r="I266" t="s">
        <v>118</v>
      </c>
      <c r="J266" s="12" t="s">
        <v>506</v>
      </c>
      <c r="K266" s="12" t="s">
        <v>505</v>
      </c>
      <c r="L266" s="12" t="s">
        <v>504</v>
      </c>
      <c r="M266" s="12" t="s">
        <v>503</v>
      </c>
      <c r="N266" s="27" t="s">
        <v>502</v>
      </c>
      <c r="O266" s="26">
        <f>VLOOKUP(Table3[[#This Row],[taxon_oid]],[1]Alphas_all_puf_new_20170727!$A:$AG,14,FALSE)</f>
        <v>1317118</v>
      </c>
      <c r="P266" s="26">
        <f>VLOOKUP(Table3[[#This Row],[taxon_oid]],[1]Alphas_all_puf_new_20170727!$A:$AG,15,FALSE)</f>
        <v>0</v>
      </c>
      <c r="Q266" s="26">
        <f>VLOOKUP(Table3[[#This Row],[taxon_oid]],[1]Alphas_all_puf_new_20170727!$A:$AG,16,FALSE)</f>
        <v>0</v>
      </c>
      <c r="R266" s="20">
        <f>VLOOKUP(Table3[[#This Row],[taxon_oid]],[1]Alphas_all_puf_new_20170727!$A:$AG,17,FALSE)</f>
        <v>0</v>
      </c>
      <c r="S266" s="19">
        <f>VLOOKUP(Table3[[#This Row],[taxon_oid]],[1]Alphas_all_puf_new_20170727!$A:$AG,19,FALSE)</f>
        <v>0</v>
      </c>
      <c r="T266" s="19" t="str">
        <f>VLOOKUP(Table3[[#This Row],[taxon_oid]],[1]Alphas_all_puf_new_20170727!$A:$AG,20,FALSE)</f>
        <v>Yes</v>
      </c>
      <c r="U266" s="19" t="str">
        <f>VLOOKUP(Table3[[#This Row],[taxon_oid]],[1]Alphas_all_puf_new_20170727!$A:$AG,21,FALSE)</f>
        <v>Unknown</v>
      </c>
      <c r="V266" s="13">
        <f>VLOOKUP(Table3[[#This Row],[taxon_oid]],[1]Alphas_all_puf_new_20170727!$A:$AG,22,FALSE)</f>
        <v>4638882</v>
      </c>
      <c r="W266" s="13">
        <f>VLOOKUP(Table3[[#This Row],[taxon_oid]],[1]Alphas_all_puf_new_20170727!$A:$AG,23,FALSE)</f>
        <v>4315</v>
      </c>
      <c r="X266" s="13">
        <f>VLOOKUP(Table3[[#This Row],[taxon_oid]],[1]Alphas_all_puf_new_20170727!$A:$AG,24,FALSE)</f>
        <v>64</v>
      </c>
      <c r="Y266" s="25">
        <f>VLOOKUP(Table3[[#This Row],[taxon_oid]],[1]Alphas_all_puf_new_20170727!$A:$AG,25,FALSE)</f>
        <v>0.67</v>
      </c>
      <c r="Z266" s="13">
        <f>VLOOKUP(Table3[[#This Row],[taxon_oid]],[1]Alphas_all_puf_new_20170727!$A:$AG,26,FALSE)</f>
        <v>4069138</v>
      </c>
      <c r="AA266" s="13">
        <f>VLOOKUP(Table3[[#This Row],[taxon_oid]],[1]Alphas_all_puf_new_20170727!$A:$AG,27,FALSE)</f>
        <v>4266</v>
      </c>
      <c r="AB266" s="13">
        <f>VLOOKUP(Table3[[#This Row],[taxon_oid]],[1]Alphas_all_puf_new_20170727!$A:$AG,28,FALSE)</f>
        <v>49</v>
      </c>
      <c r="AC266" s="13">
        <f>VLOOKUP(Table3[[#This Row],[taxon_oid]],[1]Alphas_all_puf_new_20170727!$A:$AG,29,FALSE)</f>
        <v>4</v>
      </c>
      <c r="AD266" s="13">
        <f>VLOOKUP(Table3[[#This Row],[taxon_oid]],[1]Alphas_all_puf_new_20170727!$A:$AG,30,FALSE)</f>
        <v>1</v>
      </c>
      <c r="AE266" s="13">
        <f>VLOOKUP(Table3[[#This Row],[taxon_oid]],[1]Alphas_all_puf_new_20170727!$A:$AG,31,FALSE)</f>
        <v>2</v>
      </c>
      <c r="AF266" s="13">
        <f>VLOOKUP(Table3[[#This Row],[taxon_oid]],[1]Alphas_all_puf_new_20170727!$A:$AG,32,FALSE)</f>
        <v>1</v>
      </c>
      <c r="AG266" s="13">
        <f>VLOOKUP(Table3[[#This Row],[taxon_oid]],[1]Alphas_all_puf_new_20170727!$A:$AG,33,FALSE)</f>
        <v>45</v>
      </c>
    </row>
    <row r="267" spans="1:33" x14ac:dyDescent="0.35">
      <c r="A267">
        <v>2713896961</v>
      </c>
      <c r="B267" t="s">
        <v>35</v>
      </c>
      <c r="C267" t="s">
        <v>36</v>
      </c>
      <c r="D267" t="s">
        <v>779</v>
      </c>
      <c r="E267" t="s">
        <v>778</v>
      </c>
      <c r="F267" t="s">
        <v>747</v>
      </c>
      <c r="G267">
        <v>2713896961</v>
      </c>
      <c r="H267" t="s">
        <v>38</v>
      </c>
      <c r="I267" t="s">
        <v>118</v>
      </c>
      <c r="J267" s="12" t="s">
        <v>506</v>
      </c>
      <c r="K267" s="12" t="s">
        <v>505</v>
      </c>
      <c r="L267" s="12" t="s">
        <v>577</v>
      </c>
      <c r="M267" s="12" t="s">
        <v>576</v>
      </c>
      <c r="N267" s="27" t="s">
        <v>777</v>
      </c>
      <c r="O267" s="26">
        <f>VLOOKUP(Table3[[#This Row],[taxon_oid]],[1]Alphas_all_puf_new_20170727!$A:$AG,14,FALSE)</f>
        <v>266809</v>
      </c>
      <c r="P267" s="26">
        <f>VLOOKUP(Table3[[#This Row],[taxon_oid]],[1]Alphas_all_puf_new_20170727!$A:$AG,15,FALSE)</f>
        <v>0</v>
      </c>
      <c r="Q267" s="26">
        <f>VLOOKUP(Table3[[#This Row],[taxon_oid]],[1]Alphas_all_puf_new_20170727!$A:$AG,16,FALSE)</f>
        <v>0</v>
      </c>
      <c r="R267" s="20">
        <f>VLOOKUP(Table3[[#This Row],[taxon_oid]],[1]Alphas_all_puf_new_20170727!$A:$AG,17,FALSE)</f>
        <v>42768</v>
      </c>
      <c r="S267" s="19">
        <f>VLOOKUP(Table3[[#This Row],[taxon_oid]],[1]Alphas_all_puf_new_20170727!$A:$AG,19,FALSE)</f>
        <v>0</v>
      </c>
      <c r="T267" s="19" t="str">
        <f>VLOOKUP(Table3[[#This Row],[taxon_oid]],[1]Alphas_all_puf_new_20170727!$A:$AG,20,FALSE)</f>
        <v>Yes</v>
      </c>
      <c r="U267" s="19">
        <f>VLOOKUP(Table3[[#This Row],[taxon_oid]],[1]Alphas_all_puf_new_20170727!$A:$AG,21,FALSE)</f>
        <v>0</v>
      </c>
      <c r="V267" s="13">
        <f>VLOOKUP(Table3[[#This Row],[taxon_oid]],[1]Alphas_all_puf_new_20170727!$A:$AG,22,FALSE)</f>
        <v>3586614</v>
      </c>
      <c r="W267" s="13">
        <f>VLOOKUP(Table3[[#This Row],[taxon_oid]],[1]Alphas_all_puf_new_20170727!$A:$AG,23,FALSE)</f>
        <v>3645</v>
      </c>
      <c r="X267" s="13">
        <f>VLOOKUP(Table3[[#This Row],[taxon_oid]],[1]Alphas_all_puf_new_20170727!$A:$AG,24,FALSE)</f>
        <v>32</v>
      </c>
      <c r="Y267" s="25">
        <f>VLOOKUP(Table3[[#This Row],[taxon_oid]],[1]Alphas_all_puf_new_20170727!$A:$AG,25,FALSE)</f>
        <v>0.59</v>
      </c>
      <c r="Z267" s="13">
        <f>VLOOKUP(Table3[[#This Row],[taxon_oid]],[1]Alphas_all_puf_new_20170727!$A:$AG,26,FALSE)</f>
        <v>3295329</v>
      </c>
      <c r="AA267" s="13">
        <f>VLOOKUP(Table3[[#This Row],[taxon_oid]],[1]Alphas_all_puf_new_20170727!$A:$AG,27,FALSE)</f>
        <v>3590</v>
      </c>
      <c r="AB267" s="13">
        <f>VLOOKUP(Table3[[#This Row],[taxon_oid]],[1]Alphas_all_puf_new_20170727!$A:$AG,28,FALSE)</f>
        <v>55</v>
      </c>
      <c r="AC267" s="13">
        <f>VLOOKUP(Table3[[#This Row],[taxon_oid]],[1]Alphas_all_puf_new_20170727!$A:$AG,29,FALSE)</f>
        <v>3</v>
      </c>
      <c r="AD267" s="13">
        <f>VLOOKUP(Table3[[#This Row],[taxon_oid]],[1]Alphas_all_puf_new_20170727!$A:$AG,30,FALSE)</f>
        <v>1</v>
      </c>
      <c r="AE267" s="13">
        <f>VLOOKUP(Table3[[#This Row],[taxon_oid]],[1]Alphas_all_puf_new_20170727!$A:$AG,31,FALSE)</f>
        <v>1</v>
      </c>
      <c r="AF267" s="13">
        <f>VLOOKUP(Table3[[#This Row],[taxon_oid]],[1]Alphas_all_puf_new_20170727!$A:$AG,32,FALSE)</f>
        <v>1</v>
      </c>
      <c r="AG267" s="13">
        <f>VLOOKUP(Table3[[#This Row],[taxon_oid]],[1]Alphas_all_puf_new_20170727!$A:$AG,33,FALSE)</f>
        <v>42</v>
      </c>
    </row>
    <row r="268" spans="1:33" x14ac:dyDescent="0.35">
      <c r="A268">
        <v>2681813516</v>
      </c>
      <c r="B268" t="s">
        <v>35</v>
      </c>
      <c r="C268" t="s">
        <v>36</v>
      </c>
      <c r="D268" t="s">
        <v>45</v>
      </c>
      <c r="E268" t="s">
        <v>776</v>
      </c>
      <c r="F268" t="s">
        <v>46</v>
      </c>
      <c r="G268">
        <v>2681813516</v>
      </c>
      <c r="H268" t="s">
        <v>38</v>
      </c>
      <c r="I268" t="s">
        <v>118</v>
      </c>
      <c r="J268" s="12" t="s">
        <v>506</v>
      </c>
      <c r="K268" s="12" t="s">
        <v>505</v>
      </c>
      <c r="L268" s="12" t="s">
        <v>511</v>
      </c>
      <c r="M268" s="12" t="s">
        <v>775</v>
      </c>
      <c r="N268" s="27" t="s">
        <v>774</v>
      </c>
      <c r="O268" s="26">
        <f>VLOOKUP(Table3[[#This Row],[taxon_oid]],[1]Alphas_all_puf_new_20170727!$A:$AG,14,FALSE)</f>
        <v>453582</v>
      </c>
      <c r="P268" s="26">
        <f>VLOOKUP(Table3[[#This Row],[taxon_oid]],[1]Alphas_all_puf_new_20170727!$A:$AG,15,FALSE)</f>
        <v>0</v>
      </c>
      <c r="Q268" s="26">
        <f>VLOOKUP(Table3[[#This Row],[taxon_oid]],[1]Alphas_all_puf_new_20170727!$A:$AG,16,FALSE)</f>
        <v>0</v>
      </c>
      <c r="R268" s="20">
        <f>VLOOKUP(Table3[[#This Row],[taxon_oid]],[1]Alphas_all_puf_new_20170727!$A:$AG,17,FALSE)</f>
        <v>42562</v>
      </c>
      <c r="S268" s="19" t="str">
        <f>VLOOKUP(Table3[[#This Row],[taxon_oid]],[1]Alphas_all_puf_new_20170727!$A:$AG,19,FALSE)</f>
        <v>Markus G?ker</v>
      </c>
      <c r="T268" s="19" t="str">
        <f>VLOOKUP(Table3[[#This Row],[taxon_oid]],[1]Alphas_all_puf_new_20170727!$A:$AG,20,FALSE)</f>
        <v>Yes</v>
      </c>
      <c r="U268" s="19" t="str">
        <f>VLOOKUP(Table3[[#This Row],[taxon_oid]],[1]Alphas_all_puf_new_20170727!$A:$AG,21,FALSE)</f>
        <v>Yes</v>
      </c>
      <c r="V268" s="13">
        <f>VLOOKUP(Table3[[#This Row],[taxon_oid]],[1]Alphas_all_puf_new_20170727!$A:$AG,22,FALSE)</f>
        <v>3841151</v>
      </c>
      <c r="W268" s="13">
        <f>VLOOKUP(Table3[[#This Row],[taxon_oid]],[1]Alphas_all_puf_new_20170727!$A:$AG,23,FALSE)</f>
        <v>3698</v>
      </c>
      <c r="X268" s="13">
        <f>VLOOKUP(Table3[[#This Row],[taxon_oid]],[1]Alphas_all_puf_new_20170727!$A:$AG,24,FALSE)</f>
        <v>31</v>
      </c>
      <c r="Y268" s="25">
        <f>VLOOKUP(Table3[[#This Row],[taxon_oid]],[1]Alphas_all_puf_new_20170727!$A:$AG,25,FALSE)</f>
        <v>0.61</v>
      </c>
      <c r="Z268" s="13">
        <f>VLOOKUP(Table3[[#This Row],[taxon_oid]],[1]Alphas_all_puf_new_20170727!$A:$AG,26,FALSE)</f>
        <v>3507645</v>
      </c>
      <c r="AA268" s="13">
        <f>VLOOKUP(Table3[[#This Row],[taxon_oid]],[1]Alphas_all_puf_new_20170727!$A:$AG,27,FALSE)</f>
        <v>3640</v>
      </c>
      <c r="AB268" s="13">
        <f>VLOOKUP(Table3[[#This Row],[taxon_oid]],[1]Alphas_all_puf_new_20170727!$A:$AG,28,FALSE)</f>
        <v>58</v>
      </c>
      <c r="AC268" s="13">
        <f>VLOOKUP(Table3[[#This Row],[taxon_oid]],[1]Alphas_all_puf_new_20170727!$A:$AG,29,FALSE)</f>
        <v>3</v>
      </c>
      <c r="AD268" s="13">
        <f>VLOOKUP(Table3[[#This Row],[taxon_oid]],[1]Alphas_all_puf_new_20170727!$A:$AG,30,FALSE)</f>
        <v>1</v>
      </c>
      <c r="AE268" s="13">
        <f>VLOOKUP(Table3[[#This Row],[taxon_oid]],[1]Alphas_all_puf_new_20170727!$A:$AG,31,FALSE)</f>
        <v>1</v>
      </c>
      <c r="AF268" s="13">
        <f>VLOOKUP(Table3[[#This Row],[taxon_oid]],[1]Alphas_all_puf_new_20170727!$A:$AG,32,FALSE)</f>
        <v>1</v>
      </c>
      <c r="AG268" s="13">
        <f>VLOOKUP(Table3[[#This Row],[taxon_oid]],[1]Alphas_all_puf_new_20170727!$A:$AG,33,FALSE)</f>
        <v>46</v>
      </c>
    </row>
    <row r="269" spans="1:33" x14ac:dyDescent="0.35">
      <c r="A269">
        <v>2648501493</v>
      </c>
      <c r="B269" t="s">
        <v>35</v>
      </c>
      <c r="C269" t="s">
        <v>36</v>
      </c>
      <c r="D269" t="s">
        <v>710</v>
      </c>
      <c r="E269" t="s">
        <v>773</v>
      </c>
      <c r="F269" t="s">
        <v>709</v>
      </c>
      <c r="G269">
        <v>2648501493</v>
      </c>
      <c r="H269" t="s">
        <v>38</v>
      </c>
      <c r="I269" t="s">
        <v>118</v>
      </c>
      <c r="J269" s="12" t="s">
        <v>506</v>
      </c>
      <c r="K269" s="12" t="s">
        <v>505</v>
      </c>
      <c r="L269" s="12" t="s">
        <v>549</v>
      </c>
      <c r="M269" t="s">
        <v>773</v>
      </c>
      <c r="N269" s="27" t="s">
        <v>772</v>
      </c>
      <c r="O269" s="26">
        <f>VLOOKUP(Table3[[#This Row],[taxon_oid]],[1]Alphas_all_puf_new_20170727!$A:$AG,14,FALSE)</f>
        <v>1700845</v>
      </c>
      <c r="P269" s="26">
        <f>VLOOKUP(Table3[[#This Row],[taxon_oid]],[1]Alphas_all_puf_new_20170727!$A:$AG,15,FALSE)</f>
        <v>0</v>
      </c>
      <c r="Q269" s="26">
        <f>VLOOKUP(Table3[[#This Row],[taxon_oid]],[1]Alphas_all_puf_new_20170727!$A:$AG,16,FALSE)</f>
        <v>0</v>
      </c>
      <c r="R269" s="20">
        <f>VLOOKUP(Table3[[#This Row],[taxon_oid]],[1]Alphas_all_puf_new_20170727!$A:$AG,17,FALSE)</f>
        <v>42391</v>
      </c>
      <c r="S269" s="19">
        <f>VLOOKUP(Table3[[#This Row],[taxon_oid]],[1]Alphas_all_puf_new_20170727!$A:$AG,19,FALSE)</f>
        <v>0</v>
      </c>
      <c r="T269" s="19" t="str">
        <f>VLOOKUP(Table3[[#This Row],[taxon_oid]],[1]Alphas_all_puf_new_20170727!$A:$AG,20,FALSE)</f>
        <v>Yes</v>
      </c>
      <c r="U269" s="19">
        <f>VLOOKUP(Table3[[#This Row],[taxon_oid]],[1]Alphas_all_puf_new_20170727!$A:$AG,21,FALSE)</f>
        <v>0</v>
      </c>
      <c r="V269" s="13">
        <f>VLOOKUP(Table3[[#This Row],[taxon_oid]],[1]Alphas_all_puf_new_20170727!$A:$AG,22,FALSE)</f>
        <v>3717684</v>
      </c>
      <c r="W269" s="13">
        <f>VLOOKUP(Table3[[#This Row],[taxon_oid]],[1]Alphas_all_puf_new_20170727!$A:$AG,23,FALSE)</f>
        <v>3801</v>
      </c>
      <c r="X269" s="13">
        <f>VLOOKUP(Table3[[#This Row],[taxon_oid]],[1]Alphas_all_puf_new_20170727!$A:$AG,24,FALSE)</f>
        <v>16</v>
      </c>
      <c r="Y269" s="25">
        <f>VLOOKUP(Table3[[#This Row],[taxon_oid]],[1]Alphas_all_puf_new_20170727!$A:$AG,25,FALSE)</f>
        <v>0.57999999999999996</v>
      </c>
      <c r="Z269" s="13">
        <f>VLOOKUP(Table3[[#This Row],[taxon_oid]],[1]Alphas_all_puf_new_20170727!$A:$AG,26,FALSE)</f>
        <v>3413590</v>
      </c>
      <c r="AA269" s="13">
        <f>VLOOKUP(Table3[[#This Row],[taxon_oid]],[1]Alphas_all_puf_new_20170727!$A:$AG,27,FALSE)</f>
        <v>3749</v>
      </c>
      <c r="AB269" s="13">
        <f>VLOOKUP(Table3[[#This Row],[taxon_oid]],[1]Alphas_all_puf_new_20170727!$A:$AG,28,FALSE)</f>
        <v>52</v>
      </c>
      <c r="AC269" s="13">
        <f>VLOOKUP(Table3[[#This Row],[taxon_oid]],[1]Alphas_all_puf_new_20170727!$A:$AG,29,FALSE)</f>
        <v>3</v>
      </c>
      <c r="AD269" s="13">
        <f>VLOOKUP(Table3[[#This Row],[taxon_oid]],[1]Alphas_all_puf_new_20170727!$A:$AG,30,FALSE)</f>
        <v>1</v>
      </c>
      <c r="AE269" s="13">
        <f>VLOOKUP(Table3[[#This Row],[taxon_oid]],[1]Alphas_all_puf_new_20170727!$A:$AG,31,FALSE)</f>
        <v>1</v>
      </c>
      <c r="AF269" s="13">
        <f>VLOOKUP(Table3[[#This Row],[taxon_oid]],[1]Alphas_all_puf_new_20170727!$A:$AG,32,FALSE)</f>
        <v>1</v>
      </c>
      <c r="AG269" s="13">
        <f>VLOOKUP(Table3[[#This Row],[taxon_oid]],[1]Alphas_all_puf_new_20170727!$A:$AG,33,FALSE)</f>
        <v>40</v>
      </c>
    </row>
    <row r="270" spans="1:33" x14ac:dyDescent="0.35">
      <c r="A270">
        <v>2518285587</v>
      </c>
      <c r="B270" t="s">
        <v>35</v>
      </c>
      <c r="C270" t="s">
        <v>36</v>
      </c>
      <c r="D270" t="s">
        <v>565</v>
      </c>
      <c r="E270" t="s">
        <v>771</v>
      </c>
      <c r="F270" t="s">
        <v>770</v>
      </c>
      <c r="G270">
        <v>2518285587</v>
      </c>
      <c r="H270" t="s">
        <v>38</v>
      </c>
      <c r="I270" t="s">
        <v>118</v>
      </c>
      <c r="J270" s="12" t="s">
        <v>506</v>
      </c>
      <c r="K270" s="12" t="s">
        <v>505</v>
      </c>
      <c r="L270" s="12" t="s">
        <v>526</v>
      </c>
      <c r="M270" s="12" t="s">
        <v>769</v>
      </c>
      <c r="N270" s="27" t="s">
        <v>768</v>
      </c>
      <c r="O270" s="26">
        <f>VLOOKUP(Table3[[#This Row],[taxon_oid]],[1]Alphas_all_puf_new_20170727!$A:$AG,14,FALSE)</f>
        <v>1288298</v>
      </c>
      <c r="P270" s="26">
        <f>VLOOKUP(Table3[[#This Row],[taxon_oid]],[1]Alphas_all_puf_new_20170727!$A:$AG,15,FALSE)</f>
        <v>0</v>
      </c>
      <c r="Q270" s="26">
        <f>VLOOKUP(Table3[[#This Row],[taxon_oid]],[1]Alphas_all_puf_new_20170727!$A:$AG,16,FALSE)</f>
        <v>0</v>
      </c>
      <c r="R270" s="20">
        <f>VLOOKUP(Table3[[#This Row],[taxon_oid]],[1]Alphas_all_puf_new_20170727!$A:$AG,17,FALSE)</f>
        <v>42104</v>
      </c>
      <c r="S270" s="19" t="str">
        <f>VLOOKUP(Table3[[#This Row],[taxon_oid]],[1]Alphas_all_puf_new_20170727!$A:$AG,19,FALSE)</f>
        <v>Hans-Peter Klenk</v>
      </c>
      <c r="T270" s="19" t="str">
        <f>VLOOKUP(Table3[[#This Row],[taxon_oid]],[1]Alphas_all_puf_new_20170727!$A:$AG,20,FALSE)</f>
        <v>Yes</v>
      </c>
      <c r="U270" s="19" t="str">
        <f>VLOOKUP(Table3[[#This Row],[taxon_oid]],[1]Alphas_all_puf_new_20170727!$A:$AG,21,FALSE)</f>
        <v>Yes</v>
      </c>
      <c r="V270" s="13">
        <f>VLOOKUP(Table3[[#This Row],[taxon_oid]],[1]Alphas_all_puf_new_20170727!$A:$AG,22,FALSE)</f>
        <v>4246124</v>
      </c>
      <c r="W270" s="13">
        <f>VLOOKUP(Table3[[#This Row],[taxon_oid]],[1]Alphas_all_puf_new_20170727!$A:$AG,23,FALSE)</f>
        <v>4252</v>
      </c>
      <c r="X270" s="13">
        <f>VLOOKUP(Table3[[#This Row],[taxon_oid]],[1]Alphas_all_puf_new_20170727!$A:$AG,24,FALSE)</f>
        <v>26</v>
      </c>
      <c r="Y270" s="25">
        <f>VLOOKUP(Table3[[#This Row],[taxon_oid]],[1]Alphas_all_puf_new_20170727!$A:$AG,25,FALSE)</f>
        <v>0.62</v>
      </c>
      <c r="Z270" s="13">
        <f>VLOOKUP(Table3[[#This Row],[taxon_oid]],[1]Alphas_all_puf_new_20170727!$A:$AG,26,FALSE)</f>
        <v>3882208</v>
      </c>
      <c r="AA270" s="13">
        <f>VLOOKUP(Table3[[#This Row],[taxon_oid]],[1]Alphas_all_puf_new_20170727!$A:$AG,27,FALSE)</f>
        <v>4195</v>
      </c>
      <c r="AB270" s="13">
        <f>VLOOKUP(Table3[[#This Row],[taxon_oid]],[1]Alphas_all_puf_new_20170727!$A:$AG,28,FALSE)</f>
        <v>57</v>
      </c>
      <c r="AC270" s="13">
        <f>VLOOKUP(Table3[[#This Row],[taxon_oid]],[1]Alphas_all_puf_new_20170727!$A:$AG,29,FALSE)</f>
        <v>3</v>
      </c>
      <c r="AD270" s="13">
        <f>VLOOKUP(Table3[[#This Row],[taxon_oid]],[1]Alphas_all_puf_new_20170727!$A:$AG,30,FALSE)</f>
        <v>1</v>
      </c>
      <c r="AE270" s="13">
        <f>VLOOKUP(Table3[[#This Row],[taxon_oid]],[1]Alphas_all_puf_new_20170727!$A:$AG,31,FALSE)</f>
        <v>1</v>
      </c>
      <c r="AF270" s="13">
        <f>VLOOKUP(Table3[[#This Row],[taxon_oid]],[1]Alphas_all_puf_new_20170727!$A:$AG,32,FALSE)</f>
        <v>1</v>
      </c>
      <c r="AG270" s="13">
        <f>VLOOKUP(Table3[[#This Row],[taxon_oid]],[1]Alphas_all_puf_new_20170727!$A:$AG,33,FALSE)</f>
        <v>43</v>
      </c>
    </row>
    <row r="271" spans="1:33" x14ac:dyDescent="0.35">
      <c r="A271">
        <v>648276617</v>
      </c>
      <c r="B271" t="s">
        <v>35</v>
      </c>
      <c r="C271" t="s">
        <v>36</v>
      </c>
      <c r="D271" t="s">
        <v>767</v>
      </c>
      <c r="E271" t="s">
        <v>765</v>
      </c>
      <c r="F271" t="s">
        <v>302</v>
      </c>
      <c r="G271">
        <v>648276617</v>
      </c>
      <c r="H271" t="s">
        <v>38</v>
      </c>
      <c r="I271" t="s">
        <v>118</v>
      </c>
      <c r="J271" s="12" t="s">
        <v>506</v>
      </c>
      <c r="K271" s="12" t="s">
        <v>505</v>
      </c>
      <c r="L271" s="12" t="s">
        <v>766</v>
      </c>
      <c r="M271" t="s">
        <v>765</v>
      </c>
      <c r="N271" s="27" t="s">
        <v>764</v>
      </c>
      <c r="O271" s="26">
        <f>VLOOKUP(Table3[[#This Row],[taxon_oid]],[1]Alphas_all_puf_new_20170727!$A:$AG,14,FALSE)</f>
        <v>744979</v>
      </c>
      <c r="P271" s="26">
        <f>VLOOKUP(Table3[[#This Row],[taxon_oid]],[1]Alphas_all_puf_new_20170727!$A:$AG,15,FALSE)</f>
        <v>46493</v>
      </c>
      <c r="Q271" s="26">
        <f>VLOOKUP(Table3[[#This Row],[taxon_oid]],[1]Alphas_all_puf_new_20170727!$A:$AG,16,FALSE)</f>
        <v>51717</v>
      </c>
      <c r="R271" s="20">
        <f>VLOOKUP(Table3[[#This Row],[taxon_oid]],[1]Alphas_all_puf_new_20170727!$A:$AG,17,FALSE)</f>
        <v>40544</v>
      </c>
      <c r="S271" s="19">
        <f>VLOOKUP(Table3[[#This Row],[taxon_oid]],[1]Alphas_all_puf_new_20170727!$A:$AG,19,FALSE)</f>
        <v>0</v>
      </c>
      <c r="T271" s="19" t="str">
        <f>VLOOKUP(Table3[[#This Row],[taxon_oid]],[1]Alphas_all_puf_new_20170727!$A:$AG,20,FALSE)</f>
        <v>Yes</v>
      </c>
      <c r="U271" s="19" t="str">
        <f>VLOOKUP(Table3[[#This Row],[taxon_oid]],[1]Alphas_all_puf_new_20170727!$A:$AG,21,FALSE)</f>
        <v>Unknown</v>
      </c>
      <c r="V271" s="13">
        <f>VLOOKUP(Table3[[#This Row],[taxon_oid]],[1]Alphas_all_puf_new_20170727!$A:$AG,22,FALSE)</f>
        <v>3731054</v>
      </c>
      <c r="W271" s="13">
        <f>VLOOKUP(Table3[[#This Row],[taxon_oid]],[1]Alphas_all_puf_new_20170727!$A:$AG,23,FALSE)</f>
        <v>3673</v>
      </c>
      <c r="X271" s="13">
        <f>VLOOKUP(Table3[[#This Row],[taxon_oid]],[1]Alphas_all_puf_new_20170727!$A:$AG,24,FALSE)</f>
        <v>59</v>
      </c>
      <c r="Y271" s="25">
        <f>VLOOKUP(Table3[[#This Row],[taxon_oid]],[1]Alphas_all_puf_new_20170727!$A:$AG,25,FALSE)</f>
        <v>0.56999999999999995</v>
      </c>
      <c r="Z271" s="13">
        <f>VLOOKUP(Table3[[#This Row],[taxon_oid]],[1]Alphas_all_puf_new_20170727!$A:$AG,26,FALSE)</f>
        <v>3412061</v>
      </c>
      <c r="AA271" s="13">
        <f>VLOOKUP(Table3[[#This Row],[taxon_oid]],[1]Alphas_all_puf_new_20170727!$A:$AG,27,FALSE)</f>
        <v>3624</v>
      </c>
      <c r="AB271" s="13">
        <f>VLOOKUP(Table3[[#This Row],[taxon_oid]],[1]Alphas_all_puf_new_20170727!$A:$AG,28,FALSE)</f>
        <v>47</v>
      </c>
      <c r="AC271" s="13">
        <f>VLOOKUP(Table3[[#This Row],[taxon_oid]],[1]Alphas_all_puf_new_20170727!$A:$AG,29,FALSE)</f>
        <v>3</v>
      </c>
      <c r="AD271" s="13">
        <f>VLOOKUP(Table3[[#This Row],[taxon_oid]],[1]Alphas_all_puf_new_20170727!$A:$AG,30,FALSE)</f>
        <v>1</v>
      </c>
      <c r="AE271" s="13">
        <f>VLOOKUP(Table3[[#This Row],[taxon_oid]],[1]Alphas_all_puf_new_20170727!$A:$AG,31,FALSE)</f>
        <v>1</v>
      </c>
      <c r="AF271" s="13">
        <f>VLOOKUP(Table3[[#This Row],[taxon_oid]],[1]Alphas_all_puf_new_20170727!$A:$AG,32,FALSE)</f>
        <v>1</v>
      </c>
      <c r="AG271" s="13">
        <f>VLOOKUP(Table3[[#This Row],[taxon_oid]],[1]Alphas_all_puf_new_20170727!$A:$AG,33,FALSE)</f>
        <v>40</v>
      </c>
    </row>
    <row r="272" spans="1:33" x14ac:dyDescent="0.35">
      <c r="A272">
        <v>2681813552</v>
      </c>
      <c r="B272" t="s">
        <v>35</v>
      </c>
      <c r="C272" t="s">
        <v>36</v>
      </c>
      <c r="D272" t="s">
        <v>45</v>
      </c>
      <c r="E272" t="s">
        <v>763</v>
      </c>
      <c r="F272" t="s">
        <v>46</v>
      </c>
      <c r="G272">
        <v>2681813552</v>
      </c>
      <c r="H272" t="s">
        <v>38</v>
      </c>
      <c r="I272" t="s">
        <v>118</v>
      </c>
      <c r="J272" s="12" t="s">
        <v>506</v>
      </c>
      <c r="K272" s="12" t="s">
        <v>505</v>
      </c>
      <c r="L272" s="12" t="s">
        <v>530</v>
      </c>
      <c r="M272" s="12" t="s">
        <v>762</v>
      </c>
      <c r="N272" s="27" t="s">
        <v>761</v>
      </c>
      <c r="O272" s="26">
        <f>VLOOKUP(Table3[[#This Row],[taxon_oid]],[1]Alphas_all_puf_new_20170727!$A:$AG,14,FALSE)</f>
        <v>935700</v>
      </c>
      <c r="P272" s="26">
        <f>VLOOKUP(Table3[[#This Row],[taxon_oid]],[1]Alphas_all_puf_new_20170727!$A:$AG,15,FALSE)</f>
        <v>0</v>
      </c>
      <c r="Q272" s="26">
        <f>VLOOKUP(Table3[[#This Row],[taxon_oid]],[1]Alphas_all_puf_new_20170727!$A:$AG,16,FALSE)</f>
        <v>0</v>
      </c>
      <c r="R272" s="20">
        <f>VLOOKUP(Table3[[#This Row],[taxon_oid]],[1]Alphas_all_puf_new_20170727!$A:$AG,17,FALSE)</f>
        <v>42562</v>
      </c>
      <c r="S272" s="19" t="str">
        <f>VLOOKUP(Table3[[#This Row],[taxon_oid]],[1]Alphas_all_puf_new_20170727!$A:$AG,19,FALSE)</f>
        <v>Markus G?ker</v>
      </c>
      <c r="T272" s="19" t="str">
        <f>VLOOKUP(Table3[[#This Row],[taxon_oid]],[1]Alphas_all_puf_new_20170727!$A:$AG,20,FALSE)</f>
        <v>Yes</v>
      </c>
      <c r="U272" s="19">
        <f>VLOOKUP(Table3[[#This Row],[taxon_oid]],[1]Alphas_all_puf_new_20170727!$A:$AG,21,FALSE)</f>
        <v>0</v>
      </c>
      <c r="V272" s="13">
        <f>VLOOKUP(Table3[[#This Row],[taxon_oid]],[1]Alphas_all_puf_new_20170727!$A:$AG,22,FALSE)</f>
        <v>4117706</v>
      </c>
      <c r="W272" s="13">
        <f>VLOOKUP(Table3[[#This Row],[taxon_oid]],[1]Alphas_all_puf_new_20170727!$A:$AG,23,FALSE)</f>
        <v>4147</v>
      </c>
      <c r="X272" s="13">
        <f>VLOOKUP(Table3[[#This Row],[taxon_oid]],[1]Alphas_all_puf_new_20170727!$A:$AG,24,FALSE)</f>
        <v>37</v>
      </c>
      <c r="Y272" s="25">
        <f>VLOOKUP(Table3[[#This Row],[taxon_oid]],[1]Alphas_all_puf_new_20170727!$A:$AG,25,FALSE)</f>
        <v>0.66</v>
      </c>
      <c r="Z272" s="13">
        <f>VLOOKUP(Table3[[#This Row],[taxon_oid]],[1]Alphas_all_puf_new_20170727!$A:$AG,26,FALSE)</f>
        <v>3722661</v>
      </c>
      <c r="AA272" s="13">
        <f>VLOOKUP(Table3[[#This Row],[taxon_oid]],[1]Alphas_all_puf_new_20170727!$A:$AG,27,FALSE)</f>
        <v>4091</v>
      </c>
      <c r="AB272" s="13">
        <f>VLOOKUP(Table3[[#This Row],[taxon_oid]],[1]Alphas_all_puf_new_20170727!$A:$AG,28,FALSE)</f>
        <v>56</v>
      </c>
      <c r="AC272" s="13">
        <f>VLOOKUP(Table3[[#This Row],[taxon_oid]],[1]Alphas_all_puf_new_20170727!$A:$AG,29,FALSE)</f>
        <v>3</v>
      </c>
      <c r="AD272" s="13">
        <f>VLOOKUP(Table3[[#This Row],[taxon_oid]],[1]Alphas_all_puf_new_20170727!$A:$AG,30,FALSE)</f>
        <v>1</v>
      </c>
      <c r="AE272" s="13">
        <f>VLOOKUP(Table3[[#This Row],[taxon_oid]],[1]Alphas_all_puf_new_20170727!$A:$AG,31,FALSE)</f>
        <v>1</v>
      </c>
      <c r="AF272" s="13">
        <f>VLOOKUP(Table3[[#This Row],[taxon_oid]],[1]Alphas_all_puf_new_20170727!$A:$AG,32,FALSE)</f>
        <v>1</v>
      </c>
      <c r="AG272" s="13">
        <f>VLOOKUP(Table3[[#This Row],[taxon_oid]],[1]Alphas_all_puf_new_20170727!$A:$AG,33,FALSE)</f>
        <v>44</v>
      </c>
    </row>
    <row r="273" spans="1:33" x14ac:dyDescent="0.35">
      <c r="A273">
        <v>639633056</v>
      </c>
      <c r="B273" t="s">
        <v>35</v>
      </c>
      <c r="C273" t="s">
        <v>60</v>
      </c>
      <c r="D273" t="s">
        <v>760</v>
      </c>
      <c r="E273" t="s">
        <v>759</v>
      </c>
      <c r="F273" t="s">
        <v>368</v>
      </c>
      <c r="G273">
        <v>639633056</v>
      </c>
      <c r="H273" t="s">
        <v>38</v>
      </c>
      <c r="I273" t="s">
        <v>118</v>
      </c>
      <c r="J273" s="12" t="s">
        <v>506</v>
      </c>
      <c r="K273" s="12" t="s">
        <v>505</v>
      </c>
      <c r="L273" s="12" t="s">
        <v>534</v>
      </c>
      <c r="M273" s="12" t="s">
        <v>758</v>
      </c>
      <c r="N273" s="27" t="s">
        <v>757</v>
      </c>
      <c r="O273" s="26">
        <f>VLOOKUP(Table3[[#This Row],[taxon_oid]],[1]Alphas_all_puf_new_20170727!$A:$AG,14,FALSE)</f>
        <v>375451</v>
      </c>
      <c r="P273" s="26">
        <f>VLOOKUP(Table3[[#This Row],[taxon_oid]],[1]Alphas_all_puf_new_20170727!$A:$AG,15,FALSE)</f>
        <v>16426</v>
      </c>
      <c r="Q273" s="26">
        <f>VLOOKUP(Table3[[#This Row],[taxon_oid]],[1]Alphas_all_puf_new_20170727!$A:$AG,16,FALSE)</f>
        <v>58597</v>
      </c>
      <c r="R273" s="20">
        <f>VLOOKUP(Table3[[#This Row],[taxon_oid]],[1]Alphas_all_puf_new_20170727!$A:$AG,17,FALSE)</f>
        <v>39142</v>
      </c>
      <c r="S273" s="19" t="str">
        <f>VLOOKUP(Table3[[#This Row],[taxon_oid]],[1]Alphas_all_puf_new_20170727!$A:$AG,19,FALSE)</f>
        <v>Blankenship RE</v>
      </c>
      <c r="T273" s="19" t="str">
        <f>VLOOKUP(Table3[[#This Row],[taxon_oid]],[1]Alphas_all_puf_new_20170727!$A:$AG,20,FALSE)</f>
        <v>Yes</v>
      </c>
      <c r="U273" s="19" t="str">
        <f>VLOOKUP(Table3[[#This Row],[taxon_oid]],[1]Alphas_all_puf_new_20170727!$A:$AG,21,FALSE)</f>
        <v>Yes</v>
      </c>
      <c r="V273" s="13">
        <f>VLOOKUP(Table3[[#This Row],[taxon_oid]],[1]Alphas_all_puf_new_20170727!$A:$AG,22,FALSE)</f>
        <v>4331234</v>
      </c>
      <c r="W273" s="13">
        <f>VLOOKUP(Table3[[#This Row],[taxon_oid]],[1]Alphas_all_puf_new_20170727!$A:$AG,23,FALSE)</f>
        <v>4201</v>
      </c>
      <c r="X273" s="13">
        <f>VLOOKUP(Table3[[#This Row],[taxon_oid]],[1]Alphas_all_puf_new_20170727!$A:$AG,24,FALSE)</f>
        <v>5</v>
      </c>
      <c r="Y273" s="25">
        <f>VLOOKUP(Table3[[#This Row],[taxon_oid]],[1]Alphas_all_puf_new_20170727!$A:$AG,25,FALSE)</f>
        <v>0.59</v>
      </c>
      <c r="Z273" s="13">
        <f>VLOOKUP(Table3[[#This Row],[taxon_oid]],[1]Alphas_all_puf_new_20170727!$A:$AG,26,FALSE)</f>
        <v>3888519</v>
      </c>
      <c r="AA273" s="13">
        <f>VLOOKUP(Table3[[#This Row],[taxon_oid]],[1]Alphas_all_puf_new_20170727!$A:$AG,27,FALSE)</f>
        <v>4146</v>
      </c>
      <c r="AB273" s="13">
        <f>VLOOKUP(Table3[[#This Row],[taxon_oid]],[1]Alphas_all_puf_new_20170727!$A:$AG,28,FALSE)</f>
        <v>55</v>
      </c>
      <c r="AC273" s="13">
        <f>VLOOKUP(Table3[[#This Row],[taxon_oid]],[1]Alphas_all_puf_new_20170727!$A:$AG,29,FALSE)</f>
        <v>3</v>
      </c>
      <c r="AD273" s="13">
        <f>VLOOKUP(Table3[[#This Row],[taxon_oid]],[1]Alphas_all_puf_new_20170727!$A:$AG,30,FALSE)</f>
        <v>1</v>
      </c>
      <c r="AE273" s="13">
        <f>VLOOKUP(Table3[[#This Row],[taxon_oid]],[1]Alphas_all_puf_new_20170727!$A:$AG,31,FALSE)</f>
        <v>1</v>
      </c>
      <c r="AF273" s="13">
        <f>VLOOKUP(Table3[[#This Row],[taxon_oid]],[1]Alphas_all_puf_new_20170727!$A:$AG,32,FALSE)</f>
        <v>1</v>
      </c>
      <c r="AG273" s="13">
        <f>VLOOKUP(Table3[[#This Row],[taxon_oid]],[1]Alphas_all_puf_new_20170727!$A:$AG,33,FALSE)</f>
        <v>38</v>
      </c>
    </row>
    <row r="274" spans="1:33" x14ac:dyDescent="0.35">
      <c r="A274">
        <v>2512875023</v>
      </c>
      <c r="B274" t="s">
        <v>35</v>
      </c>
      <c r="C274" t="s">
        <v>36</v>
      </c>
      <c r="D274" t="s">
        <v>756</v>
      </c>
      <c r="E274" t="s">
        <v>755</v>
      </c>
      <c r="F274" t="s">
        <v>46</v>
      </c>
      <c r="G274">
        <v>2512875023</v>
      </c>
      <c r="H274" t="s">
        <v>38</v>
      </c>
      <c r="I274" t="s">
        <v>118</v>
      </c>
      <c r="J274" s="12" t="s">
        <v>506</v>
      </c>
      <c r="K274" s="12" t="s">
        <v>505</v>
      </c>
      <c r="L274" s="12" t="s">
        <v>511</v>
      </c>
      <c r="M274" s="12" t="s">
        <v>510</v>
      </c>
      <c r="N274" s="27" t="s">
        <v>647</v>
      </c>
      <c r="O274" s="26">
        <f>VLOOKUP(Table3[[#This Row],[taxon_oid]],[1]Alphas_all_puf_new_20170727!$A:$AG,14,FALSE)</f>
        <v>1063</v>
      </c>
      <c r="P274" s="26">
        <f>VLOOKUP(Table3[[#This Row],[taxon_oid]],[1]Alphas_all_puf_new_20170727!$A:$AG,15,FALSE)</f>
        <v>56</v>
      </c>
      <c r="Q274" s="26">
        <f>VLOOKUP(Table3[[#This Row],[taxon_oid]],[1]Alphas_all_puf_new_20170727!$A:$AG,16,FALSE)</f>
        <v>57653</v>
      </c>
      <c r="R274" s="20">
        <f>VLOOKUP(Table3[[#This Row],[taxon_oid]],[1]Alphas_all_puf_new_20170727!$A:$AG,17,FALSE)</f>
        <v>41134</v>
      </c>
      <c r="S274" s="19" t="str">
        <f>VLOOKUP(Table3[[#This Row],[taxon_oid]],[1]Alphas_all_puf_new_20170727!$A:$AG,19,FALSE)</f>
        <v>Timothy Donohue</v>
      </c>
      <c r="T274" s="19" t="str">
        <f>VLOOKUP(Table3[[#This Row],[taxon_oid]],[1]Alphas_all_puf_new_20170727!$A:$AG,20,FALSE)</f>
        <v>Yes</v>
      </c>
      <c r="U274" s="19" t="str">
        <f>VLOOKUP(Table3[[#This Row],[taxon_oid]],[1]Alphas_all_puf_new_20170727!$A:$AG,21,FALSE)</f>
        <v>No</v>
      </c>
      <c r="V274" s="13">
        <f>VLOOKUP(Table3[[#This Row],[taxon_oid]],[1]Alphas_all_puf_new_20170727!$A:$AG,22,FALSE)</f>
        <v>4602977</v>
      </c>
      <c r="W274" s="13">
        <f>VLOOKUP(Table3[[#This Row],[taxon_oid]],[1]Alphas_all_puf_new_20170727!$A:$AG,23,FALSE)</f>
        <v>4515</v>
      </c>
      <c r="X274" s="13">
        <f>VLOOKUP(Table3[[#This Row],[taxon_oid]],[1]Alphas_all_puf_new_20170727!$A:$AG,24,FALSE)</f>
        <v>7</v>
      </c>
      <c r="Y274" s="25">
        <f>VLOOKUP(Table3[[#This Row],[taxon_oid]],[1]Alphas_all_puf_new_20170727!$A:$AG,25,FALSE)</f>
        <v>0.69</v>
      </c>
      <c r="Z274" s="13">
        <f>VLOOKUP(Table3[[#This Row],[taxon_oid]],[1]Alphas_all_puf_new_20170727!$A:$AG,26,FALSE)</f>
        <v>4110520</v>
      </c>
      <c r="AA274" s="13">
        <f>VLOOKUP(Table3[[#This Row],[taxon_oid]],[1]Alphas_all_puf_new_20170727!$A:$AG,27,FALSE)</f>
        <v>4446</v>
      </c>
      <c r="AB274" s="13">
        <f>VLOOKUP(Table3[[#This Row],[taxon_oid]],[1]Alphas_all_puf_new_20170727!$A:$AG,28,FALSE)</f>
        <v>69</v>
      </c>
      <c r="AC274" s="13">
        <f>VLOOKUP(Table3[[#This Row],[taxon_oid]],[1]Alphas_all_puf_new_20170727!$A:$AG,29,FALSE)</f>
        <v>9</v>
      </c>
      <c r="AD274" s="13">
        <f>VLOOKUP(Table3[[#This Row],[taxon_oid]],[1]Alphas_all_puf_new_20170727!$A:$AG,30,FALSE)</f>
        <v>0</v>
      </c>
      <c r="AE274" s="13">
        <f>VLOOKUP(Table3[[#This Row],[taxon_oid]],[1]Alphas_all_puf_new_20170727!$A:$AG,31,FALSE)</f>
        <v>0</v>
      </c>
      <c r="AF274" s="13">
        <f>VLOOKUP(Table3[[#This Row],[taxon_oid]],[1]Alphas_all_puf_new_20170727!$A:$AG,32,FALSE)</f>
        <v>0</v>
      </c>
      <c r="AG274" s="13">
        <f>VLOOKUP(Table3[[#This Row],[taxon_oid]],[1]Alphas_all_puf_new_20170727!$A:$AG,33,FALSE)</f>
        <v>54</v>
      </c>
    </row>
    <row r="275" spans="1:33" x14ac:dyDescent="0.35">
      <c r="A275">
        <v>2636416063</v>
      </c>
      <c r="B275" t="s">
        <v>35</v>
      </c>
      <c r="C275" t="s">
        <v>36</v>
      </c>
      <c r="D275" t="s">
        <v>45</v>
      </c>
      <c r="E275" t="s">
        <v>754</v>
      </c>
      <c r="F275" t="s">
        <v>46</v>
      </c>
      <c r="G275">
        <v>2636416063</v>
      </c>
      <c r="H275" t="s">
        <v>38</v>
      </c>
      <c r="I275" t="s">
        <v>118</v>
      </c>
      <c r="J275" s="12" t="s">
        <v>506</v>
      </c>
      <c r="K275" s="12" t="s">
        <v>505</v>
      </c>
      <c r="L275" s="12" t="s">
        <v>549</v>
      </c>
      <c r="M275" s="12" t="s">
        <v>753</v>
      </c>
      <c r="N275" s="27" t="s">
        <v>752</v>
      </c>
      <c r="O275" s="26">
        <f>VLOOKUP(Table3[[#This Row],[taxon_oid]],[1]Alphas_all_puf_new_20170727!$A:$AG,14,FALSE)</f>
        <v>521013</v>
      </c>
      <c r="P275" s="26">
        <f>VLOOKUP(Table3[[#This Row],[taxon_oid]],[1]Alphas_all_puf_new_20170727!$A:$AG,15,FALSE)</f>
        <v>0</v>
      </c>
      <c r="Q275" s="26">
        <f>VLOOKUP(Table3[[#This Row],[taxon_oid]],[1]Alphas_all_puf_new_20170727!$A:$AG,16,FALSE)</f>
        <v>0</v>
      </c>
      <c r="R275" s="20">
        <f>VLOOKUP(Table3[[#This Row],[taxon_oid]],[1]Alphas_all_puf_new_20170727!$A:$AG,17,FALSE)</f>
        <v>42309</v>
      </c>
      <c r="S275" s="19" t="str">
        <f>VLOOKUP(Table3[[#This Row],[taxon_oid]],[1]Alphas_all_puf_new_20170727!$A:$AG,19,FALSE)</f>
        <v>Markus G?ker</v>
      </c>
      <c r="T275" s="19" t="str">
        <f>VLOOKUP(Table3[[#This Row],[taxon_oid]],[1]Alphas_all_puf_new_20170727!$A:$AG,20,FALSE)</f>
        <v>Yes</v>
      </c>
      <c r="U275" s="19" t="str">
        <f>VLOOKUP(Table3[[#This Row],[taxon_oid]],[1]Alphas_all_puf_new_20170727!$A:$AG,21,FALSE)</f>
        <v>Yes</v>
      </c>
      <c r="V275" s="13">
        <f>VLOOKUP(Table3[[#This Row],[taxon_oid]],[1]Alphas_all_puf_new_20170727!$A:$AG,22,FALSE)</f>
        <v>3911774</v>
      </c>
      <c r="W275" s="13">
        <f>VLOOKUP(Table3[[#This Row],[taxon_oid]],[1]Alphas_all_puf_new_20170727!$A:$AG,23,FALSE)</f>
        <v>3777</v>
      </c>
      <c r="X275" s="13">
        <f>VLOOKUP(Table3[[#This Row],[taxon_oid]],[1]Alphas_all_puf_new_20170727!$A:$AG,24,FALSE)</f>
        <v>20</v>
      </c>
      <c r="Y275" s="25">
        <f>VLOOKUP(Table3[[#This Row],[taxon_oid]],[1]Alphas_all_puf_new_20170727!$A:$AG,25,FALSE)</f>
        <v>0.7</v>
      </c>
      <c r="Z275" s="13">
        <f>VLOOKUP(Table3[[#This Row],[taxon_oid]],[1]Alphas_all_puf_new_20170727!$A:$AG,26,FALSE)</f>
        <v>3580107</v>
      </c>
      <c r="AA275" s="13">
        <f>VLOOKUP(Table3[[#This Row],[taxon_oid]],[1]Alphas_all_puf_new_20170727!$A:$AG,27,FALSE)</f>
        <v>3717</v>
      </c>
      <c r="AB275" s="13">
        <f>VLOOKUP(Table3[[#This Row],[taxon_oid]],[1]Alphas_all_puf_new_20170727!$A:$AG,28,FALSE)</f>
        <v>60</v>
      </c>
      <c r="AC275" s="13">
        <f>VLOOKUP(Table3[[#This Row],[taxon_oid]],[1]Alphas_all_puf_new_20170727!$A:$AG,29,FALSE)</f>
        <v>5</v>
      </c>
      <c r="AD275" s="13">
        <f>VLOOKUP(Table3[[#This Row],[taxon_oid]],[1]Alphas_all_puf_new_20170727!$A:$AG,30,FALSE)</f>
        <v>3</v>
      </c>
      <c r="AE275" s="13">
        <f>VLOOKUP(Table3[[#This Row],[taxon_oid]],[1]Alphas_all_puf_new_20170727!$A:$AG,31,FALSE)</f>
        <v>1</v>
      </c>
      <c r="AF275" s="13">
        <f>VLOOKUP(Table3[[#This Row],[taxon_oid]],[1]Alphas_all_puf_new_20170727!$A:$AG,32,FALSE)</f>
        <v>1</v>
      </c>
      <c r="AG275" s="13">
        <f>VLOOKUP(Table3[[#This Row],[taxon_oid]],[1]Alphas_all_puf_new_20170727!$A:$AG,33,FALSE)</f>
        <v>46</v>
      </c>
    </row>
    <row r="276" spans="1:33" x14ac:dyDescent="0.35">
      <c r="A276">
        <v>2608642201</v>
      </c>
      <c r="B276" t="s">
        <v>35</v>
      </c>
      <c r="C276" t="s">
        <v>123</v>
      </c>
      <c r="D276" t="s">
        <v>318</v>
      </c>
      <c r="E276" t="s">
        <v>751</v>
      </c>
      <c r="F276" t="s">
        <v>46</v>
      </c>
      <c r="G276">
        <v>2608642201</v>
      </c>
      <c r="H276" t="s">
        <v>38</v>
      </c>
      <c r="I276" t="s">
        <v>118</v>
      </c>
      <c r="J276" s="12" t="s">
        <v>506</v>
      </c>
      <c r="K276" s="12" t="s">
        <v>505</v>
      </c>
      <c r="L276" s="12" t="s">
        <v>117</v>
      </c>
      <c r="M276" t="s">
        <v>117</v>
      </c>
      <c r="N276" s="27"/>
      <c r="O276" s="26">
        <f>VLOOKUP(Table3[[#This Row],[taxon_oid]],[1]Alphas_all_puf_new_20170727!$A:$AG,14,FALSE)</f>
        <v>31989</v>
      </c>
      <c r="P276" s="26">
        <f>VLOOKUP(Table3[[#This Row],[taxon_oid]],[1]Alphas_all_puf_new_20170727!$A:$AG,15,FALSE)</f>
        <v>0</v>
      </c>
      <c r="Q276" s="26">
        <f>VLOOKUP(Table3[[#This Row],[taxon_oid]],[1]Alphas_all_puf_new_20170727!$A:$AG,16,FALSE)</f>
        <v>0</v>
      </c>
      <c r="R276" s="20">
        <f>VLOOKUP(Table3[[#This Row],[taxon_oid]],[1]Alphas_all_puf_new_20170727!$A:$AG,17,FALSE)</f>
        <v>42108</v>
      </c>
      <c r="S276" s="19" t="str">
        <f>VLOOKUP(Table3[[#This Row],[taxon_oid]],[1]Alphas_all_puf_new_20170727!$A:$AG,19,FALSE)</f>
        <v>Jim Fredrickson</v>
      </c>
      <c r="T276" s="19" t="str">
        <f>VLOOKUP(Table3[[#This Row],[taxon_oid]],[1]Alphas_all_puf_new_20170727!$A:$AG,20,FALSE)</f>
        <v>No</v>
      </c>
      <c r="U276" s="19">
        <f>VLOOKUP(Table3[[#This Row],[taxon_oid]],[1]Alphas_all_puf_new_20170727!$A:$AG,21,FALSE)</f>
        <v>0</v>
      </c>
      <c r="V276" s="13">
        <f>VLOOKUP(Table3[[#This Row],[taxon_oid]],[1]Alphas_all_puf_new_20170727!$A:$AG,22,FALSE)</f>
        <v>4189414</v>
      </c>
      <c r="W276" s="13">
        <f>VLOOKUP(Table3[[#This Row],[taxon_oid]],[1]Alphas_all_puf_new_20170727!$A:$AG,23,FALSE)</f>
        <v>4111</v>
      </c>
      <c r="X276" s="13">
        <f>VLOOKUP(Table3[[#This Row],[taxon_oid]],[1]Alphas_all_puf_new_20170727!$A:$AG,24,FALSE)</f>
        <v>228</v>
      </c>
      <c r="Y276" s="25">
        <f>VLOOKUP(Table3[[#This Row],[taxon_oid]],[1]Alphas_all_puf_new_20170727!$A:$AG,25,FALSE)</f>
        <v>0.71</v>
      </c>
      <c r="Z276" s="13">
        <f>VLOOKUP(Table3[[#This Row],[taxon_oid]],[1]Alphas_all_puf_new_20170727!$A:$AG,26,FALSE)</f>
        <v>3727368</v>
      </c>
      <c r="AA276" s="13">
        <f>VLOOKUP(Table3[[#This Row],[taxon_oid]],[1]Alphas_all_puf_new_20170727!$A:$AG,27,FALSE)</f>
        <v>4066</v>
      </c>
      <c r="AB276" s="13">
        <f>VLOOKUP(Table3[[#This Row],[taxon_oid]],[1]Alphas_all_puf_new_20170727!$A:$AG,28,FALSE)</f>
        <v>45</v>
      </c>
      <c r="AC276" s="13">
        <f>VLOOKUP(Table3[[#This Row],[taxon_oid]],[1]Alphas_all_puf_new_20170727!$A:$AG,29,FALSE)</f>
        <v>0</v>
      </c>
      <c r="AD276" s="13">
        <f>VLOOKUP(Table3[[#This Row],[taxon_oid]],[1]Alphas_all_puf_new_20170727!$A:$AG,30,FALSE)</f>
        <v>0</v>
      </c>
      <c r="AE276" s="13">
        <f>VLOOKUP(Table3[[#This Row],[taxon_oid]],[1]Alphas_all_puf_new_20170727!$A:$AG,31,FALSE)</f>
        <v>0</v>
      </c>
      <c r="AF276" s="13">
        <f>VLOOKUP(Table3[[#This Row],[taxon_oid]],[1]Alphas_all_puf_new_20170727!$A:$AG,32,FALSE)</f>
        <v>0</v>
      </c>
      <c r="AG276" s="13">
        <f>VLOOKUP(Table3[[#This Row],[taxon_oid]],[1]Alphas_all_puf_new_20170727!$A:$AG,33,FALSE)</f>
        <v>32</v>
      </c>
    </row>
    <row r="277" spans="1:33" x14ac:dyDescent="0.35">
      <c r="A277">
        <v>2585428049</v>
      </c>
      <c r="B277" t="s">
        <v>35</v>
      </c>
      <c r="C277" t="s">
        <v>123</v>
      </c>
      <c r="D277" t="s">
        <v>318</v>
      </c>
      <c r="E277" t="s">
        <v>750</v>
      </c>
      <c r="F277" t="s">
        <v>46</v>
      </c>
      <c r="G277">
        <v>2585428049</v>
      </c>
      <c r="H277" t="s">
        <v>38</v>
      </c>
      <c r="I277" t="s">
        <v>118</v>
      </c>
      <c r="J277" s="12" t="s">
        <v>506</v>
      </c>
      <c r="K277" s="12" t="s">
        <v>505</v>
      </c>
      <c r="L277" s="12" t="s">
        <v>117</v>
      </c>
      <c r="M277" t="s">
        <v>117</v>
      </c>
      <c r="N277" s="27"/>
      <c r="O277" s="26">
        <f>VLOOKUP(Table3[[#This Row],[taxon_oid]],[1]Alphas_all_puf_new_20170727!$A:$AG,14,FALSE)</f>
        <v>31989</v>
      </c>
      <c r="P277" s="26">
        <f>VLOOKUP(Table3[[#This Row],[taxon_oid]],[1]Alphas_all_puf_new_20170727!$A:$AG,15,FALSE)</f>
        <v>0</v>
      </c>
      <c r="Q277" s="26">
        <f>VLOOKUP(Table3[[#This Row],[taxon_oid]],[1]Alphas_all_puf_new_20170727!$A:$AG,16,FALSE)</f>
        <v>0</v>
      </c>
      <c r="R277" s="20">
        <f>VLOOKUP(Table3[[#This Row],[taxon_oid]],[1]Alphas_all_puf_new_20170727!$A:$AG,17,FALSE)</f>
        <v>42857</v>
      </c>
      <c r="S277" s="19" t="str">
        <f>VLOOKUP(Table3[[#This Row],[taxon_oid]],[1]Alphas_all_puf_new_20170727!$A:$AG,19,FALSE)</f>
        <v>Jim Fredrickson</v>
      </c>
      <c r="T277" s="19" t="str">
        <f>VLOOKUP(Table3[[#This Row],[taxon_oid]],[1]Alphas_all_puf_new_20170727!$A:$AG,20,FALSE)</f>
        <v>No</v>
      </c>
      <c r="U277" s="19">
        <f>VLOOKUP(Table3[[#This Row],[taxon_oid]],[1]Alphas_all_puf_new_20170727!$A:$AG,21,FALSE)</f>
        <v>0</v>
      </c>
      <c r="V277" s="13">
        <f>VLOOKUP(Table3[[#This Row],[taxon_oid]],[1]Alphas_all_puf_new_20170727!$A:$AG,22,FALSE)</f>
        <v>4189414</v>
      </c>
      <c r="W277" s="13">
        <f>VLOOKUP(Table3[[#This Row],[taxon_oid]],[1]Alphas_all_puf_new_20170727!$A:$AG,23,FALSE)</f>
        <v>4155</v>
      </c>
      <c r="X277" s="13">
        <f>VLOOKUP(Table3[[#This Row],[taxon_oid]],[1]Alphas_all_puf_new_20170727!$A:$AG,24,FALSE)</f>
        <v>228</v>
      </c>
      <c r="Y277" s="25">
        <f>VLOOKUP(Table3[[#This Row],[taxon_oid]],[1]Alphas_all_puf_new_20170727!$A:$AG,25,FALSE)</f>
        <v>0.71</v>
      </c>
      <c r="Z277" s="13">
        <f>VLOOKUP(Table3[[#This Row],[taxon_oid]],[1]Alphas_all_puf_new_20170727!$A:$AG,26,FALSE)</f>
        <v>3728738</v>
      </c>
      <c r="AA277" s="13">
        <f>VLOOKUP(Table3[[#This Row],[taxon_oid]],[1]Alphas_all_puf_new_20170727!$A:$AG,27,FALSE)</f>
        <v>4123</v>
      </c>
      <c r="AB277" s="13">
        <f>VLOOKUP(Table3[[#This Row],[taxon_oid]],[1]Alphas_all_puf_new_20170727!$A:$AG,28,FALSE)</f>
        <v>32</v>
      </c>
      <c r="AC277" s="13">
        <f>VLOOKUP(Table3[[#This Row],[taxon_oid]],[1]Alphas_all_puf_new_20170727!$A:$AG,29,FALSE)</f>
        <v>0</v>
      </c>
      <c r="AD277" s="13">
        <f>VLOOKUP(Table3[[#This Row],[taxon_oid]],[1]Alphas_all_puf_new_20170727!$A:$AG,30,FALSE)</f>
        <v>0</v>
      </c>
      <c r="AE277" s="13">
        <f>VLOOKUP(Table3[[#This Row],[taxon_oid]],[1]Alphas_all_puf_new_20170727!$A:$AG,31,FALSE)</f>
        <v>0</v>
      </c>
      <c r="AF277" s="13">
        <f>VLOOKUP(Table3[[#This Row],[taxon_oid]],[1]Alphas_all_puf_new_20170727!$A:$AG,32,FALSE)</f>
        <v>0</v>
      </c>
      <c r="AG277" s="13">
        <f>VLOOKUP(Table3[[#This Row],[taxon_oid]],[1]Alphas_all_puf_new_20170727!$A:$AG,33,FALSE)</f>
        <v>32</v>
      </c>
    </row>
    <row r="278" spans="1:33" x14ac:dyDescent="0.35">
      <c r="A278">
        <v>2698536550</v>
      </c>
      <c r="B278" t="s">
        <v>35</v>
      </c>
      <c r="C278" t="s">
        <v>36</v>
      </c>
      <c r="D278" t="s">
        <v>749</v>
      </c>
      <c r="E278" t="s">
        <v>748</v>
      </c>
      <c r="F278" t="s">
        <v>747</v>
      </c>
      <c r="G278">
        <v>2698536550</v>
      </c>
      <c r="H278" t="s">
        <v>38</v>
      </c>
      <c r="I278" t="s">
        <v>118</v>
      </c>
      <c r="J278" s="12" t="s">
        <v>506</v>
      </c>
      <c r="K278" s="12" t="s">
        <v>505</v>
      </c>
      <c r="L278" s="12" t="s">
        <v>517</v>
      </c>
      <c r="M278" s="12" t="s">
        <v>516</v>
      </c>
      <c r="N278" s="27" t="s">
        <v>746</v>
      </c>
      <c r="O278" s="26">
        <f>VLOOKUP(Table3[[#This Row],[taxon_oid]],[1]Alphas_all_puf_new_20170727!$A:$AG,14,FALSE)</f>
        <v>388408</v>
      </c>
      <c r="P278" s="26">
        <f>VLOOKUP(Table3[[#This Row],[taxon_oid]],[1]Alphas_all_puf_new_20170727!$A:$AG,15,FALSE)</f>
        <v>0</v>
      </c>
      <c r="Q278" s="26">
        <f>VLOOKUP(Table3[[#This Row],[taxon_oid]],[1]Alphas_all_puf_new_20170727!$A:$AG,16,FALSE)</f>
        <v>0</v>
      </c>
      <c r="R278" s="20">
        <f>VLOOKUP(Table3[[#This Row],[taxon_oid]],[1]Alphas_all_puf_new_20170727!$A:$AG,17,FALSE)</f>
        <v>42647</v>
      </c>
      <c r="S278" s="19">
        <f>VLOOKUP(Table3[[#This Row],[taxon_oid]],[1]Alphas_all_puf_new_20170727!$A:$AG,19,FALSE)</f>
        <v>0</v>
      </c>
      <c r="T278" s="19" t="str">
        <f>VLOOKUP(Table3[[#This Row],[taxon_oid]],[1]Alphas_all_puf_new_20170727!$A:$AG,20,FALSE)</f>
        <v>Yes</v>
      </c>
      <c r="U278" s="19">
        <f>VLOOKUP(Table3[[#This Row],[taxon_oid]],[1]Alphas_all_puf_new_20170727!$A:$AG,21,FALSE)</f>
        <v>0</v>
      </c>
      <c r="V278" s="13">
        <f>VLOOKUP(Table3[[#This Row],[taxon_oid]],[1]Alphas_all_puf_new_20170727!$A:$AG,22,FALSE)</f>
        <v>5346416</v>
      </c>
      <c r="W278" s="13">
        <f>VLOOKUP(Table3[[#This Row],[taxon_oid]],[1]Alphas_all_puf_new_20170727!$A:$AG,23,FALSE)</f>
        <v>5067</v>
      </c>
      <c r="X278" s="13">
        <f>VLOOKUP(Table3[[#This Row],[taxon_oid]],[1]Alphas_all_puf_new_20170727!$A:$AG,24,FALSE)</f>
        <v>46</v>
      </c>
      <c r="Y278" s="25">
        <f>VLOOKUP(Table3[[#This Row],[taxon_oid]],[1]Alphas_all_puf_new_20170727!$A:$AG,25,FALSE)</f>
        <v>0.56000000000000005</v>
      </c>
      <c r="Z278" s="13">
        <f>VLOOKUP(Table3[[#This Row],[taxon_oid]],[1]Alphas_all_puf_new_20170727!$A:$AG,26,FALSE)</f>
        <v>4784711</v>
      </c>
      <c r="AA278" s="13">
        <f>VLOOKUP(Table3[[#This Row],[taxon_oid]],[1]Alphas_all_puf_new_20170727!$A:$AG,27,FALSE)</f>
        <v>5006</v>
      </c>
      <c r="AB278" s="13">
        <f>VLOOKUP(Table3[[#This Row],[taxon_oid]],[1]Alphas_all_puf_new_20170727!$A:$AG,28,FALSE)</f>
        <v>61</v>
      </c>
      <c r="AC278" s="13">
        <f>VLOOKUP(Table3[[#This Row],[taxon_oid]],[1]Alphas_all_puf_new_20170727!$A:$AG,29,FALSE)</f>
        <v>3</v>
      </c>
      <c r="AD278" s="13">
        <f>VLOOKUP(Table3[[#This Row],[taxon_oid]],[1]Alphas_all_puf_new_20170727!$A:$AG,30,FALSE)</f>
        <v>1</v>
      </c>
      <c r="AE278" s="13">
        <f>VLOOKUP(Table3[[#This Row],[taxon_oid]],[1]Alphas_all_puf_new_20170727!$A:$AG,31,FALSE)</f>
        <v>1</v>
      </c>
      <c r="AF278" s="13">
        <f>VLOOKUP(Table3[[#This Row],[taxon_oid]],[1]Alphas_all_puf_new_20170727!$A:$AG,32,FALSE)</f>
        <v>1</v>
      </c>
      <c r="AG278" s="13">
        <f>VLOOKUP(Table3[[#This Row],[taxon_oid]],[1]Alphas_all_puf_new_20170727!$A:$AG,33,FALSE)</f>
        <v>47</v>
      </c>
    </row>
    <row r="279" spans="1:33" x14ac:dyDescent="0.35">
      <c r="A279">
        <v>643348570</v>
      </c>
      <c r="B279" t="s">
        <v>35</v>
      </c>
      <c r="C279" t="s">
        <v>60</v>
      </c>
      <c r="D279" t="s">
        <v>745</v>
      </c>
      <c r="E279" t="s">
        <v>744</v>
      </c>
      <c r="F279" t="s">
        <v>743</v>
      </c>
      <c r="G279">
        <v>643348570</v>
      </c>
      <c r="H279" t="s">
        <v>38</v>
      </c>
      <c r="I279" t="s">
        <v>118</v>
      </c>
      <c r="J279" s="12" t="s">
        <v>506</v>
      </c>
      <c r="K279" s="12" t="s">
        <v>505</v>
      </c>
      <c r="L279" s="12" t="s">
        <v>511</v>
      </c>
      <c r="M279" s="12" t="s">
        <v>510</v>
      </c>
      <c r="N279" s="27" t="s">
        <v>742</v>
      </c>
      <c r="O279" s="26">
        <f>VLOOKUP(Table3[[#This Row],[taxon_oid]],[1]Alphas_all_puf_new_20170727!$A:$AG,14,FALSE)</f>
        <v>557760</v>
      </c>
      <c r="P279" s="26">
        <f>VLOOKUP(Table3[[#This Row],[taxon_oid]],[1]Alphas_all_puf_new_20170727!$A:$AG,15,FALSE)</f>
        <v>31111</v>
      </c>
      <c r="Q279" s="26">
        <f>VLOOKUP(Table3[[#This Row],[taxon_oid]],[1]Alphas_all_puf_new_20170727!$A:$AG,16,FALSE)</f>
        <v>59277</v>
      </c>
      <c r="R279" s="20">
        <f>VLOOKUP(Table3[[#This Row],[taxon_oid]],[1]Alphas_all_puf_new_20170727!$A:$AG,17,FALSE)</f>
        <v>39904</v>
      </c>
      <c r="S279" s="19" t="str">
        <f>VLOOKUP(Table3[[#This Row],[taxon_oid]],[1]Alphas_all_puf_new_20170727!$A:$AG,19,FALSE)</f>
        <v>Lim S-K</v>
      </c>
      <c r="T279" s="19" t="str">
        <f>VLOOKUP(Table3[[#This Row],[taxon_oid]],[1]Alphas_all_puf_new_20170727!$A:$AG,20,FALSE)</f>
        <v>Yes</v>
      </c>
      <c r="U279" s="19" t="str">
        <f>VLOOKUP(Table3[[#This Row],[taxon_oid]],[1]Alphas_all_puf_new_20170727!$A:$AG,21,FALSE)</f>
        <v>Unknown</v>
      </c>
      <c r="V279" s="13">
        <f>VLOOKUP(Table3[[#This Row],[taxon_oid]],[1]Alphas_all_puf_new_20170727!$A:$AG,22,FALSE)</f>
        <v>4711139</v>
      </c>
      <c r="W279" s="13">
        <f>VLOOKUP(Table3[[#This Row],[taxon_oid]],[1]Alphas_all_puf_new_20170727!$A:$AG,23,FALSE)</f>
        <v>4635</v>
      </c>
      <c r="X279" s="13">
        <f>VLOOKUP(Table3[[#This Row],[taxon_oid]],[1]Alphas_all_puf_new_20170727!$A:$AG,24,FALSE)</f>
        <v>4</v>
      </c>
      <c r="Y279" s="25">
        <f>VLOOKUP(Table3[[#This Row],[taxon_oid]],[1]Alphas_all_puf_new_20170727!$A:$AG,25,FALSE)</f>
        <v>0.69</v>
      </c>
      <c r="Z279" s="13">
        <f>VLOOKUP(Table3[[#This Row],[taxon_oid]],[1]Alphas_all_puf_new_20170727!$A:$AG,26,FALSE)</f>
        <v>4174833</v>
      </c>
      <c r="AA279" s="13">
        <f>VLOOKUP(Table3[[#This Row],[taxon_oid]],[1]Alphas_all_puf_new_20170727!$A:$AG,27,FALSE)</f>
        <v>4569</v>
      </c>
      <c r="AB279" s="13">
        <f>VLOOKUP(Table3[[#This Row],[taxon_oid]],[1]Alphas_all_puf_new_20170727!$A:$AG,28,FALSE)</f>
        <v>66</v>
      </c>
      <c r="AC279" s="13">
        <f>VLOOKUP(Table3[[#This Row],[taxon_oid]],[1]Alphas_all_puf_new_20170727!$A:$AG,29,FALSE)</f>
        <v>12</v>
      </c>
      <c r="AD279" s="13">
        <f>VLOOKUP(Table3[[#This Row],[taxon_oid]],[1]Alphas_all_puf_new_20170727!$A:$AG,30,FALSE)</f>
        <v>4</v>
      </c>
      <c r="AE279" s="13">
        <f>VLOOKUP(Table3[[#This Row],[taxon_oid]],[1]Alphas_all_puf_new_20170727!$A:$AG,31,FALSE)</f>
        <v>4</v>
      </c>
      <c r="AF279" s="13">
        <f>VLOOKUP(Table3[[#This Row],[taxon_oid]],[1]Alphas_all_puf_new_20170727!$A:$AG,32,FALSE)</f>
        <v>4</v>
      </c>
      <c r="AG279" s="13">
        <f>VLOOKUP(Table3[[#This Row],[taxon_oid]],[1]Alphas_all_puf_new_20170727!$A:$AG,33,FALSE)</f>
        <v>54</v>
      </c>
    </row>
    <row r="280" spans="1:33" x14ac:dyDescent="0.35">
      <c r="A280">
        <v>2695420968</v>
      </c>
      <c r="B280" t="s">
        <v>35</v>
      </c>
      <c r="C280" t="s">
        <v>36</v>
      </c>
      <c r="D280" t="s">
        <v>45</v>
      </c>
      <c r="E280" t="s">
        <v>741</v>
      </c>
      <c r="F280" t="s">
        <v>46</v>
      </c>
      <c r="G280">
        <v>2695420968</v>
      </c>
      <c r="H280" t="s">
        <v>38</v>
      </c>
      <c r="I280" t="s">
        <v>118</v>
      </c>
      <c r="J280" s="12" t="s">
        <v>506</v>
      </c>
      <c r="K280" s="12" t="s">
        <v>505</v>
      </c>
      <c r="L280" s="12" t="s">
        <v>549</v>
      </c>
      <c r="M280" s="12" t="s">
        <v>740</v>
      </c>
      <c r="N280" s="27" t="s">
        <v>739</v>
      </c>
      <c r="O280" s="26">
        <f>VLOOKUP(Table3[[#This Row],[taxon_oid]],[1]Alphas_all_puf_new_20170727!$A:$AG,14,FALSE)</f>
        <v>420999</v>
      </c>
      <c r="P280" s="26">
        <f>VLOOKUP(Table3[[#This Row],[taxon_oid]],[1]Alphas_all_puf_new_20170727!$A:$AG,15,FALSE)</f>
        <v>0</v>
      </c>
      <c r="Q280" s="26">
        <f>VLOOKUP(Table3[[#This Row],[taxon_oid]],[1]Alphas_all_puf_new_20170727!$A:$AG,16,FALSE)</f>
        <v>0</v>
      </c>
      <c r="R280" s="20">
        <f>VLOOKUP(Table3[[#This Row],[taxon_oid]],[1]Alphas_all_puf_new_20170727!$A:$AG,17,FALSE)</f>
        <v>42647</v>
      </c>
      <c r="S280" s="19" t="str">
        <f>VLOOKUP(Table3[[#This Row],[taxon_oid]],[1]Alphas_all_puf_new_20170727!$A:$AG,19,FALSE)</f>
        <v>Markus G?ker</v>
      </c>
      <c r="T280" s="19" t="str">
        <f>VLOOKUP(Table3[[#This Row],[taxon_oid]],[1]Alphas_all_puf_new_20170727!$A:$AG,20,FALSE)</f>
        <v>Yes</v>
      </c>
      <c r="U280" s="19" t="str">
        <f>VLOOKUP(Table3[[#This Row],[taxon_oid]],[1]Alphas_all_puf_new_20170727!$A:$AG,21,FALSE)</f>
        <v>Yes</v>
      </c>
      <c r="V280" s="13">
        <f>VLOOKUP(Table3[[#This Row],[taxon_oid]],[1]Alphas_all_puf_new_20170727!$A:$AG,22,FALSE)</f>
        <v>3798370</v>
      </c>
      <c r="W280" s="13">
        <f>VLOOKUP(Table3[[#This Row],[taxon_oid]],[1]Alphas_all_puf_new_20170727!$A:$AG,23,FALSE)</f>
        <v>3906</v>
      </c>
      <c r="X280" s="13">
        <f>VLOOKUP(Table3[[#This Row],[taxon_oid]],[1]Alphas_all_puf_new_20170727!$A:$AG,24,FALSE)</f>
        <v>7</v>
      </c>
      <c r="Y280" s="25">
        <f>VLOOKUP(Table3[[#This Row],[taxon_oid]],[1]Alphas_all_puf_new_20170727!$A:$AG,25,FALSE)</f>
        <v>0.56000000000000005</v>
      </c>
      <c r="Z280" s="13">
        <f>VLOOKUP(Table3[[#This Row],[taxon_oid]],[1]Alphas_all_puf_new_20170727!$A:$AG,26,FALSE)</f>
        <v>3501800</v>
      </c>
      <c r="AA280" s="13">
        <f>VLOOKUP(Table3[[#This Row],[taxon_oid]],[1]Alphas_all_puf_new_20170727!$A:$AG,27,FALSE)</f>
        <v>3855</v>
      </c>
      <c r="AB280" s="13">
        <f>VLOOKUP(Table3[[#This Row],[taxon_oid]],[1]Alphas_all_puf_new_20170727!$A:$AG,28,FALSE)</f>
        <v>51</v>
      </c>
      <c r="AC280" s="13">
        <f>VLOOKUP(Table3[[#This Row],[taxon_oid]],[1]Alphas_all_puf_new_20170727!$A:$AG,29,FALSE)</f>
        <v>3</v>
      </c>
      <c r="AD280" s="13">
        <f>VLOOKUP(Table3[[#This Row],[taxon_oid]],[1]Alphas_all_puf_new_20170727!$A:$AG,30,FALSE)</f>
        <v>1</v>
      </c>
      <c r="AE280" s="13">
        <f>VLOOKUP(Table3[[#This Row],[taxon_oid]],[1]Alphas_all_puf_new_20170727!$A:$AG,31,FALSE)</f>
        <v>1</v>
      </c>
      <c r="AF280" s="13">
        <f>VLOOKUP(Table3[[#This Row],[taxon_oid]],[1]Alphas_all_puf_new_20170727!$A:$AG,32,FALSE)</f>
        <v>1</v>
      </c>
      <c r="AG280" s="13">
        <f>VLOOKUP(Table3[[#This Row],[taxon_oid]],[1]Alphas_all_puf_new_20170727!$A:$AG,33,FALSE)</f>
        <v>39</v>
      </c>
    </row>
    <row r="281" spans="1:33" x14ac:dyDescent="0.35">
      <c r="A281">
        <v>2651870075</v>
      </c>
      <c r="B281" t="s">
        <v>35</v>
      </c>
      <c r="C281" t="s">
        <v>36</v>
      </c>
      <c r="D281" t="s">
        <v>738</v>
      </c>
      <c r="E281" t="s">
        <v>737</v>
      </c>
      <c r="F281" t="s">
        <v>736</v>
      </c>
      <c r="G281">
        <v>2651870075</v>
      </c>
      <c r="H281" t="s">
        <v>38</v>
      </c>
      <c r="I281" t="s">
        <v>118</v>
      </c>
      <c r="J281" s="12" t="s">
        <v>506</v>
      </c>
      <c r="K281" s="12" t="s">
        <v>505</v>
      </c>
      <c r="L281" s="12" t="s">
        <v>117</v>
      </c>
      <c r="M281" t="s">
        <v>117</v>
      </c>
      <c r="N281" s="27"/>
      <c r="O281" s="26">
        <f>VLOOKUP(Table3[[#This Row],[taxon_oid]],[1]Alphas_all_puf_new_20170727!$A:$AG,14,FALSE)</f>
        <v>31989</v>
      </c>
      <c r="P281" s="26">
        <f>VLOOKUP(Table3[[#This Row],[taxon_oid]],[1]Alphas_all_puf_new_20170727!$A:$AG,15,FALSE)</f>
        <v>0</v>
      </c>
      <c r="Q281" s="26">
        <f>VLOOKUP(Table3[[#This Row],[taxon_oid]],[1]Alphas_all_puf_new_20170727!$A:$AG,16,FALSE)</f>
        <v>0</v>
      </c>
      <c r="R281" s="20">
        <f>VLOOKUP(Table3[[#This Row],[taxon_oid]],[1]Alphas_all_puf_new_20170727!$A:$AG,17,FALSE)</f>
        <v>42723</v>
      </c>
      <c r="S281" s="19" t="str">
        <f>VLOOKUP(Table3[[#This Row],[taxon_oid]],[1]Alphas_all_puf_new_20170727!$A:$AG,19,FALSE)</f>
        <v>Cameron Thrash</v>
      </c>
      <c r="T281" s="19" t="str">
        <f>VLOOKUP(Table3[[#This Row],[taxon_oid]],[1]Alphas_all_puf_new_20170727!$A:$AG,20,FALSE)</f>
        <v>No</v>
      </c>
      <c r="U281" s="19">
        <f>VLOOKUP(Table3[[#This Row],[taxon_oid]],[1]Alphas_all_puf_new_20170727!$A:$AG,21,FALSE)</f>
        <v>0</v>
      </c>
      <c r="V281" s="13">
        <f>VLOOKUP(Table3[[#This Row],[taxon_oid]],[1]Alphas_all_puf_new_20170727!$A:$AG,22,FALSE)</f>
        <v>2003464</v>
      </c>
      <c r="W281" s="13">
        <f>VLOOKUP(Table3[[#This Row],[taxon_oid]],[1]Alphas_all_puf_new_20170727!$A:$AG,23,FALSE)</f>
        <v>2193</v>
      </c>
      <c r="X281" s="13">
        <f>VLOOKUP(Table3[[#This Row],[taxon_oid]],[1]Alphas_all_puf_new_20170727!$A:$AG,24,FALSE)</f>
        <v>300</v>
      </c>
      <c r="Y281" s="25">
        <f>VLOOKUP(Table3[[#This Row],[taxon_oid]],[1]Alphas_all_puf_new_20170727!$A:$AG,25,FALSE)</f>
        <v>0.5</v>
      </c>
      <c r="Z281" s="13">
        <f>VLOOKUP(Table3[[#This Row],[taxon_oid]],[1]Alphas_all_puf_new_20170727!$A:$AG,26,FALSE)</f>
        <v>1828111</v>
      </c>
      <c r="AA281" s="13">
        <f>VLOOKUP(Table3[[#This Row],[taxon_oid]],[1]Alphas_all_puf_new_20170727!$A:$AG,27,FALSE)</f>
        <v>2172</v>
      </c>
      <c r="AB281" s="13">
        <f>VLOOKUP(Table3[[#This Row],[taxon_oid]],[1]Alphas_all_puf_new_20170727!$A:$AG,28,FALSE)</f>
        <v>21</v>
      </c>
      <c r="AC281" s="13">
        <f>VLOOKUP(Table3[[#This Row],[taxon_oid]],[1]Alphas_all_puf_new_20170727!$A:$AG,29,FALSE)</f>
        <v>0</v>
      </c>
      <c r="AD281" s="13">
        <f>VLOOKUP(Table3[[#This Row],[taxon_oid]],[1]Alphas_all_puf_new_20170727!$A:$AG,30,FALSE)</f>
        <v>0</v>
      </c>
      <c r="AE281" s="13">
        <f>VLOOKUP(Table3[[#This Row],[taxon_oid]],[1]Alphas_all_puf_new_20170727!$A:$AG,31,FALSE)</f>
        <v>0</v>
      </c>
      <c r="AF281" s="13">
        <f>VLOOKUP(Table3[[#This Row],[taxon_oid]],[1]Alphas_all_puf_new_20170727!$A:$AG,32,FALSE)</f>
        <v>0</v>
      </c>
      <c r="AG281" s="13">
        <f>VLOOKUP(Table3[[#This Row],[taxon_oid]],[1]Alphas_all_puf_new_20170727!$A:$AG,33,FALSE)</f>
        <v>16</v>
      </c>
    </row>
    <row r="282" spans="1:33" x14ac:dyDescent="0.35">
      <c r="A282">
        <v>2695420928</v>
      </c>
      <c r="B282" t="s">
        <v>35</v>
      </c>
      <c r="C282" t="s">
        <v>36</v>
      </c>
      <c r="D282" t="s">
        <v>45</v>
      </c>
      <c r="E282" t="s">
        <v>735</v>
      </c>
      <c r="F282" t="s">
        <v>46</v>
      </c>
      <c r="G282">
        <v>2695420928</v>
      </c>
      <c r="H282" t="s">
        <v>38</v>
      </c>
      <c r="I282" t="s">
        <v>118</v>
      </c>
      <c r="J282" s="12" t="s">
        <v>506</v>
      </c>
      <c r="K282" s="12" t="s">
        <v>505</v>
      </c>
      <c r="L282" s="12" t="s">
        <v>549</v>
      </c>
      <c r="M282" s="12" t="s">
        <v>734</v>
      </c>
      <c r="N282" s="27" t="s">
        <v>733</v>
      </c>
      <c r="O282" s="26">
        <f>VLOOKUP(Table3[[#This Row],[taxon_oid]],[1]Alphas_all_puf_new_20170727!$A:$AG,14,FALSE)</f>
        <v>366533</v>
      </c>
      <c r="P282" s="26">
        <f>VLOOKUP(Table3[[#This Row],[taxon_oid]],[1]Alphas_all_puf_new_20170727!$A:$AG,15,FALSE)</f>
        <v>0</v>
      </c>
      <c r="Q282" s="26">
        <f>VLOOKUP(Table3[[#This Row],[taxon_oid]],[1]Alphas_all_puf_new_20170727!$A:$AG,16,FALSE)</f>
        <v>0</v>
      </c>
      <c r="R282" s="20">
        <f>VLOOKUP(Table3[[#This Row],[taxon_oid]],[1]Alphas_all_puf_new_20170727!$A:$AG,17,FALSE)</f>
        <v>42647</v>
      </c>
      <c r="S282" s="19" t="str">
        <f>VLOOKUP(Table3[[#This Row],[taxon_oid]],[1]Alphas_all_puf_new_20170727!$A:$AG,19,FALSE)</f>
        <v>Markus G?ker</v>
      </c>
      <c r="T282" s="19" t="str">
        <f>VLOOKUP(Table3[[#This Row],[taxon_oid]],[1]Alphas_all_puf_new_20170727!$A:$AG,20,FALSE)</f>
        <v>Yes</v>
      </c>
      <c r="U282" s="19" t="str">
        <f>VLOOKUP(Table3[[#This Row],[taxon_oid]],[1]Alphas_all_puf_new_20170727!$A:$AG,21,FALSE)</f>
        <v>Yes</v>
      </c>
      <c r="V282" s="13">
        <f>VLOOKUP(Table3[[#This Row],[taxon_oid]],[1]Alphas_all_puf_new_20170727!$A:$AG,22,FALSE)</f>
        <v>4206024</v>
      </c>
      <c r="W282" s="13">
        <f>VLOOKUP(Table3[[#This Row],[taxon_oid]],[1]Alphas_all_puf_new_20170727!$A:$AG,23,FALSE)</f>
        <v>4128</v>
      </c>
      <c r="X282" s="13">
        <f>VLOOKUP(Table3[[#This Row],[taxon_oid]],[1]Alphas_all_puf_new_20170727!$A:$AG,24,FALSE)</f>
        <v>46</v>
      </c>
      <c r="Y282" s="25">
        <f>VLOOKUP(Table3[[#This Row],[taxon_oid]],[1]Alphas_all_puf_new_20170727!$A:$AG,25,FALSE)</f>
        <v>0.65</v>
      </c>
      <c r="Z282" s="13">
        <f>VLOOKUP(Table3[[#This Row],[taxon_oid]],[1]Alphas_all_puf_new_20170727!$A:$AG,26,FALSE)</f>
        <v>3786803</v>
      </c>
      <c r="AA282" s="13">
        <f>VLOOKUP(Table3[[#This Row],[taxon_oid]],[1]Alphas_all_puf_new_20170727!$A:$AG,27,FALSE)</f>
        <v>4071</v>
      </c>
      <c r="AB282" s="13">
        <f>VLOOKUP(Table3[[#This Row],[taxon_oid]],[1]Alphas_all_puf_new_20170727!$A:$AG,28,FALSE)</f>
        <v>57</v>
      </c>
      <c r="AC282" s="13">
        <f>VLOOKUP(Table3[[#This Row],[taxon_oid]],[1]Alphas_all_puf_new_20170727!$A:$AG,29,FALSE)</f>
        <v>3</v>
      </c>
      <c r="AD282" s="13">
        <f>VLOOKUP(Table3[[#This Row],[taxon_oid]],[1]Alphas_all_puf_new_20170727!$A:$AG,30,FALSE)</f>
        <v>1</v>
      </c>
      <c r="AE282" s="13">
        <f>VLOOKUP(Table3[[#This Row],[taxon_oid]],[1]Alphas_all_puf_new_20170727!$A:$AG,31,FALSE)</f>
        <v>1</v>
      </c>
      <c r="AF282" s="13">
        <f>VLOOKUP(Table3[[#This Row],[taxon_oid]],[1]Alphas_all_puf_new_20170727!$A:$AG,32,FALSE)</f>
        <v>1</v>
      </c>
      <c r="AG282" s="13">
        <f>VLOOKUP(Table3[[#This Row],[taxon_oid]],[1]Alphas_all_puf_new_20170727!$A:$AG,33,FALSE)</f>
        <v>45</v>
      </c>
    </row>
    <row r="283" spans="1:33" x14ac:dyDescent="0.35">
      <c r="A283">
        <v>2731957848</v>
      </c>
      <c r="B283" t="s">
        <v>35</v>
      </c>
      <c r="C283" t="s">
        <v>36</v>
      </c>
      <c r="D283" t="s">
        <v>732</v>
      </c>
      <c r="E283" t="s">
        <v>731</v>
      </c>
      <c r="F283" t="s">
        <v>400</v>
      </c>
      <c r="G283">
        <v>2731957848</v>
      </c>
      <c r="H283" t="s">
        <v>38</v>
      </c>
      <c r="I283" t="s">
        <v>118</v>
      </c>
      <c r="J283" s="12" t="s">
        <v>506</v>
      </c>
      <c r="K283" s="12" t="s">
        <v>505</v>
      </c>
      <c r="L283" s="12" t="s">
        <v>526</v>
      </c>
      <c r="M283" s="12" t="s">
        <v>525</v>
      </c>
      <c r="N283" s="27" t="s">
        <v>730</v>
      </c>
      <c r="O283" s="26">
        <f>VLOOKUP(Table3[[#This Row],[taxon_oid]],[1]Alphas_all_puf_new_20170727!$A:$AG,14,FALSE)</f>
        <v>540747</v>
      </c>
      <c r="P283" s="26">
        <f>VLOOKUP(Table3[[#This Row],[taxon_oid]],[1]Alphas_all_puf_new_20170727!$A:$AG,15,FALSE)</f>
        <v>0</v>
      </c>
      <c r="Q283" s="26">
        <f>VLOOKUP(Table3[[#This Row],[taxon_oid]],[1]Alphas_all_puf_new_20170727!$A:$AG,16,FALSE)</f>
        <v>0</v>
      </c>
      <c r="R283" s="20">
        <f>VLOOKUP(Table3[[#This Row],[taxon_oid]],[1]Alphas_all_puf_new_20170727!$A:$AG,17,FALSE)</f>
        <v>42866</v>
      </c>
      <c r="S283" s="19">
        <f>VLOOKUP(Table3[[#This Row],[taxon_oid]],[1]Alphas_all_puf_new_20170727!$A:$AG,19,FALSE)</f>
        <v>0</v>
      </c>
      <c r="T283" s="19" t="str">
        <f>VLOOKUP(Table3[[#This Row],[taxon_oid]],[1]Alphas_all_puf_new_20170727!$A:$AG,20,FALSE)</f>
        <v>Yes</v>
      </c>
      <c r="U283" s="19">
        <f>VLOOKUP(Table3[[#This Row],[taxon_oid]],[1]Alphas_all_puf_new_20170727!$A:$AG,21,FALSE)</f>
        <v>0</v>
      </c>
      <c r="V283" s="13">
        <f>VLOOKUP(Table3[[#This Row],[taxon_oid]],[1]Alphas_all_puf_new_20170727!$A:$AG,22,FALSE)</f>
        <v>6044311</v>
      </c>
      <c r="W283" s="13">
        <f>VLOOKUP(Table3[[#This Row],[taxon_oid]],[1]Alphas_all_puf_new_20170727!$A:$AG,23,FALSE)</f>
        <v>5909</v>
      </c>
      <c r="X283" s="13">
        <f>VLOOKUP(Table3[[#This Row],[taxon_oid]],[1]Alphas_all_puf_new_20170727!$A:$AG,24,FALSE)</f>
        <v>86</v>
      </c>
      <c r="Y283" s="25">
        <f>VLOOKUP(Table3[[#This Row],[taxon_oid]],[1]Alphas_all_puf_new_20170727!$A:$AG,25,FALSE)</f>
        <v>0.64</v>
      </c>
      <c r="Z283" s="13">
        <f>VLOOKUP(Table3[[#This Row],[taxon_oid]],[1]Alphas_all_puf_new_20170727!$A:$AG,26,FALSE)</f>
        <v>5472076</v>
      </c>
      <c r="AA283" s="13">
        <f>VLOOKUP(Table3[[#This Row],[taxon_oid]],[1]Alphas_all_puf_new_20170727!$A:$AG,27,FALSE)</f>
        <v>5852</v>
      </c>
      <c r="AB283" s="13">
        <f>VLOOKUP(Table3[[#This Row],[taxon_oid]],[1]Alphas_all_puf_new_20170727!$A:$AG,28,FALSE)</f>
        <v>57</v>
      </c>
      <c r="AC283" s="13">
        <f>VLOOKUP(Table3[[#This Row],[taxon_oid]],[1]Alphas_all_puf_new_20170727!$A:$AG,29,FALSE)</f>
        <v>3</v>
      </c>
      <c r="AD283" s="13">
        <f>VLOOKUP(Table3[[#This Row],[taxon_oid]],[1]Alphas_all_puf_new_20170727!$A:$AG,30,FALSE)</f>
        <v>1</v>
      </c>
      <c r="AE283" s="13">
        <f>VLOOKUP(Table3[[#This Row],[taxon_oid]],[1]Alphas_all_puf_new_20170727!$A:$AG,31,FALSE)</f>
        <v>1</v>
      </c>
      <c r="AF283" s="13">
        <f>VLOOKUP(Table3[[#This Row],[taxon_oid]],[1]Alphas_all_puf_new_20170727!$A:$AG,32,FALSE)</f>
        <v>1</v>
      </c>
      <c r="AG283" s="13">
        <f>VLOOKUP(Table3[[#This Row],[taxon_oid]],[1]Alphas_all_puf_new_20170727!$A:$AG,33,FALSE)</f>
        <v>45</v>
      </c>
    </row>
    <row r="284" spans="1:33" x14ac:dyDescent="0.35">
      <c r="A284">
        <v>2687453351</v>
      </c>
      <c r="B284" t="s">
        <v>35</v>
      </c>
      <c r="C284" t="s">
        <v>60</v>
      </c>
      <c r="D284" t="s">
        <v>729</v>
      </c>
      <c r="E284" t="s">
        <v>728</v>
      </c>
      <c r="F284" t="s">
        <v>657</v>
      </c>
      <c r="G284">
        <v>2687453351</v>
      </c>
      <c r="H284" t="s">
        <v>38</v>
      </c>
      <c r="I284" t="s">
        <v>118</v>
      </c>
      <c r="J284" s="12" t="s">
        <v>506</v>
      </c>
      <c r="K284" s="12" t="s">
        <v>505</v>
      </c>
      <c r="L284" s="12" t="s">
        <v>568</v>
      </c>
      <c r="M284" s="12" t="s">
        <v>656</v>
      </c>
      <c r="N284" s="27" t="s">
        <v>727</v>
      </c>
      <c r="O284" s="26">
        <f>VLOOKUP(Table3[[#This Row],[taxon_oid]],[1]Alphas_all_puf_new_20170727!$A:$AG,14,FALSE)</f>
        <v>35806</v>
      </c>
      <c r="P284" s="26">
        <f>VLOOKUP(Table3[[#This Row],[taxon_oid]],[1]Alphas_all_puf_new_20170727!$A:$AG,15,FALSE)</f>
        <v>0</v>
      </c>
      <c r="Q284" s="26">
        <f>VLOOKUP(Table3[[#This Row],[taxon_oid]],[1]Alphas_all_puf_new_20170727!$A:$AG,16,FALSE)</f>
        <v>0</v>
      </c>
      <c r="R284" s="20">
        <f>VLOOKUP(Table3[[#This Row],[taxon_oid]],[1]Alphas_all_puf_new_20170727!$A:$AG,17,FALSE)</f>
        <v>42578</v>
      </c>
      <c r="S284" s="19">
        <f>VLOOKUP(Table3[[#This Row],[taxon_oid]],[1]Alphas_all_puf_new_20170727!$A:$AG,19,FALSE)</f>
        <v>0</v>
      </c>
      <c r="T284" s="19" t="str">
        <f>VLOOKUP(Table3[[#This Row],[taxon_oid]],[1]Alphas_all_puf_new_20170727!$A:$AG,20,FALSE)</f>
        <v>Yes</v>
      </c>
      <c r="U284" s="19">
        <f>VLOOKUP(Table3[[#This Row],[taxon_oid]],[1]Alphas_all_puf_new_20170727!$A:$AG,21,FALSE)</f>
        <v>0</v>
      </c>
      <c r="V284" s="13">
        <f>VLOOKUP(Table3[[#This Row],[taxon_oid]],[1]Alphas_all_puf_new_20170727!$A:$AG,22,FALSE)</f>
        <v>4732772</v>
      </c>
      <c r="W284" s="13">
        <f>VLOOKUP(Table3[[#This Row],[taxon_oid]],[1]Alphas_all_puf_new_20170727!$A:$AG,23,FALSE)</f>
        <v>4474</v>
      </c>
      <c r="X284" s="13">
        <f>VLOOKUP(Table3[[#This Row],[taxon_oid]],[1]Alphas_all_puf_new_20170727!$A:$AG,24,FALSE)</f>
        <v>4</v>
      </c>
      <c r="Y284" s="25">
        <f>VLOOKUP(Table3[[#This Row],[taxon_oid]],[1]Alphas_all_puf_new_20170727!$A:$AG,25,FALSE)</f>
        <v>0.67</v>
      </c>
      <c r="Z284" s="13">
        <f>VLOOKUP(Table3[[#This Row],[taxon_oid]],[1]Alphas_all_puf_new_20170727!$A:$AG,26,FALSE)</f>
        <v>4143535</v>
      </c>
      <c r="AA284" s="13">
        <f>VLOOKUP(Table3[[#This Row],[taxon_oid]],[1]Alphas_all_puf_new_20170727!$A:$AG,27,FALSE)</f>
        <v>4380</v>
      </c>
      <c r="AB284" s="13">
        <f>VLOOKUP(Table3[[#This Row],[taxon_oid]],[1]Alphas_all_puf_new_20170727!$A:$AG,28,FALSE)</f>
        <v>94</v>
      </c>
      <c r="AC284" s="13">
        <f>VLOOKUP(Table3[[#This Row],[taxon_oid]],[1]Alphas_all_puf_new_20170727!$A:$AG,29,FALSE)</f>
        <v>9</v>
      </c>
      <c r="AD284" s="13">
        <f>VLOOKUP(Table3[[#This Row],[taxon_oid]],[1]Alphas_all_puf_new_20170727!$A:$AG,30,FALSE)</f>
        <v>3</v>
      </c>
      <c r="AE284" s="13">
        <f>VLOOKUP(Table3[[#This Row],[taxon_oid]],[1]Alphas_all_puf_new_20170727!$A:$AG,31,FALSE)</f>
        <v>3</v>
      </c>
      <c r="AF284" s="13">
        <f>VLOOKUP(Table3[[#This Row],[taxon_oid]],[1]Alphas_all_puf_new_20170727!$A:$AG,32,FALSE)</f>
        <v>3</v>
      </c>
      <c r="AG284" s="13">
        <f>VLOOKUP(Table3[[#This Row],[taxon_oid]],[1]Alphas_all_puf_new_20170727!$A:$AG,33,FALSE)</f>
        <v>51</v>
      </c>
    </row>
    <row r="285" spans="1:33" x14ac:dyDescent="0.35">
      <c r="A285">
        <v>2576861665</v>
      </c>
      <c r="B285" t="s">
        <v>35</v>
      </c>
      <c r="C285" t="s">
        <v>36</v>
      </c>
      <c r="D285" t="s">
        <v>598</v>
      </c>
      <c r="E285" t="s">
        <v>726</v>
      </c>
      <c r="F285" t="s">
        <v>596</v>
      </c>
      <c r="G285">
        <v>2576861665</v>
      </c>
      <c r="H285" t="s">
        <v>38</v>
      </c>
      <c r="I285" t="s">
        <v>118</v>
      </c>
      <c r="J285" s="12" t="s">
        <v>506</v>
      </c>
      <c r="K285" s="12" t="s">
        <v>505</v>
      </c>
      <c r="L285" s="12" t="s">
        <v>511</v>
      </c>
      <c r="M285" s="12" t="s">
        <v>595</v>
      </c>
      <c r="N285" s="27" t="s">
        <v>725</v>
      </c>
      <c r="O285" s="26">
        <f>VLOOKUP(Table3[[#This Row],[taxon_oid]],[1]Alphas_all_puf_new_20170727!$A:$AG,14,FALSE)</f>
        <v>1415163</v>
      </c>
      <c r="P285" s="26">
        <f>VLOOKUP(Table3[[#This Row],[taxon_oid]],[1]Alphas_all_puf_new_20170727!$A:$AG,15,FALSE)</f>
        <v>0</v>
      </c>
      <c r="Q285" s="26">
        <f>VLOOKUP(Table3[[#This Row],[taxon_oid]],[1]Alphas_all_puf_new_20170727!$A:$AG,16,FALSE)</f>
        <v>0</v>
      </c>
      <c r="R285" s="20">
        <f>VLOOKUP(Table3[[#This Row],[taxon_oid]],[1]Alphas_all_puf_new_20170727!$A:$AG,17,FALSE)</f>
        <v>0</v>
      </c>
      <c r="S285" s="19">
        <f>VLOOKUP(Table3[[#This Row],[taxon_oid]],[1]Alphas_all_puf_new_20170727!$A:$AG,19,FALSE)</f>
        <v>0</v>
      </c>
      <c r="T285" s="19" t="str">
        <f>VLOOKUP(Table3[[#This Row],[taxon_oid]],[1]Alphas_all_puf_new_20170727!$A:$AG,20,FALSE)</f>
        <v>Yes</v>
      </c>
      <c r="U285" s="19" t="str">
        <f>VLOOKUP(Table3[[#This Row],[taxon_oid]],[1]Alphas_all_puf_new_20170727!$A:$AG,21,FALSE)</f>
        <v>Unknown</v>
      </c>
      <c r="V285" s="13">
        <f>VLOOKUP(Table3[[#This Row],[taxon_oid]],[1]Alphas_all_puf_new_20170727!$A:$AG,22,FALSE)</f>
        <v>3760694</v>
      </c>
      <c r="W285" s="13">
        <f>VLOOKUP(Table3[[#This Row],[taxon_oid]],[1]Alphas_all_puf_new_20170727!$A:$AG,23,FALSE)</f>
        <v>3612</v>
      </c>
      <c r="X285" s="13">
        <f>VLOOKUP(Table3[[#This Row],[taxon_oid]],[1]Alphas_all_puf_new_20170727!$A:$AG,24,FALSE)</f>
        <v>36</v>
      </c>
      <c r="Y285" s="25">
        <f>VLOOKUP(Table3[[#This Row],[taxon_oid]],[1]Alphas_all_puf_new_20170727!$A:$AG,25,FALSE)</f>
        <v>0.67</v>
      </c>
      <c r="Z285" s="13">
        <f>VLOOKUP(Table3[[#This Row],[taxon_oid]],[1]Alphas_all_puf_new_20170727!$A:$AG,26,FALSE)</f>
        <v>3384009</v>
      </c>
      <c r="AA285" s="13">
        <f>VLOOKUP(Table3[[#This Row],[taxon_oid]],[1]Alphas_all_puf_new_20170727!$A:$AG,27,FALSE)</f>
        <v>3555</v>
      </c>
      <c r="AB285" s="13">
        <f>VLOOKUP(Table3[[#This Row],[taxon_oid]],[1]Alphas_all_puf_new_20170727!$A:$AG,28,FALSE)</f>
        <v>57</v>
      </c>
      <c r="AC285" s="13">
        <f>VLOOKUP(Table3[[#This Row],[taxon_oid]],[1]Alphas_all_puf_new_20170727!$A:$AG,29,FALSE)</f>
        <v>7</v>
      </c>
      <c r="AD285" s="13">
        <f>VLOOKUP(Table3[[#This Row],[taxon_oid]],[1]Alphas_all_puf_new_20170727!$A:$AG,30,FALSE)</f>
        <v>1</v>
      </c>
      <c r="AE285" s="13">
        <f>VLOOKUP(Table3[[#This Row],[taxon_oid]],[1]Alphas_all_puf_new_20170727!$A:$AG,31,FALSE)</f>
        <v>5</v>
      </c>
      <c r="AF285" s="13">
        <f>VLOOKUP(Table3[[#This Row],[taxon_oid]],[1]Alphas_all_puf_new_20170727!$A:$AG,32,FALSE)</f>
        <v>1</v>
      </c>
      <c r="AG285" s="13">
        <f>VLOOKUP(Table3[[#This Row],[taxon_oid]],[1]Alphas_all_puf_new_20170727!$A:$AG,33,FALSE)</f>
        <v>48</v>
      </c>
    </row>
    <row r="286" spans="1:33" x14ac:dyDescent="0.35">
      <c r="A286">
        <v>2728369485</v>
      </c>
      <c r="B286" t="s">
        <v>35</v>
      </c>
      <c r="C286" t="s">
        <v>36</v>
      </c>
      <c r="D286" t="s">
        <v>45</v>
      </c>
      <c r="E286" t="s">
        <v>724</v>
      </c>
      <c r="F286" t="s">
        <v>46</v>
      </c>
      <c r="G286">
        <v>2728369485</v>
      </c>
      <c r="H286" t="s">
        <v>38</v>
      </c>
      <c r="I286" t="s">
        <v>118</v>
      </c>
      <c r="J286" s="12" t="s">
        <v>506</v>
      </c>
      <c r="K286" s="12" t="s">
        <v>505</v>
      </c>
      <c r="L286" s="12" t="s">
        <v>723</v>
      </c>
      <c r="M286" s="12" t="s">
        <v>722</v>
      </c>
      <c r="N286" s="27" t="s">
        <v>721</v>
      </c>
      <c r="O286" s="26">
        <f>VLOOKUP(Table3[[#This Row],[taxon_oid]],[1]Alphas_all_puf_new_20170727!$A:$AG,14,FALSE)</f>
        <v>1123756</v>
      </c>
      <c r="P286" s="26">
        <f>VLOOKUP(Table3[[#This Row],[taxon_oid]],[1]Alphas_all_puf_new_20170727!$A:$AG,15,FALSE)</f>
        <v>0</v>
      </c>
      <c r="Q286" s="26">
        <f>VLOOKUP(Table3[[#This Row],[taxon_oid]],[1]Alphas_all_puf_new_20170727!$A:$AG,16,FALSE)</f>
        <v>0</v>
      </c>
      <c r="R286" s="20">
        <f>VLOOKUP(Table3[[#This Row],[taxon_oid]],[1]Alphas_all_puf_new_20170727!$A:$AG,17,FALSE)</f>
        <v>42865</v>
      </c>
      <c r="S286" s="19" t="str">
        <f>VLOOKUP(Table3[[#This Row],[taxon_oid]],[1]Alphas_all_puf_new_20170727!$A:$AG,19,FALSE)</f>
        <v>Markus G?ker</v>
      </c>
      <c r="T286" s="19" t="str">
        <f>VLOOKUP(Table3[[#This Row],[taxon_oid]],[1]Alphas_all_puf_new_20170727!$A:$AG,20,FALSE)</f>
        <v>Yes</v>
      </c>
      <c r="U286" s="19">
        <f>VLOOKUP(Table3[[#This Row],[taxon_oid]],[1]Alphas_all_puf_new_20170727!$A:$AG,21,FALSE)</f>
        <v>0</v>
      </c>
      <c r="V286" s="13">
        <f>VLOOKUP(Table3[[#This Row],[taxon_oid]],[1]Alphas_all_puf_new_20170727!$A:$AG,22,FALSE)</f>
        <v>4326589</v>
      </c>
      <c r="W286" s="13">
        <f>VLOOKUP(Table3[[#This Row],[taxon_oid]],[1]Alphas_all_puf_new_20170727!$A:$AG,23,FALSE)</f>
        <v>4330</v>
      </c>
      <c r="X286" s="13">
        <f>VLOOKUP(Table3[[#This Row],[taxon_oid]],[1]Alphas_all_puf_new_20170727!$A:$AG,24,FALSE)</f>
        <v>67</v>
      </c>
      <c r="Y286" s="25">
        <f>VLOOKUP(Table3[[#This Row],[taxon_oid]],[1]Alphas_all_puf_new_20170727!$A:$AG,25,FALSE)</f>
        <v>0.6</v>
      </c>
      <c r="Z286" s="13">
        <f>VLOOKUP(Table3[[#This Row],[taxon_oid]],[1]Alphas_all_puf_new_20170727!$A:$AG,26,FALSE)</f>
        <v>3913198</v>
      </c>
      <c r="AA286" s="13">
        <f>VLOOKUP(Table3[[#This Row],[taxon_oid]],[1]Alphas_all_puf_new_20170727!$A:$AG,27,FALSE)</f>
        <v>4273</v>
      </c>
      <c r="AB286" s="13">
        <f>VLOOKUP(Table3[[#This Row],[taxon_oid]],[1]Alphas_all_puf_new_20170727!$A:$AG,28,FALSE)</f>
        <v>57</v>
      </c>
      <c r="AC286" s="13">
        <f>VLOOKUP(Table3[[#This Row],[taxon_oid]],[1]Alphas_all_puf_new_20170727!$A:$AG,29,FALSE)</f>
        <v>5</v>
      </c>
      <c r="AD286" s="13">
        <f>VLOOKUP(Table3[[#This Row],[taxon_oid]],[1]Alphas_all_puf_new_20170727!$A:$AG,30,FALSE)</f>
        <v>3</v>
      </c>
      <c r="AE286" s="13">
        <f>VLOOKUP(Table3[[#This Row],[taxon_oid]],[1]Alphas_all_puf_new_20170727!$A:$AG,31,FALSE)</f>
        <v>1</v>
      </c>
      <c r="AF286" s="13">
        <f>VLOOKUP(Table3[[#This Row],[taxon_oid]],[1]Alphas_all_puf_new_20170727!$A:$AG,32,FALSE)</f>
        <v>1</v>
      </c>
      <c r="AG286" s="13">
        <f>VLOOKUP(Table3[[#This Row],[taxon_oid]],[1]Alphas_all_puf_new_20170727!$A:$AG,33,FALSE)</f>
        <v>42</v>
      </c>
    </row>
    <row r="287" spans="1:33" x14ac:dyDescent="0.35">
      <c r="A287">
        <v>2597490355</v>
      </c>
      <c r="B287" t="s">
        <v>35</v>
      </c>
      <c r="C287" t="s">
        <v>36</v>
      </c>
      <c r="D287" t="s">
        <v>45</v>
      </c>
      <c r="E287" t="s">
        <v>720</v>
      </c>
      <c r="F287" t="s">
        <v>46</v>
      </c>
      <c r="G287">
        <v>2597490355</v>
      </c>
      <c r="H287" t="s">
        <v>38</v>
      </c>
      <c r="I287" t="s">
        <v>118</v>
      </c>
      <c r="J287" s="12" t="s">
        <v>506</v>
      </c>
      <c r="K287" s="12" t="s">
        <v>505</v>
      </c>
      <c r="L287" s="12" t="s">
        <v>511</v>
      </c>
      <c r="M287" s="12" t="s">
        <v>595</v>
      </c>
      <c r="N287" s="27" t="s">
        <v>719</v>
      </c>
      <c r="O287" s="26">
        <f>VLOOKUP(Table3[[#This Row],[taxon_oid]],[1]Alphas_all_puf_new_20170727!$A:$AG,14,FALSE)</f>
        <v>1061</v>
      </c>
      <c r="P287" s="26">
        <f>VLOOKUP(Table3[[#This Row],[taxon_oid]],[1]Alphas_all_puf_new_20170727!$A:$AG,15,FALSE)</f>
        <v>0</v>
      </c>
      <c r="Q287" s="26">
        <f>VLOOKUP(Table3[[#This Row],[taxon_oid]],[1]Alphas_all_puf_new_20170727!$A:$AG,16,FALSE)</f>
        <v>0</v>
      </c>
      <c r="R287" s="20">
        <f>VLOOKUP(Table3[[#This Row],[taxon_oid]],[1]Alphas_all_puf_new_20170727!$A:$AG,17,FALSE)</f>
        <v>42342</v>
      </c>
      <c r="S287" s="19" t="str">
        <f>VLOOKUP(Table3[[#This Row],[taxon_oid]],[1]Alphas_all_puf_new_20170727!$A:$AG,19,FALSE)</f>
        <v>Markus G?ker</v>
      </c>
      <c r="T287" s="19" t="str">
        <f>VLOOKUP(Table3[[#This Row],[taxon_oid]],[1]Alphas_all_puf_new_20170727!$A:$AG,20,FALSE)</f>
        <v>Yes</v>
      </c>
      <c r="U287" s="19" t="str">
        <f>VLOOKUP(Table3[[#This Row],[taxon_oid]],[1]Alphas_all_puf_new_20170727!$A:$AG,21,FALSE)</f>
        <v>Unknown</v>
      </c>
      <c r="V287" s="13">
        <f>VLOOKUP(Table3[[#This Row],[taxon_oid]],[1]Alphas_all_puf_new_20170727!$A:$AG,22,FALSE)</f>
        <v>3864762</v>
      </c>
      <c r="W287" s="13">
        <f>VLOOKUP(Table3[[#This Row],[taxon_oid]],[1]Alphas_all_puf_new_20170727!$A:$AG,23,FALSE)</f>
        <v>3762</v>
      </c>
      <c r="X287" s="13">
        <f>VLOOKUP(Table3[[#This Row],[taxon_oid]],[1]Alphas_all_puf_new_20170727!$A:$AG,24,FALSE)</f>
        <v>68</v>
      </c>
      <c r="Y287" s="25">
        <f>VLOOKUP(Table3[[#This Row],[taxon_oid]],[1]Alphas_all_puf_new_20170727!$A:$AG,25,FALSE)</f>
        <v>0.66</v>
      </c>
      <c r="Z287" s="13">
        <f>VLOOKUP(Table3[[#This Row],[taxon_oid]],[1]Alphas_all_puf_new_20170727!$A:$AG,26,FALSE)</f>
        <v>3481742</v>
      </c>
      <c r="AA287" s="13">
        <f>VLOOKUP(Table3[[#This Row],[taxon_oid]],[1]Alphas_all_puf_new_20170727!$A:$AG,27,FALSE)</f>
        <v>3705</v>
      </c>
      <c r="AB287" s="13">
        <f>VLOOKUP(Table3[[#This Row],[taxon_oid]],[1]Alphas_all_puf_new_20170727!$A:$AG,28,FALSE)</f>
        <v>57</v>
      </c>
      <c r="AC287" s="13">
        <f>VLOOKUP(Table3[[#This Row],[taxon_oid]],[1]Alphas_all_puf_new_20170727!$A:$AG,29,FALSE)</f>
        <v>3</v>
      </c>
      <c r="AD287" s="13">
        <f>VLOOKUP(Table3[[#This Row],[taxon_oid]],[1]Alphas_all_puf_new_20170727!$A:$AG,30,FALSE)</f>
        <v>1</v>
      </c>
      <c r="AE287" s="13">
        <f>VLOOKUP(Table3[[#This Row],[taxon_oid]],[1]Alphas_all_puf_new_20170727!$A:$AG,31,FALSE)</f>
        <v>1</v>
      </c>
      <c r="AF287" s="13">
        <f>VLOOKUP(Table3[[#This Row],[taxon_oid]],[1]Alphas_all_puf_new_20170727!$A:$AG,32,FALSE)</f>
        <v>1</v>
      </c>
      <c r="AG287" s="13">
        <f>VLOOKUP(Table3[[#This Row],[taxon_oid]],[1]Alphas_all_puf_new_20170727!$A:$AG,33,FALSE)</f>
        <v>47</v>
      </c>
    </row>
    <row r="288" spans="1:33" x14ac:dyDescent="0.35">
      <c r="A288">
        <v>2675903145</v>
      </c>
      <c r="B288" t="s">
        <v>35</v>
      </c>
      <c r="C288" t="s">
        <v>36</v>
      </c>
      <c r="D288" t="s">
        <v>45</v>
      </c>
      <c r="E288" t="s">
        <v>718</v>
      </c>
      <c r="F288" t="s">
        <v>46</v>
      </c>
      <c r="G288">
        <v>2675903145</v>
      </c>
      <c r="H288" t="s">
        <v>38</v>
      </c>
      <c r="I288" t="s">
        <v>118</v>
      </c>
      <c r="J288" s="12" t="s">
        <v>506</v>
      </c>
      <c r="K288" s="12" t="s">
        <v>505</v>
      </c>
      <c r="L288" s="12" t="s">
        <v>549</v>
      </c>
      <c r="M288" t="s">
        <v>718</v>
      </c>
      <c r="N288" s="27" t="s">
        <v>717</v>
      </c>
      <c r="O288" s="26">
        <f>VLOOKUP(Table3[[#This Row],[taxon_oid]],[1]Alphas_all_puf_new_20170727!$A:$AG,14,FALSE)</f>
        <v>1881056</v>
      </c>
      <c r="P288" s="26">
        <f>VLOOKUP(Table3[[#This Row],[taxon_oid]],[1]Alphas_all_puf_new_20170727!$A:$AG,15,FALSE)</f>
        <v>0</v>
      </c>
      <c r="Q288" s="26">
        <f>VLOOKUP(Table3[[#This Row],[taxon_oid]],[1]Alphas_all_puf_new_20170727!$A:$AG,16,FALSE)</f>
        <v>0</v>
      </c>
      <c r="R288" s="20">
        <f>VLOOKUP(Table3[[#This Row],[taxon_oid]],[1]Alphas_all_puf_new_20170727!$A:$AG,17,FALSE)</f>
        <v>42548</v>
      </c>
      <c r="S288" s="19" t="str">
        <f>VLOOKUP(Table3[[#This Row],[taxon_oid]],[1]Alphas_all_puf_new_20170727!$A:$AG,19,FALSE)</f>
        <v>Markus G?ker</v>
      </c>
      <c r="T288" s="19" t="str">
        <f>VLOOKUP(Table3[[#This Row],[taxon_oid]],[1]Alphas_all_puf_new_20170727!$A:$AG,20,FALSE)</f>
        <v>Yes</v>
      </c>
      <c r="U288" s="19">
        <f>VLOOKUP(Table3[[#This Row],[taxon_oid]],[1]Alphas_all_puf_new_20170727!$A:$AG,21,FALSE)</f>
        <v>0</v>
      </c>
      <c r="V288" s="13">
        <f>VLOOKUP(Table3[[#This Row],[taxon_oid]],[1]Alphas_all_puf_new_20170727!$A:$AG,22,FALSE)</f>
        <v>3417479</v>
      </c>
      <c r="W288" s="13">
        <f>VLOOKUP(Table3[[#This Row],[taxon_oid]],[1]Alphas_all_puf_new_20170727!$A:$AG,23,FALSE)</f>
        <v>3382</v>
      </c>
      <c r="X288" s="13">
        <f>VLOOKUP(Table3[[#This Row],[taxon_oid]],[1]Alphas_all_puf_new_20170727!$A:$AG,24,FALSE)</f>
        <v>21</v>
      </c>
      <c r="Y288" s="25">
        <f>VLOOKUP(Table3[[#This Row],[taxon_oid]],[1]Alphas_all_puf_new_20170727!$A:$AG,25,FALSE)</f>
        <v>0.62</v>
      </c>
      <c r="Z288" s="13">
        <f>VLOOKUP(Table3[[#This Row],[taxon_oid]],[1]Alphas_all_puf_new_20170727!$A:$AG,26,FALSE)</f>
        <v>3150823</v>
      </c>
      <c r="AA288" s="13">
        <f>VLOOKUP(Table3[[#This Row],[taxon_oid]],[1]Alphas_all_puf_new_20170727!$A:$AG,27,FALSE)</f>
        <v>3328</v>
      </c>
      <c r="AB288" s="13">
        <f>VLOOKUP(Table3[[#This Row],[taxon_oid]],[1]Alphas_all_puf_new_20170727!$A:$AG,28,FALSE)</f>
        <v>54</v>
      </c>
      <c r="AC288" s="13">
        <f>VLOOKUP(Table3[[#This Row],[taxon_oid]],[1]Alphas_all_puf_new_20170727!$A:$AG,29,FALSE)</f>
        <v>3</v>
      </c>
      <c r="AD288" s="13">
        <f>VLOOKUP(Table3[[#This Row],[taxon_oid]],[1]Alphas_all_puf_new_20170727!$A:$AG,30,FALSE)</f>
        <v>1</v>
      </c>
      <c r="AE288" s="13">
        <f>VLOOKUP(Table3[[#This Row],[taxon_oid]],[1]Alphas_all_puf_new_20170727!$A:$AG,31,FALSE)</f>
        <v>1</v>
      </c>
      <c r="AF288" s="13">
        <f>VLOOKUP(Table3[[#This Row],[taxon_oid]],[1]Alphas_all_puf_new_20170727!$A:$AG,32,FALSE)</f>
        <v>1</v>
      </c>
      <c r="AG288" s="13">
        <f>VLOOKUP(Table3[[#This Row],[taxon_oid]],[1]Alphas_all_puf_new_20170727!$A:$AG,33,FALSE)</f>
        <v>42</v>
      </c>
    </row>
    <row r="289" spans="1:33" x14ac:dyDescent="0.35">
      <c r="A289">
        <v>2593339278</v>
      </c>
      <c r="B289" t="s">
        <v>35</v>
      </c>
      <c r="C289" t="s">
        <v>36</v>
      </c>
      <c r="D289" t="s">
        <v>45</v>
      </c>
      <c r="E289" t="s">
        <v>716</v>
      </c>
      <c r="F289" t="s">
        <v>46</v>
      </c>
      <c r="G289">
        <v>2593339278</v>
      </c>
      <c r="H289" t="s">
        <v>38</v>
      </c>
      <c r="I289" t="s">
        <v>118</v>
      </c>
      <c r="J289" s="12" t="s">
        <v>506</v>
      </c>
      <c r="K289" s="12" t="s">
        <v>505</v>
      </c>
      <c r="L289" s="12" t="s">
        <v>511</v>
      </c>
      <c r="M289" s="12" t="s">
        <v>595</v>
      </c>
      <c r="N289" s="27" t="s">
        <v>715</v>
      </c>
      <c r="O289" s="26">
        <f>VLOOKUP(Table3[[#This Row],[taxon_oid]],[1]Alphas_all_puf_new_20170727!$A:$AG,14,FALSE)</f>
        <v>1061</v>
      </c>
      <c r="P289" s="26">
        <f>VLOOKUP(Table3[[#This Row],[taxon_oid]],[1]Alphas_all_puf_new_20170727!$A:$AG,15,FALSE)</f>
        <v>0</v>
      </c>
      <c r="Q289" s="26">
        <f>VLOOKUP(Table3[[#This Row],[taxon_oid]],[1]Alphas_all_puf_new_20170727!$A:$AG,16,FALSE)</f>
        <v>0</v>
      </c>
      <c r="R289" s="20">
        <f>VLOOKUP(Table3[[#This Row],[taxon_oid]],[1]Alphas_all_puf_new_20170727!$A:$AG,17,FALSE)</f>
        <v>42580</v>
      </c>
      <c r="S289" s="19" t="str">
        <f>VLOOKUP(Table3[[#This Row],[taxon_oid]],[1]Alphas_all_puf_new_20170727!$A:$AG,19,FALSE)</f>
        <v>Markus G?ker</v>
      </c>
      <c r="T289" s="19" t="str">
        <f>VLOOKUP(Table3[[#This Row],[taxon_oid]],[1]Alphas_all_puf_new_20170727!$A:$AG,20,FALSE)</f>
        <v>Yes</v>
      </c>
      <c r="U289" s="19" t="str">
        <f>VLOOKUP(Table3[[#This Row],[taxon_oid]],[1]Alphas_all_puf_new_20170727!$A:$AG,21,FALSE)</f>
        <v>Unknown</v>
      </c>
      <c r="V289" s="13">
        <f>VLOOKUP(Table3[[#This Row],[taxon_oid]],[1]Alphas_all_puf_new_20170727!$A:$AG,22,FALSE)</f>
        <v>3668822</v>
      </c>
      <c r="W289" s="13">
        <f>VLOOKUP(Table3[[#This Row],[taxon_oid]],[1]Alphas_all_puf_new_20170727!$A:$AG,23,FALSE)</f>
        <v>3522</v>
      </c>
      <c r="X289" s="13">
        <f>VLOOKUP(Table3[[#This Row],[taxon_oid]],[1]Alphas_all_puf_new_20170727!$A:$AG,24,FALSE)</f>
        <v>24</v>
      </c>
      <c r="Y289" s="25">
        <f>VLOOKUP(Table3[[#This Row],[taxon_oid]],[1]Alphas_all_puf_new_20170727!$A:$AG,25,FALSE)</f>
        <v>0.67</v>
      </c>
      <c r="Z289" s="13">
        <f>VLOOKUP(Table3[[#This Row],[taxon_oid]],[1]Alphas_all_puf_new_20170727!$A:$AG,26,FALSE)</f>
        <v>3313176</v>
      </c>
      <c r="AA289" s="13">
        <f>VLOOKUP(Table3[[#This Row],[taxon_oid]],[1]Alphas_all_puf_new_20170727!$A:$AG,27,FALSE)</f>
        <v>3463</v>
      </c>
      <c r="AB289" s="13">
        <f>VLOOKUP(Table3[[#This Row],[taxon_oid]],[1]Alphas_all_puf_new_20170727!$A:$AG,28,FALSE)</f>
        <v>59</v>
      </c>
      <c r="AC289" s="13">
        <f>VLOOKUP(Table3[[#This Row],[taxon_oid]],[1]Alphas_all_puf_new_20170727!$A:$AG,29,FALSE)</f>
        <v>7</v>
      </c>
      <c r="AD289" s="13">
        <f>VLOOKUP(Table3[[#This Row],[taxon_oid]],[1]Alphas_all_puf_new_20170727!$A:$AG,30,FALSE)</f>
        <v>4</v>
      </c>
      <c r="AE289" s="13">
        <f>VLOOKUP(Table3[[#This Row],[taxon_oid]],[1]Alphas_all_puf_new_20170727!$A:$AG,31,FALSE)</f>
        <v>2</v>
      </c>
      <c r="AF289" s="13">
        <f>VLOOKUP(Table3[[#This Row],[taxon_oid]],[1]Alphas_all_puf_new_20170727!$A:$AG,32,FALSE)</f>
        <v>1</v>
      </c>
      <c r="AG289" s="13">
        <f>VLOOKUP(Table3[[#This Row],[taxon_oid]],[1]Alphas_all_puf_new_20170727!$A:$AG,33,FALSE)</f>
        <v>45</v>
      </c>
    </row>
    <row r="290" spans="1:33" x14ac:dyDescent="0.35">
      <c r="A290">
        <v>2603880215</v>
      </c>
      <c r="B290" t="s">
        <v>35</v>
      </c>
      <c r="C290" t="s">
        <v>36</v>
      </c>
      <c r="D290" t="s">
        <v>348</v>
      </c>
      <c r="E290" t="s">
        <v>714</v>
      </c>
      <c r="F290" t="s">
        <v>46</v>
      </c>
      <c r="G290">
        <v>2603880215</v>
      </c>
      <c r="H290" t="s">
        <v>38</v>
      </c>
      <c r="I290" t="s">
        <v>118</v>
      </c>
      <c r="J290" s="12" t="s">
        <v>506</v>
      </c>
      <c r="K290" s="12" t="s">
        <v>505</v>
      </c>
      <c r="L290" s="12" t="s">
        <v>713</v>
      </c>
      <c r="M290" s="12" t="s">
        <v>712</v>
      </c>
      <c r="N290" s="27" t="s">
        <v>711</v>
      </c>
      <c r="O290" s="26">
        <f>VLOOKUP(Table3[[#This Row],[taxon_oid]],[1]Alphas_all_puf_new_20170727!$A:$AG,14,FALSE)</f>
        <v>1666912</v>
      </c>
      <c r="P290" s="26">
        <f>VLOOKUP(Table3[[#This Row],[taxon_oid]],[1]Alphas_all_puf_new_20170727!$A:$AG,15,FALSE)</f>
        <v>0</v>
      </c>
      <c r="Q290" s="26">
        <f>VLOOKUP(Table3[[#This Row],[taxon_oid]],[1]Alphas_all_puf_new_20170727!$A:$AG,16,FALSE)</f>
        <v>0</v>
      </c>
      <c r="R290" s="20">
        <f>VLOOKUP(Table3[[#This Row],[taxon_oid]],[1]Alphas_all_puf_new_20170727!$A:$AG,17,FALSE)</f>
        <v>42059</v>
      </c>
      <c r="S290" s="19" t="str">
        <f>VLOOKUP(Table3[[#This Row],[taxon_oid]],[1]Alphas_all_puf_new_20170727!$A:$AG,19,FALSE)</f>
        <v>Jim Fredrickson</v>
      </c>
      <c r="T290" s="19" t="str">
        <f>VLOOKUP(Table3[[#This Row],[taxon_oid]],[1]Alphas_all_puf_new_20170727!$A:$AG,20,FALSE)</f>
        <v>Yes</v>
      </c>
      <c r="U290" s="19" t="str">
        <f>VLOOKUP(Table3[[#This Row],[taxon_oid]],[1]Alphas_all_puf_new_20170727!$A:$AG,21,FALSE)</f>
        <v>Unknown</v>
      </c>
      <c r="V290" s="13">
        <f>VLOOKUP(Table3[[#This Row],[taxon_oid]],[1]Alphas_all_puf_new_20170727!$A:$AG,22,FALSE)</f>
        <v>3354638</v>
      </c>
      <c r="W290" s="13">
        <f>VLOOKUP(Table3[[#This Row],[taxon_oid]],[1]Alphas_all_puf_new_20170727!$A:$AG,23,FALSE)</f>
        <v>3313</v>
      </c>
      <c r="X290" s="13">
        <f>VLOOKUP(Table3[[#This Row],[taxon_oid]],[1]Alphas_all_puf_new_20170727!$A:$AG,24,FALSE)</f>
        <v>4</v>
      </c>
      <c r="Y290" s="25">
        <f>VLOOKUP(Table3[[#This Row],[taxon_oid]],[1]Alphas_all_puf_new_20170727!$A:$AG,25,FALSE)</f>
        <v>0.62</v>
      </c>
      <c r="Z290" s="13">
        <f>VLOOKUP(Table3[[#This Row],[taxon_oid]],[1]Alphas_all_puf_new_20170727!$A:$AG,26,FALSE)</f>
        <v>3094686</v>
      </c>
      <c r="AA290" s="13">
        <f>VLOOKUP(Table3[[#This Row],[taxon_oid]],[1]Alphas_all_puf_new_20170727!$A:$AG,27,FALSE)</f>
        <v>3240</v>
      </c>
      <c r="AB290" s="13">
        <f>VLOOKUP(Table3[[#This Row],[taxon_oid]],[1]Alphas_all_puf_new_20170727!$A:$AG,28,FALSE)</f>
        <v>73</v>
      </c>
      <c r="AC290" s="13">
        <f>VLOOKUP(Table3[[#This Row],[taxon_oid]],[1]Alphas_all_puf_new_20170727!$A:$AG,29,FALSE)</f>
        <v>11</v>
      </c>
      <c r="AD290" s="13">
        <f>VLOOKUP(Table3[[#This Row],[taxon_oid]],[1]Alphas_all_puf_new_20170727!$A:$AG,30,FALSE)</f>
        <v>3</v>
      </c>
      <c r="AE290" s="13">
        <f>VLOOKUP(Table3[[#This Row],[taxon_oid]],[1]Alphas_all_puf_new_20170727!$A:$AG,31,FALSE)</f>
        <v>4</v>
      </c>
      <c r="AF290" s="13">
        <f>VLOOKUP(Table3[[#This Row],[taxon_oid]],[1]Alphas_all_puf_new_20170727!$A:$AG,32,FALSE)</f>
        <v>4</v>
      </c>
      <c r="AG290" s="13">
        <f>VLOOKUP(Table3[[#This Row],[taxon_oid]],[1]Alphas_all_puf_new_20170727!$A:$AG,33,FALSE)</f>
        <v>50</v>
      </c>
    </row>
    <row r="291" spans="1:33" x14ac:dyDescent="0.35">
      <c r="A291">
        <v>2648501806</v>
      </c>
      <c r="B291" t="s">
        <v>35</v>
      </c>
      <c r="C291" t="s">
        <v>36</v>
      </c>
      <c r="D291" t="s">
        <v>710</v>
      </c>
      <c r="E291" t="s">
        <v>708</v>
      </c>
      <c r="F291" t="s">
        <v>709</v>
      </c>
      <c r="G291">
        <v>2648501806</v>
      </c>
      <c r="H291" t="s">
        <v>38</v>
      </c>
      <c r="I291" t="s">
        <v>118</v>
      </c>
      <c r="J291" s="12" t="s">
        <v>506</v>
      </c>
      <c r="K291" s="12" t="s">
        <v>505</v>
      </c>
      <c r="L291" s="12" t="s">
        <v>549</v>
      </c>
      <c r="M291" t="s">
        <v>708</v>
      </c>
      <c r="N291" s="27" t="s">
        <v>707</v>
      </c>
      <c r="O291" s="26">
        <f>VLOOKUP(Table3[[#This Row],[taxon_oid]],[1]Alphas_all_puf_new_20170727!$A:$AG,14,FALSE)</f>
        <v>1225657</v>
      </c>
      <c r="P291" s="26">
        <f>VLOOKUP(Table3[[#This Row],[taxon_oid]],[1]Alphas_all_puf_new_20170727!$A:$AG,15,FALSE)</f>
        <v>0</v>
      </c>
      <c r="Q291" s="26">
        <f>VLOOKUP(Table3[[#This Row],[taxon_oid]],[1]Alphas_all_puf_new_20170727!$A:$AG,16,FALSE)</f>
        <v>0</v>
      </c>
      <c r="R291" s="20">
        <f>VLOOKUP(Table3[[#This Row],[taxon_oid]],[1]Alphas_all_puf_new_20170727!$A:$AG,17,FALSE)</f>
        <v>42391</v>
      </c>
      <c r="S291" s="19">
        <f>VLOOKUP(Table3[[#This Row],[taxon_oid]],[1]Alphas_all_puf_new_20170727!$A:$AG,19,FALSE)</f>
        <v>0</v>
      </c>
      <c r="T291" s="19" t="str">
        <f>VLOOKUP(Table3[[#This Row],[taxon_oid]],[1]Alphas_all_puf_new_20170727!$A:$AG,20,FALSE)</f>
        <v>Yes</v>
      </c>
      <c r="U291" s="19">
        <f>VLOOKUP(Table3[[#This Row],[taxon_oid]],[1]Alphas_all_puf_new_20170727!$A:$AG,21,FALSE)</f>
        <v>0</v>
      </c>
      <c r="V291" s="13">
        <f>VLOOKUP(Table3[[#This Row],[taxon_oid]],[1]Alphas_all_puf_new_20170727!$A:$AG,22,FALSE)</f>
        <v>3677379</v>
      </c>
      <c r="W291" s="13">
        <f>VLOOKUP(Table3[[#This Row],[taxon_oid]],[1]Alphas_all_puf_new_20170727!$A:$AG,23,FALSE)</f>
        <v>3798</v>
      </c>
      <c r="X291" s="13">
        <f>VLOOKUP(Table3[[#This Row],[taxon_oid]],[1]Alphas_all_puf_new_20170727!$A:$AG,24,FALSE)</f>
        <v>33</v>
      </c>
      <c r="Y291" s="25">
        <f>VLOOKUP(Table3[[#This Row],[taxon_oid]],[1]Alphas_all_puf_new_20170727!$A:$AG,25,FALSE)</f>
        <v>0.62</v>
      </c>
      <c r="Z291" s="13">
        <f>VLOOKUP(Table3[[#This Row],[taxon_oid]],[1]Alphas_all_puf_new_20170727!$A:$AG,26,FALSE)</f>
        <v>3388827</v>
      </c>
      <c r="AA291" s="13">
        <f>VLOOKUP(Table3[[#This Row],[taxon_oid]],[1]Alphas_all_puf_new_20170727!$A:$AG,27,FALSE)</f>
        <v>3743</v>
      </c>
      <c r="AB291" s="13">
        <f>VLOOKUP(Table3[[#This Row],[taxon_oid]],[1]Alphas_all_puf_new_20170727!$A:$AG,28,FALSE)</f>
        <v>55</v>
      </c>
      <c r="AC291" s="13">
        <f>VLOOKUP(Table3[[#This Row],[taxon_oid]],[1]Alphas_all_puf_new_20170727!$A:$AG,29,FALSE)</f>
        <v>3</v>
      </c>
      <c r="AD291" s="13">
        <f>VLOOKUP(Table3[[#This Row],[taxon_oid]],[1]Alphas_all_puf_new_20170727!$A:$AG,30,FALSE)</f>
        <v>1</v>
      </c>
      <c r="AE291" s="13">
        <f>VLOOKUP(Table3[[#This Row],[taxon_oid]],[1]Alphas_all_puf_new_20170727!$A:$AG,31,FALSE)</f>
        <v>1</v>
      </c>
      <c r="AF291" s="13">
        <f>VLOOKUP(Table3[[#This Row],[taxon_oid]],[1]Alphas_all_puf_new_20170727!$A:$AG,32,FALSE)</f>
        <v>1</v>
      </c>
      <c r="AG291" s="13">
        <f>VLOOKUP(Table3[[#This Row],[taxon_oid]],[1]Alphas_all_puf_new_20170727!$A:$AG,33,FALSE)</f>
        <v>42</v>
      </c>
    </row>
    <row r="292" spans="1:33" x14ac:dyDescent="0.35">
      <c r="A292">
        <v>2648501248</v>
      </c>
      <c r="B292" t="s">
        <v>35</v>
      </c>
      <c r="C292" t="s">
        <v>36</v>
      </c>
      <c r="D292" t="s">
        <v>706</v>
      </c>
      <c r="E292" t="s">
        <v>705</v>
      </c>
      <c r="F292" t="s">
        <v>400</v>
      </c>
      <c r="G292">
        <v>2648501248</v>
      </c>
      <c r="H292" t="s">
        <v>38</v>
      </c>
      <c r="I292" t="s">
        <v>118</v>
      </c>
      <c r="J292" s="12" t="s">
        <v>506</v>
      </c>
      <c r="K292" s="12" t="s">
        <v>505</v>
      </c>
      <c r="L292" s="12" t="s">
        <v>704</v>
      </c>
      <c r="M292" s="12" t="s">
        <v>703</v>
      </c>
      <c r="N292" s="27" t="s">
        <v>702</v>
      </c>
      <c r="O292" s="26">
        <f>VLOOKUP(Table3[[#This Row],[taxon_oid]],[1]Alphas_all_puf_new_20170727!$A:$AG,14,FALSE)</f>
        <v>1470562</v>
      </c>
      <c r="P292" s="26">
        <f>VLOOKUP(Table3[[#This Row],[taxon_oid]],[1]Alphas_all_puf_new_20170727!$A:$AG,15,FALSE)</f>
        <v>0</v>
      </c>
      <c r="Q292" s="26">
        <f>VLOOKUP(Table3[[#This Row],[taxon_oid]],[1]Alphas_all_puf_new_20170727!$A:$AG,16,FALSE)</f>
        <v>0</v>
      </c>
      <c r="R292" s="20">
        <f>VLOOKUP(Table3[[#This Row],[taxon_oid]],[1]Alphas_all_puf_new_20170727!$A:$AG,17,FALSE)</f>
        <v>42391</v>
      </c>
      <c r="S292" s="19">
        <f>VLOOKUP(Table3[[#This Row],[taxon_oid]],[1]Alphas_all_puf_new_20170727!$A:$AG,19,FALSE)</f>
        <v>0</v>
      </c>
      <c r="T292" s="19" t="str">
        <f>VLOOKUP(Table3[[#This Row],[taxon_oid]],[1]Alphas_all_puf_new_20170727!$A:$AG,20,FALSE)</f>
        <v>Yes</v>
      </c>
      <c r="U292" s="19">
        <f>VLOOKUP(Table3[[#This Row],[taxon_oid]],[1]Alphas_all_puf_new_20170727!$A:$AG,21,FALSE)</f>
        <v>0</v>
      </c>
      <c r="V292" s="13">
        <f>VLOOKUP(Table3[[#This Row],[taxon_oid]],[1]Alphas_all_puf_new_20170727!$A:$AG,22,FALSE)</f>
        <v>3931546</v>
      </c>
      <c r="W292" s="13">
        <f>VLOOKUP(Table3[[#This Row],[taxon_oid]],[1]Alphas_all_puf_new_20170727!$A:$AG,23,FALSE)</f>
        <v>3950</v>
      </c>
      <c r="X292" s="13">
        <f>VLOOKUP(Table3[[#This Row],[taxon_oid]],[1]Alphas_all_puf_new_20170727!$A:$AG,24,FALSE)</f>
        <v>119</v>
      </c>
      <c r="Y292" s="25">
        <f>VLOOKUP(Table3[[#This Row],[taxon_oid]],[1]Alphas_all_puf_new_20170727!$A:$AG,25,FALSE)</f>
        <v>0.61</v>
      </c>
      <c r="Z292" s="13">
        <f>VLOOKUP(Table3[[#This Row],[taxon_oid]],[1]Alphas_all_puf_new_20170727!$A:$AG,26,FALSE)</f>
        <v>3568358</v>
      </c>
      <c r="AA292" s="13">
        <f>VLOOKUP(Table3[[#This Row],[taxon_oid]],[1]Alphas_all_puf_new_20170727!$A:$AG,27,FALSE)</f>
        <v>3895</v>
      </c>
      <c r="AB292" s="13">
        <f>VLOOKUP(Table3[[#This Row],[taxon_oid]],[1]Alphas_all_puf_new_20170727!$A:$AG,28,FALSE)</f>
        <v>55</v>
      </c>
      <c r="AC292" s="13">
        <f>VLOOKUP(Table3[[#This Row],[taxon_oid]],[1]Alphas_all_puf_new_20170727!$A:$AG,29,FALSE)</f>
        <v>6</v>
      </c>
      <c r="AD292" s="13">
        <f>VLOOKUP(Table3[[#This Row],[taxon_oid]],[1]Alphas_all_puf_new_20170727!$A:$AG,30,FALSE)</f>
        <v>1</v>
      </c>
      <c r="AE292" s="13">
        <f>VLOOKUP(Table3[[#This Row],[taxon_oid]],[1]Alphas_all_puf_new_20170727!$A:$AG,31,FALSE)</f>
        <v>2</v>
      </c>
      <c r="AF292" s="13">
        <f>VLOOKUP(Table3[[#This Row],[taxon_oid]],[1]Alphas_all_puf_new_20170727!$A:$AG,32,FALSE)</f>
        <v>3</v>
      </c>
      <c r="AG292" s="13">
        <f>VLOOKUP(Table3[[#This Row],[taxon_oid]],[1]Alphas_all_puf_new_20170727!$A:$AG,33,FALSE)</f>
        <v>41</v>
      </c>
    </row>
    <row r="293" spans="1:33" x14ac:dyDescent="0.35">
      <c r="A293">
        <v>2687453745</v>
      </c>
      <c r="B293" t="s">
        <v>35</v>
      </c>
      <c r="C293" t="s">
        <v>36</v>
      </c>
      <c r="D293" t="s">
        <v>45</v>
      </c>
      <c r="E293" t="s">
        <v>701</v>
      </c>
      <c r="F293" t="s">
        <v>46</v>
      </c>
      <c r="G293">
        <v>2687453745</v>
      </c>
      <c r="H293" t="s">
        <v>38</v>
      </c>
      <c r="I293" t="s">
        <v>118</v>
      </c>
      <c r="J293" s="12" t="s">
        <v>506</v>
      </c>
      <c r="K293" s="12" t="s">
        <v>505</v>
      </c>
      <c r="L293" s="12" t="s">
        <v>549</v>
      </c>
      <c r="M293" s="12" t="s">
        <v>700</v>
      </c>
      <c r="N293" s="27" t="s">
        <v>699</v>
      </c>
      <c r="O293" s="26">
        <f>VLOOKUP(Table3[[#This Row],[taxon_oid]],[1]Alphas_all_puf_new_20170727!$A:$AG,14,FALSE)</f>
        <v>1123755</v>
      </c>
      <c r="P293" s="26">
        <f>VLOOKUP(Table3[[#This Row],[taxon_oid]],[1]Alphas_all_puf_new_20170727!$A:$AG,15,FALSE)</f>
        <v>0</v>
      </c>
      <c r="Q293" s="26">
        <f>VLOOKUP(Table3[[#This Row],[taxon_oid]],[1]Alphas_all_puf_new_20170727!$A:$AG,16,FALSE)</f>
        <v>0</v>
      </c>
      <c r="R293" s="20">
        <f>VLOOKUP(Table3[[#This Row],[taxon_oid]],[1]Alphas_all_puf_new_20170727!$A:$AG,17,FALSE)</f>
        <v>42590</v>
      </c>
      <c r="S293" s="19" t="str">
        <f>VLOOKUP(Table3[[#This Row],[taxon_oid]],[1]Alphas_all_puf_new_20170727!$A:$AG,19,FALSE)</f>
        <v>Markus G?ker</v>
      </c>
      <c r="T293" s="19" t="str">
        <f>VLOOKUP(Table3[[#This Row],[taxon_oid]],[1]Alphas_all_puf_new_20170727!$A:$AG,20,FALSE)</f>
        <v>Yes</v>
      </c>
      <c r="U293" s="19" t="str">
        <f>VLOOKUP(Table3[[#This Row],[taxon_oid]],[1]Alphas_all_puf_new_20170727!$A:$AG,21,FALSE)</f>
        <v>Yes</v>
      </c>
      <c r="V293" s="13">
        <f>VLOOKUP(Table3[[#This Row],[taxon_oid]],[1]Alphas_all_puf_new_20170727!$A:$AG,22,FALSE)</f>
        <v>3323467</v>
      </c>
      <c r="W293" s="13">
        <f>VLOOKUP(Table3[[#This Row],[taxon_oid]],[1]Alphas_all_puf_new_20170727!$A:$AG,23,FALSE)</f>
        <v>3362</v>
      </c>
      <c r="X293" s="13">
        <f>VLOOKUP(Table3[[#This Row],[taxon_oid]],[1]Alphas_all_puf_new_20170727!$A:$AG,24,FALSE)</f>
        <v>8</v>
      </c>
      <c r="Y293" s="25">
        <f>VLOOKUP(Table3[[#This Row],[taxon_oid]],[1]Alphas_all_puf_new_20170727!$A:$AG,25,FALSE)</f>
        <v>0.56999999999999995</v>
      </c>
      <c r="Z293" s="13">
        <f>VLOOKUP(Table3[[#This Row],[taxon_oid]],[1]Alphas_all_puf_new_20170727!$A:$AG,26,FALSE)</f>
        <v>3082905</v>
      </c>
      <c r="AA293" s="13">
        <f>VLOOKUP(Table3[[#This Row],[taxon_oid]],[1]Alphas_all_puf_new_20170727!$A:$AG,27,FALSE)</f>
        <v>3310</v>
      </c>
      <c r="AB293" s="13">
        <f>VLOOKUP(Table3[[#This Row],[taxon_oid]],[1]Alphas_all_puf_new_20170727!$A:$AG,28,FALSE)</f>
        <v>52</v>
      </c>
      <c r="AC293" s="13">
        <f>VLOOKUP(Table3[[#This Row],[taxon_oid]],[1]Alphas_all_puf_new_20170727!$A:$AG,29,FALSE)</f>
        <v>3</v>
      </c>
      <c r="AD293" s="13">
        <f>VLOOKUP(Table3[[#This Row],[taxon_oid]],[1]Alphas_all_puf_new_20170727!$A:$AG,30,FALSE)</f>
        <v>1</v>
      </c>
      <c r="AE293" s="13">
        <f>VLOOKUP(Table3[[#This Row],[taxon_oid]],[1]Alphas_all_puf_new_20170727!$A:$AG,31,FALSE)</f>
        <v>1</v>
      </c>
      <c r="AF293" s="13">
        <f>VLOOKUP(Table3[[#This Row],[taxon_oid]],[1]Alphas_all_puf_new_20170727!$A:$AG,32,FALSE)</f>
        <v>1</v>
      </c>
      <c r="AG293" s="13">
        <f>VLOOKUP(Table3[[#This Row],[taxon_oid]],[1]Alphas_all_puf_new_20170727!$A:$AG,33,FALSE)</f>
        <v>40</v>
      </c>
    </row>
    <row r="294" spans="1:33" x14ac:dyDescent="0.35">
      <c r="A294">
        <v>2593339286</v>
      </c>
      <c r="B294" t="s">
        <v>35</v>
      </c>
      <c r="C294" t="s">
        <v>36</v>
      </c>
      <c r="D294" t="s">
        <v>45</v>
      </c>
      <c r="E294" t="s">
        <v>698</v>
      </c>
      <c r="F294" t="s">
        <v>46</v>
      </c>
      <c r="G294">
        <v>2593339286</v>
      </c>
      <c r="H294" t="s">
        <v>38</v>
      </c>
      <c r="I294" t="s">
        <v>118</v>
      </c>
      <c r="J294" s="12" t="s">
        <v>506</v>
      </c>
      <c r="K294" s="12" t="s">
        <v>505</v>
      </c>
      <c r="L294" s="12" t="s">
        <v>697</v>
      </c>
      <c r="M294" s="12" t="s">
        <v>696</v>
      </c>
      <c r="N294" s="27" t="s">
        <v>695</v>
      </c>
      <c r="O294" s="26">
        <f>VLOOKUP(Table3[[#This Row],[taxon_oid]],[1]Alphas_all_puf_new_20170727!$A:$AG,14,FALSE)</f>
        <v>441209</v>
      </c>
      <c r="P294" s="26">
        <f>VLOOKUP(Table3[[#This Row],[taxon_oid]],[1]Alphas_all_puf_new_20170727!$A:$AG,15,FALSE)</f>
        <v>0</v>
      </c>
      <c r="Q294" s="26">
        <f>VLOOKUP(Table3[[#This Row],[taxon_oid]],[1]Alphas_all_puf_new_20170727!$A:$AG,16,FALSE)</f>
        <v>0</v>
      </c>
      <c r="R294" s="20">
        <f>VLOOKUP(Table3[[#This Row],[taxon_oid]],[1]Alphas_all_puf_new_20170727!$A:$AG,17,FALSE)</f>
        <v>42580</v>
      </c>
      <c r="S294" s="19" t="str">
        <f>VLOOKUP(Table3[[#This Row],[taxon_oid]],[1]Alphas_all_puf_new_20170727!$A:$AG,19,FALSE)</f>
        <v>Markus G?ker</v>
      </c>
      <c r="T294" s="19" t="str">
        <f>VLOOKUP(Table3[[#This Row],[taxon_oid]],[1]Alphas_all_puf_new_20170727!$A:$AG,20,FALSE)</f>
        <v>Yes</v>
      </c>
      <c r="U294" s="19" t="str">
        <f>VLOOKUP(Table3[[#This Row],[taxon_oid]],[1]Alphas_all_puf_new_20170727!$A:$AG,21,FALSE)</f>
        <v>Yes</v>
      </c>
      <c r="V294" s="13">
        <f>VLOOKUP(Table3[[#This Row],[taxon_oid]],[1]Alphas_all_puf_new_20170727!$A:$AG,22,FALSE)</f>
        <v>3867412</v>
      </c>
      <c r="W294" s="13">
        <f>VLOOKUP(Table3[[#This Row],[taxon_oid]],[1]Alphas_all_puf_new_20170727!$A:$AG,23,FALSE)</f>
        <v>3754</v>
      </c>
      <c r="X294" s="13">
        <f>VLOOKUP(Table3[[#This Row],[taxon_oid]],[1]Alphas_all_puf_new_20170727!$A:$AG,24,FALSE)</f>
        <v>25</v>
      </c>
      <c r="Y294" s="25">
        <f>VLOOKUP(Table3[[#This Row],[taxon_oid]],[1]Alphas_all_puf_new_20170727!$A:$AG,25,FALSE)</f>
        <v>0.59</v>
      </c>
      <c r="Z294" s="13">
        <f>VLOOKUP(Table3[[#This Row],[taxon_oid]],[1]Alphas_all_puf_new_20170727!$A:$AG,26,FALSE)</f>
        <v>3491805</v>
      </c>
      <c r="AA294" s="13">
        <f>VLOOKUP(Table3[[#This Row],[taxon_oid]],[1]Alphas_all_puf_new_20170727!$A:$AG,27,FALSE)</f>
        <v>3696</v>
      </c>
      <c r="AB294" s="13">
        <f>VLOOKUP(Table3[[#This Row],[taxon_oid]],[1]Alphas_all_puf_new_20170727!$A:$AG,28,FALSE)</f>
        <v>58</v>
      </c>
      <c r="AC294" s="13">
        <f>VLOOKUP(Table3[[#This Row],[taxon_oid]],[1]Alphas_all_puf_new_20170727!$A:$AG,29,FALSE)</f>
        <v>7</v>
      </c>
      <c r="AD294" s="13">
        <f>VLOOKUP(Table3[[#This Row],[taxon_oid]],[1]Alphas_all_puf_new_20170727!$A:$AG,30,FALSE)</f>
        <v>2</v>
      </c>
      <c r="AE294" s="13">
        <f>VLOOKUP(Table3[[#This Row],[taxon_oid]],[1]Alphas_all_puf_new_20170727!$A:$AG,31,FALSE)</f>
        <v>2</v>
      </c>
      <c r="AF294" s="13">
        <f>VLOOKUP(Table3[[#This Row],[taxon_oid]],[1]Alphas_all_puf_new_20170727!$A:$AG,32,FALSE)</f>
        <v>3</v>
      </c>
      <c r="AG294" s="13">
        <f>VLOOKUP(Table3[[#This Row],[taxon_oid]],[1]Alphas_all_puf_new_20170727!$A:$AG,33,FALSE)</f>
        <v>43</v>
      </c>
    </row>
    <row r="295" spans="1:33" x14ac:dyDescent="0.35">
      <c r="A295">
        <v>2563367175</v>
      </c>
      <c r="B295" t="s">
        <v>35</v>
      </c>
      <c r="C295" t="s">
        <v>36</v>
      </c>
      <c r="D295" t="s">
        <v>694</v>
      </c>
      <c r="E295" t="s">
        <v>693</v>
      </c>
      <c r="F295" t="s">
        <v>400</v>
      </c>
      <c r="G295">
        <v>2563367175</v>
      </c>
      <c r="H295" t="s">
        <v>38</v>
      </c>
      <c r="I295" t="s">
        <v>118</v>
      </c>
      <c r="J295" s="12" t="s">
        <v>506</v>
      </c>
      <c r="K295" s="12" t="s">
        <v>505</v>
      </c>
      <c r="L295" s="12" t="s">
        <v>504</v>
      </c>
      <c r="M295" s="12" t="s">
        <v>692</v>
      </c>
      <c r="N295" s="27" t="s">
        <v>691</v>
      </c>
      <c r="O295" s="26">
        <f>VLOOKUP(Table3[[#This Row],[taxon_oid]],[1]Alphas_all_puf_new_20170727!$A:$AG,14,FALSE)</f>
        <v>1449350</v>
      </c>
      <c r="P295" s="26">
        <f>VLOOKUP(Table3[[#This Row],[taxon_oid]],[1]Alphas_all_puf_new_20170727!$A:$AG,15,FALSE)</f>
        <v>0</v>
      </c>
      <c r="Q295" s="26">
        <f>VLOOKUP(Table3[[#This Row],[taxon_oid]],[1]Alphas_all_puf_new_20170727!$A:$AG,16,FALSE)</f>
        <v>0</v>
      </c>
      <c r="R295" s="20">
        <f>VLOOKUP(Table3[[#This Row],[taxon_oid]],[1]Alphas_all_puf_new_20170727!$A:$AG,17,FALSE)</f>
        <v>41743</v>
      </c>
      <c r="S295" s="19">
        <f>VLOOKUP(Table3[[#This Row],[taxon_oid]],[1]Alphas_all_puf_new_20170727!$A:$AG,19,FALSE)</f>
        <v>0</v>
      </c>
      <c r="T295" s="19" t="str">
        <f>VLOOKUP(Table3[[#This Row],[taxon_oid]],[1]Alphas_all_puf_new_20170727!$A:$AG,20,FALSE)</f>
        <v>Yes</v>
      </c>
      <c r="U295" s="19" t="str">
        <f>VLOOKUP(Table3[[#This Row],[taxon_oid]],[1]Alphas_all_puf_new_20170727!$A:$AG,21,FALSE)</f>
        <v>Yes</v>
      </c>
      <c r="V295" s="13">
        <f>VLOOKUP(Table3[[#This Row],[taxon_oid]],[1]Alphas_all_puf_new_20170727!$A:$AG,22,FALSE)</f>
        <v>4492810</v>
      </c>
      <c r="W295" s="13">
        <f>VLOOKUP(Table3[[#This Row],[taxon_oid]],[1]Alphas_all_puf_new_20170727!$A:$AG,23,FALSE)</f>
        <v>4413</v>
      </c>
      <c r="X295" s="13">
        <f>VLOOKUP(Table3[[#This Row],[taxon_oid]],[1]Alphas_all_puf_new_20170727!$A:$AG,24,FALSE)</f>
        <v>150</v>
      </c>
      <c r="Y295" s="25">
        <f>VLOOKUP(Table3[[#This Row],[taxon_oid]],[1]Alphas_all_puf_new_20170727!$A:$AG,25,FALSE)</f>
        <v>0.66</v>
      </c>
      <c r="Z295" s="13">
        <f>VLOOKUP(Table3[[#This Row],[taxon_oid]],[1]Alphas_all_puf_new_20170727!$A:$AG,26,FALSE)</f>
        <v>3928493</v>
      </c>
      <c r="AA295" s="13">
        <f>VLOOKUP(Table3[[#This Row],[taxon_oid]],[1]Alphas_all_puf_new_20170727!$A:$AG,27,FALSE)</f>
        <v>4335</v>
      </c>
      <c r="AB295" s="13">
        <f>VLOOKUP(Table3[[#This Row],[taxon_oid]],[1]Alphas_all_puf_new_20170727!$A:$AG,28,FALSE)</f>
        <v>78</v>
      </c>
      <c r="AC295" s="13">
        <f>VLOOKUP(Table3[[#This Row],[taxon_oid]],[1]Alphas_all_puf_new_20170727!$A:$AG,29,FALSE)</f>
        <v>2</v>
      </c>
      <c r="AD295" s="13">
        <f>VLOOKUP(Table3[[#This Row],[taxon_oid]],[1]Alphas_all_puf_new_20170727!$A:$AG,30,FALSE)</f>
        <v>1</v>
      </c>
      <c r="AE295" s="13">
        <f>VLOOKUP(Table3[[#This Row],[taxon_oid]],[1]Alphas_all_puf_new_20170727!$A:$AG,31,FALSE)</f>
        <v>1</v>
      </c>
      <c r="AF295" s="13">
        <f>VLOOKUP(Table3[[#This Row],[taxon_oid]],[1]Alphas_all_puf_new_20170727!$A:$AG,32,FALSE)</f>
        <v>0</v>
      </c>
      <c r="AG295" s="13">
        <f>VLOOKUP(Table3[[#This Row],[taxon_oid]],[1]Alphas_all_puf_new_20170727!$A:$AG,33,FALSE)</f>
        <v>75</v>
      </c>
    </row>
    <row r="296" spans="1:33" x14ac:dyDescent="0.35">
      <c r="A296">
        <v>2634166309</v>
      </c>
      <c r="B296" t="s">
        <v>35</v>
      </c>
      <c r="C296" t="s">
        <v>36</v>
      </c>
      <c r="D296" t="s">
        <v>45</v>
      </c>
      <c r="E296" t="s">
        <v>690</v>
      </c>
      <c r="F296" t="s">
        <v>46</v>
      </c>
      <c r="G296">
        <v>2634166309</v>
      </c>
      <c r="H296" t="s">
        <v>38</v>
      </c>
      <c r="I296" t="s">
        <v>118</v>
      </c>
      <c r="J296" s="12" t="s">
        <v>506</v>
      </c>
      <c r="K296" s="12" t="s">
        <v>505</v>
      </c>
      <c r="L296" s="12" t="s">
        <v>504</v>
      </c>
      <c r="M296" s="12" t="s">
        <v>689</v>
      </c>
      <c r="N296" s="27" t="s">
        <v>688</v>
      </c>
      <c r="O296" s="26">
        <f>VLOOKUP(Table3[[#This Row],[taxon_oid]],[1]Alphas_all_puf_new_20170727!$A:$AG,14,FALSE)</f>
        <v>641238</v>
      </c>
      <c r="P296" s="26">
        <f>VLOOKUP(Table3[[#This Row],[taxon_oid]],[1]Alphas_all_puf_new_20170727!$A:$AG,15,FALSE)</f>
        <v>0</v>
      </c>
      <c r="Q296" s="26">
        <f>VLOOKUP(Table3[[#This Row],[taxon_oid]],[1]Alphas_all_puf_new_20170727!$A:$AG,16,FALSE)</f>
        <v>0</v>
      </c>
      <c r="R296" s="20">
        <f>VLOOKUP(Table3[[#This Row],[taxon_oid]],[1]Alphas_all_puf_new_20170727!$A:$AG,17,FALSE)</f>
        <v>42294</v>
      </c>
      <c r="S296" s="19" t="str">
        <f>VLOOKUP(Table3[[#This Row],[taxon_oid]],[1]Alphas_all_puf_new_20170727!$A:$AG,19,FALSE)</f>
        <v>Markus G?ker</v>
      </c>
      <c r="T296" s="19" t="str">
        <f>VLOOKUP(Table3[[#This Row],[taxon_oid]],[1]Alphas_all_puf_new_20170727!$A:$AG,20,FALSE)</f>
        <v>Yes</v>
      </c>
      <c r="U296" s="19">
        <f>VLOOKUP(Table3[[#This Row],[taxon_oid]],[1]Alphas_all_puf_new_20170727!$A:$AG,21,FALSE)</f>
        <v>0</v>
      </c>
      <c r="V296" s="13">
        <f>VLOOKUP(Table3[[#This Row],[taxon_oid]],[1]Alphas_all_puf_new_20170727!$A:$AG,22,FALSE)</f>
        <v>4233461</v>
      </c>
      <c r="W296" s="13">
        <f>VLOOKUP(Table3[[#This Row],[taxon_oid]],[1]Alphas_all_puf_new_20170727!$A:$AG,23,FALSE)</f>
        <v>4142</v>
      </c>
      <c r="X296" s="13">
        <f>VLOOKUP(Table3[[#This Row],[taxon_oid]],[1]Alphas_all_puf_new_20170727!$A:$AG,24,FALSE)</f>
        <v>31</v>
      </c>
      <c r="Y296" s="25">
        <f>VLOOKUP(Table3[[#This Row],[taxon_oid]],[1]Alphas_all_puf_new_20170727!$A:$AG,25,FALSE)</f>
        <v>0.68</v>
      </c>
      <c r="Z296" s="13">
        <f>VLOOKUP(Table3[[#This Row],[taxon_oid]],[1]Alphas_all_puf_new_20170727!$A:$AG,26,FALSE)</f>
        <v>3857944</v>
      </c>
      <c r="AA296" s="13">
        <f>VLOOKUP(Table3[[#This Row],[taxon_oid]],[1]Alphas_all_puf_new_20170727!$A:$AG,27,FALSE)</f>
        <v>4086</v>
      </c>
      <c r="AB296" s="13">
        <f>VLOOKUP(Table3[[#This Row],[taxon_oid]],[1]Alphas_all_puf_new_20170727!$A:$AG,28,FALSE)</f>
        <v>56</v>
      </c>
      <c r="AC296" s="13">
        <f>VLOOKUP(Table3[[#This Row],[taxon_oid]],[1]Alphas_all_puf_new_20170727!$A:$AG,29,FALSE)</f>
        <v>4</v>
      </c>
      <c r="AD296" s="13">
        <f>VLOOKUP(Table3[[#This Row],[taxon_oid]],[1]Alphas_all_puf_new_20170727!$A:$AG,30,FALSE)</f>
        <v>2</v>
      </c>
      <c r="AE296" s="13">
        <f>VLOOKUP(Table3[[#This Row],[taxon_oid]],[1]Alphas_all_puf_new_20170727!$A:$AG,31,FALSE)</f>
        <v>1</v>
      </c>
      <c r="AF296" s="13">
        <f>VLOOKUP(Table3[[#This Row],[taxon_oid]],[1]Alphas_all_puf_new_20170727!$A:$AG,32,FALSE)</f>
        <v>1</v>
      </c>
      <c r="AG296" s="13">
        <f>VLOOKUP(Table3[[#This Row],[taxon_oid]],[1]Alphas_all_puf_new_20170727!$A:$AG,33,FALSE)</f>
        <v>45</v>
      </c>
    </row>
    <row r="297" spans="1:33" x14ac:dyDescent="0.35">
      <c r="A297">
        <v>2593339283</v>
      </c>
      <c r="B297" t="s">
        <v>35</v>
      </c>
      <c r="C297" t="s">
        <v>36</v>
      </c>
      <c r="D297" t="s">
        <v>45</v>
      </c>
      <c r="E297" t="s">
        <v>687</v>
      </c>
      <c r="F297" t="s">
        <v>46</v>
      </c>
      <c r="G297">
        <v>2593339283</v>
      </c>
      <c r="H297" t="s">
        <v>38</v>
      </c>
      <c r="I297" t="s">
        <v>118</v>
      </c>
      <c r="J297" s="12" t="s">
        <v>506</v>
      </c>
      <c r="K297" s="12" t="s">
        <v>505</v>
      </c>
      <c r="L297" s="12" t="s">
        <v>686</v>
      </c>
      <c r="M297" s="12" t="s">
        <v>685</v>
      </c>
      <c r="N297" s="27" t="s">
        <v>684</v>
      </c>
      <c r="O297" s="26">
        <f>VLOOKUP(Table3[[#This Row],[taxon_oid]],[1]Alphas_all_puf_new_20170727!$A:$AG,14,FALSE)</f>
        <v>402884</v>
      </c>
      <c r="P297" s="26">
        <f>VLOOKUP(Table3[[#This Row],[taxon_oid]],[1]Alphas_all_puf_new_20170727!$A:$AG,15,FALSE)</f>
        <v>0</v>
      </c>
      <c r="Q297" s="26">
        <f>VLOOKUP(Table3[[#This Row],[taxon_oid]],[1]Alphas_all_puf_new_20170727!$A:$AG,16,FALSE)</f>
        <v>0</v>
      </c>
      <c r="R297" s="20">
        <f>VLOOKUP(Table3[[#This Row],[taxon_oid]],[1]Alphas_all_puf_new_20170727!$A:$AG,17,FALSE)</f>
        <v>42580</v>
      </c>
      <c r="S297" s="19" t="str">
        <f>VLOOKUP(Table3[[#This Row],[taxon_oid]],[1]Alphas_all_puf_new_20170727!$A:$AG,19,FALSE)</f>
        <v>Markus G?ker</v>
      </c>
      <c r="T297" s="19" t="str">
        <f>VLOOKUP(Table3[[#This Row],[taxon_oid]],[1]Alphas_all_puf_new_20170727!$A:$AG,20,FALSE)</f>
        <v>Yes</v>
      </c>
      <c r="U297" s="19" t="str">
        <f>VLOOKUP(Table3[[#This Row],[taxon_oid]],[1]Alphas_all_puf_new_20170727!$A:$AG,21,FALSE)</f>
        <v>Unknown</v>
      </c>
      <c r="V297" s="13">
        <f>VLOOKUP(Table3[[#This Row],[taxon_oid]],[1]Alphas_all_puf_new_20170727!$A:$AG,22,FALSE)</f>
        <v>4924362</v>
      </c>
      <c r="W297" s="13">
        <f>VLOOKUP(Table3[[#This Row],[taxon_oid]],[1]Alphas_all_puf_new_20170727!$A:$AG,23,FALSE)</f>
        <v>4745</v>
      </c>
      <c r="X297" s="13">
        <f>VLOOKUP(Table3[[#This Row],[taxon_oid]],[1]Alphas_all_puf_new_20170727!$A:$AG,24,FALSE)</f>
        <v>81</v>
      </c>
      <c r="Y297" s="25">
        <f>VLOOKUP(Table3[[#This Row],[taxon_oid]],[1]Alphas_all_puf_new_20170727!$A:$AG,25,FALSE)</f>
        <v>0.68</v>
      </c>
      <c r="Z297" s="13">
        <f>VLOOKUP(Table3[[#This Row],[taxon_oid]],[1]Alphas_all_puf_new_20170727!$A:$AG,26,FALSE)</f>
        <v>4403506</v>
      </c>
      <c r="AA297" s="13">
        <f>VLOOKUP(Table3[[#This Row],[taxon_oid]],[1]Alphas_all_puf_new_20170727!$A:$AG,27,FALSE)</f>
        <v>4685</v>
      </c>
      <c r="AB297" s="13">
        <f>VLOOKUP(Table3[[#This Row],[taxon_oid]],[1]Alphas_all_puf_new_20170727!$A:$AG,28,FALSE)</f>
        <v>60</v>
      </c>
      <c r="AC297" s="13">
        <f>VLOOKUP(Table3[[#This Row],[taxon_oid]],[1]Alphas_all_puf_new_20170727!$A:$AG,29,FALSE)</f>
        <v>8</v>
      </c>
      <c r="AD297" s="13">
        <f>VLOOKUP(Table3[[#This Row],[taxon_oid]],[1]Alphas_all_puf_new_20170727!$A:$AG,30,FALSE)</f>
        <v>2</v>
      </c>
      <c r="AE297" s="13">
        <f>VLOOKUP(Table3[[#This Row],[taxon_oid]],[1]Alphas_all_puf_new_20170727!$A:$AG,31,FALSE)</f>
        <v>3</v>
      </c>
      <c r="AF297" s="13">
        <f>VLOOKUP(Table3[[#This Row],[taxon_oid]],[1]Alphas_all_puf_new_20170727!$A:$AG,32,FALSE)</f>
        <v>3</v>
      </c>
      <c r="AG297" s="13">
        <f>VLOOKUP(Table3[[#This Row],[taxon_oid]],[1]Alphas_all_puf_new_20170727!$A:$AG,33,FALSE)</f>
        <v>45</v>
      </c>
    </row>
    <row r="298" spans="1:33" x14ac:dyDescent="0.35">
      <c r="A298">
        <v>2651870280</v>
      </c>
      <c r="B298" t="s">
        <v>35</v>
      </c>
      <c r="C298" t="s">
        <v>123</v>
      </c>
      <c r="D298" t="s">
        <v>607</v>
      </c>
      <c r="E298" t="s">
        <v>683</v>
      </c>
      <c r="F298" t="s">
        <v>605</v>
      </c>
      <c r="G298">
        <v>2651870280</v>
      </c>
      <c r="H298" t="s">
        <v>38</v>
      </c>
      <c r="I298" t="s">
        <v>118</v>
      </c>
      <c r="J298" s="12" t="s">
        <v>506</v>
      </c>
      <c r="K298" s="12" t="s">
        <v>505</v>
      </c>
      <c r="L298" s="12" t="s">
        <v>117</v>
      </c>
      <c r="M298" t="s">
        <v>117</v>
      </c>
      <c r="N298" s="27"/>
      <c r="O298" s="26">
        <f>VLOOKUP(Table3[[#This Row],[taxon_oid]],[1]Alphas_all_puf_new_20170727!$A:$AG,14,FALSE)</f>
        <v>31989</v>
      </c>
      <c r="P298" s="26">
        <f>VLOOKUP(Table3[[#This Row],[taxon_oid]],[1]Alphas_all_puf_new_20170727!$A:$AG,15,FALSE)</f>
        <v>0</v>
      </c>
      <c r="Q298" s="26">
        <f>VLOOKUP(Table3[[#This Row],[taxon_oid]],[1]Alphas_all_puf_new_20170727!$A:$AG,16,FALSE)</f>
        <v>0</v>
      </c>
      <c r="R298" s="20">
        <f>VLOOKUP(Table3[[#This Row],[taxon_oid]],[1]Alphas_all_puf_new_20170727!$A:$AG,17,FALSE)</f>
        <v>42495</v>
      </c>
      <c r="S298" s="19" t="str">
        <f>VLOOKUP(Table3[[#This Row],[taxon_oid]],[1]Alphas_all_puf_new_20170727!$A:$AG,19,FALSE)</f>
        <v>Fauzi Haroon</v>
      </c>
      <c r="T298" s="19" t="str">
        <f>VLOOKUP(Table3[[#This Row],[taxon_oid]],[1]Alphas_all_puf_new_20170727!$A:$AG,20,FALSE)</f>
        <v>No</v>
      </c>
      <c r="U298" s="19">
        <f>VLOOKUP(Table3[[#This Row],[taxon_oid]],[1]Alphas_all_puf_new_20170727!$A:$AG,21,FALSE)</f>
        <v>0</v>
      </c>
      <c r="V298" s="13">
        <f>VLOOKUP(Table3[[#This Row],[taxon_oid]],[1]Alphas_all_puf_new_20170727!$A:$AG,22,FALSE)</f>
        <v>2419983</v>
      </c>
      <c r="W298" s="13">
        <f>VLOOKUP(Table3[[#This Row],[taxon_oid]],[1]Alphas_all_puf_new_20170727!$A:$AG,23,FALSE)</f>
        <v>2606</v>
      </c>
      <c r="X298" s="13">
        <f>VLOOKUP(Table3[[#This Row],[taxon_oid]],[1]Alphas_all_puf_new_20170727!$A:$AG,24,FALSE)</f>
        <v>111</v>
      </c>
      <c r="Y298" s="25">
        <f>VLOOKUP(Table3[[#This Row],[taxon_oid]],[1]Alphas_all_puf_new_20170727!$A:$AG,25,FALSE)</f>
        <v>0.4</v>
      </c>
      <c r="Z298" s="13">
        <f>VLOOKUP(Table3[[#This Row],[taxon_oid]],[1]Alphas_all_puf_new_20170727!$A:$AG,26,FALSE)</f>
        <v>2224715</v>
      </c>
      <c r="AA298" s="13">
        <f>VLOOKUP(Table3[[#This Row],[taxon_oid]],[1]Alphas_all_puf_new_20170727!$A:$AG,27,FALSE)</f>
        <v>2567</v>
      </c>
      <c r="AB298" s="13">
        <f>VLOOKUP(Table3[[#This Row],[taxon_oid]],[1]Alphas_all_puf_new_20170727!$A:$AG,28,FALSE)</f>
        <v>39</v>
      </c>
      <c r="AC298" s="13">
        <f>VLOOKUP(Table3[[#This Row],[taxon_oid]],[1]Alphas_all_puf_new_20170727!$A:$AG,29,FALSE)</f>
        <v>2</v>
      </c>
      <c r="AD298" s="13">
        <f>VLOOKUP(Table3[[#This Row],[taxon_oid]],[1]Alphas_all_puf_new_20170727!$A:$AG,30,FALSE)</f>
        <v>0</v>
      </c>
      <c r="AE298" s="13">
        <f>VLOOKUP(Table3[[#This Row],[taxon_oid]],[1]Alphas_all_puf_new_20170727!$A:$AG,31,FALSE)</f>
        <v>2</v>
      </c>
      <c r="AF298" s="13">
        <f>VLOOKUP(Table3[[#This Row],[taxon_oid]],[1]Alphas_all_puf_new_20170727!$A:$AG,32,FALSE)</f>
        <v>0</v>
      </c>
      <c r="AG298" s="13">
        <f>VLOOKUP(Table3[[#This Row],[taxon_oid]],[1]Alphas_all_puf_new_20170727!$A:$AG,33,FALSE)</f>
        <v>29</v>
      </c>
    </row>
    <row r="299" spans="1:33" x14ac:dyDescent="0.35">
      <c r="A299">
        <v>2695421013</v>
      </c>
      <c r="B299" t="s">
        <v>35</v>
      </c>
      <c r="C299" t="s">
        <v>36</v>
      </c>
      <c r="D299" t="s">
        <v>45</v>
      </c>
      <c r="E299" t="s">
        <v>682</v>
      </c>
      <c r="F299" t="s">
        <v>46</v>
      </c>
      <c r="G299">
        <v>2695421013</v>
      </c>
      <c r="H299" t="s">
        <v>38</v>
      </c>
      <c r="I299" t="s">
        <v>118</v>
      </c>
      <c r="J299" s="12" t="s">
        <v>506</v>
      </c>
      <c r="K299" s="12" t="s">
        <v>505</v>
      </c>
      <c r="L299" s="12" t="s">
        <v>549</v>
      </c>
      <c r="M299" s="12" t="s">
        <v>681</v>
      </c>
      <c r="N299" s="27" t="s">
        <v>680</v>
      </c>
      <c r="O299" s="26">
        <f>VLOOKUP(Table3[[#This Row],[taxon_oid]],[1]Alphas_all_puf_new_20170727!$A:$AG,14,FALSE)</f>
        <v>1508389</v>
      </c>
      <c r="P299" s="26">
        <f>VLOOKUP(Table3[[#This Row],[taxon_oid]],[1]Alphas_all_puf_new_20170727!$A:$AG,15,FALSE)</f>
        <v>0</v>
      </c>
      <c r="Q299" s="26">
        <f>VLOOKUP(Table3[[#This Row],[taxon_oid]],[1]Alphas_all_puf_new_20170727!$A:$AG,16,FALSE)</f>
        <v>0</v>
      </c>
      <c r="R299" s="20">
        <f>VLOOKUP(Table3[[#This Row],[taxon_oid]],[1]Alphas_all_puf_new_20170727!$A:$AG,17,FALSE)</f>
        <v>42647</v>
      </c>
      <c r="S299" s="19" t="str">
        <f>VLOOKUP(Table3[[#This Row],[taxon_oid]],[1]Alphas_all_puf_new_20170727!$A:$AG,19,FALSE)</f>
        <v>Markus G?ker</v>
      </c>
      <c r="T299" s="19" t="str">
        <f>VLOOKUP(Table3[[#This Row],[taxon_oid]],[1]Alphas_all_puf_new_20170727!$A:$AG,20,FALSE)</f>
        <v>Yes</v>
      </c>
      <c r="U299" s="19" t="str">
        <f>VLOOKUP(Table3[[#This Row],[taxon_oid]],[1]Alphas_all_puf_new_20170727!$A:$AG,21,FALSE)</f>
        <v>Yes</v>
      </c>
      <c r="V299" s="13">
        <f>VLOOKUP(Table3[[#This Row],[taxon_oid]],[1]Alphas_all_puf_new_20170727!$A:$AG,22,FALSE)</f>
        <v>3257490</v>
      </c>
      <c r="W299" s="13">
        <f>VLOOKUP(Table3[[#This Row],[taxon_oid]],[1]Alphas_all_puf_new_20170727!$A:$AG,23,FALSE)</f>
        <v>3333</v>
      </c>
      <c r="X299" s="13">
        <f>VLOOKUP(Table3[[#This Row],[taxon_oid]],[1]Alphas_all_puf_new_20170727!$A:$AG,24,FALSE)</f>
        <v>16</v>
      </c>
      <c r="Y299" s="25">
        <f>VLOOKUP(Table3[[#This Row],[taxon_oid]],[1]Alphas_all_puf_new_20170727!$A:$AG,25,FALSE)</f>
        <v>0.54</v>
      </c>
      <c r="Z299" s="13">
        <f>VLOOKUP(Table3[[#This Row],[taxon_oid]],[1]Alphas_all_puf_new_20170727!$A:$AG,26,FALSE)</f>
        <v>3002544</v>
      </c>
      <c r="AA299" s="13">
        <f>VLOOKUP(Table3[[#This Row],[taxon_oid]],[1]Alphas_all_puf_new_20170727!$A:$AG,27,FALSE)</f>
        <v>3283</v>
      </c>
      <c r="AB299" s="13">
        <f>VLOOKUP(Table3[[#This Row],[taxon_oid]],[1]Alphas_all_puf_new_20170727!$A:$AG,28,FALSE)</f>
        <v>50</v>
      </c>
      <c r="AC299" s="13">
        <f>VLOOKUP(Table3[[#This Row],[taxon_oid]],[1]Alphas_all_puf_new_20170727!$A:$AG,29,FALSE)</f>
        <v>3</v>
      </c>
      <c r="AD299" s="13">
        <f>VLOOKUP(Table3[[#This Row],[taxon_oid]],[1]Alphas_all_puf_new_20170727!$A:$AG,30,FALSE)</f>
        <v>1</v>
      </c>
      <c r="AE299" s="13">
        <f>VLOOKUP(Table3[[#This Row],[taxon_oid]],[1]Alphas_all_puf_new_20170727!$A:$AG,31,FALSE)</f>
        <v>1</v>
      </c>
      <c r="AF299" s="13">
        <f>VLOOKUP(Table3[[#This Row],[taxon_oid]],[1]Alphas_all_puf_new_20170727!$A:$AG,32,FALSE)</f>
        <v>1</v>
      </c>
      <c r="AG299" s="13">
        <f>VLOOKUP(Table3[[#This Row],[taxon_oid]],[1]Alphas_all_puf_new_20170727!$A:$AG,33,FALSE)</f>
        <v>38</v>
      </c>
    </row>
    <row r="300" spans="1:33" x14ac:dyDescent="0.35">
      <c r="A300">
        <v>2576861667</v>
      </c>
      <c r="B300" t="s">
        <v>35</v>
      </c>
      <c r="C300" t="s">
        <v>36</v>
      </c>
      <c r="D300" t="s">
        <v>598</v>
      </c>
      <c r="E300" t="s">
        <v>679</v>
      </c>
      <c r="F300" t="s">
        <v>596</v>
      </c>
      <c r="G300">
        <v>2576861667</v>
      </c>
      <c r="H300" t="s">
        <v>38</v>
      </c>
      <c r="I300" t="s">
        <v>118</v>
      </c>
      <c r="J300" s="12" t="s">
        <v>506</v>
      </c>
      <c r="K300" s="12" t="s">
        <v>505</v>
      </c>
      <c r="L300" s="12" t="s">
        <v>511</v>
      </c>
      <c r="M300" s="12" t="s">
        <v>595</v>
      </c>
      <c r="N300" s="27" t="s">
        <v>678</v>
      </c>
      <c r="O300" s="26">
        <f>VLOOKUP(Table3[[#This Row],[taxon_oid]],[1]Alphas_all_puf_new_20170727!$A:$AG,14,FALSE)</f>
        <v>1414586</v>
      </c>
      <c r="P300" s="26">
        <f>VLOOKUP(Table3[[#This Row],[taxon_oid]],[1]Alphas_all_puf_new_20170727!$A:$AG,15,FALSE)</f>
        <v>0</v>
      </c>
      <c r="Q300" s="26">
        <f>VLOOKUP(Table3[[#This Row],[taxon_oid]],[1]Alphas_all_puf_new_20170727!$A:$AG,16,FALSE)</f>
        <v>0</v>
      </c>
      <c r="R300" s="20">
        <f>VLOOKUP(Table3[[#This Row],[taxon_oid]],[1]Alphas_all_puf_new_20170727!$A:$AG,17,FALSE)</f>
        <v>0</v>
      </c>
      <c r="S300" s="19">
        <f>VLOOKUP(Table3[[#This Row],[taxon_oid]],[1]Alphas_all_puf_new_20170727!$A:$AG,19,FALSE)</f>
        <v>0</v>
      </c>
      <c r="T300" s="19" t="str">
        <f>VLOOKUP(Table3[[#This Row],[taxon_oid]],[1]Alphas_all_puf_new_20170727!$A:$AG,20,FALSE)</f>
        <v>Yes</v>
      </c>
      <c r="U300" s="19" t="str">
        <f>VLOOKUP(Table3[[#This Row],[taxon_oid]],[1]Alphas_all_puf_new_20170727!$A:$AG,21,FALSE)</f>
        <v>Unknown</v>
      </c>
      <c r="V300" s="13">
        <f>VLOOKUP(Table3[[#This Row],[taxon_oid]],[1]Alphas_all_puf_new_20170727!$A:$AG,22,FALSE)</f>
        <v>3647740</v>
      </c>
      <c r="W300" s="13">
        <f>VLOOKUP(Table3[[#This Row],[taxon_oid]],[1]Alphas_all_puf_new_20170727!$A:$AG,23,FALSE)</f>
        <v>3517</v>
      </c>
      <c r="X300" s="13">
        <f>VLOOKUP(Table3[[#This Row],[taxon_oid]],[1]Alphas_all_puf_new_20170727!$A:$AG,24,FALSE)</f>
        <v>51</v>
      </c>
      <c r="Y300" s="25">
        <f>VLOOKUP(Table3[[#This Row],[taxon_oid]],[1]Alphas_all_puf_new_20170727!$A:$AG,25,FALSE)</f>
        <v>0.67</v>
      </c>
      <c r="Z300" s="13">
        <f>VLOOKUP(Table3[[#This Row],[taxon_oid]],[1]Alphas_all_puf_new_20170727!$A:$AG,26,FALSE)</f>
        <v>3281418</v>
      </c>
      <c r="AA300" s="13">
        <f>VLOOKUP(Table3[[#This Row],[taxon_oid]],[1]Alphas_all_puf_new_20170727!$A:$AG,27,FALSE)</f>
        <v>3454</v>
      </c>
      <c r="AB300" s="13">
        <f>VLOOKUP(Table3[[#This Row],[taxon_oid]],[1]Alphas_all_puf_new_20170727!$A:$AG,28,FALSE)</f>
        <v>63</v>
      </c>
      <c r="AC300" s="13">
        <f>VLOOKUP(Table3[[#This Row],[taxon_oid]],[1]Alphas_all_puf_new_20170727!$A:$AG,29,FALSE)</f>
        <v>12</v>
      </c>
      <c r="AD300" s="13">
        <f>VLOOKUP(Table3[[#This Row],[taxon_oid]],[1]Alphas_all_puf_new_20170727!$A:$AG,30,FALSE)</f>
        <v>2</v>
      </c>
      <c r="AE300" s="13">
        <f>VLOOKUP(Table3[[#This Row],[taxon_oid]],[1]Alphas_all_puf_new_20170727!$A:$AG,31,FALSE)</f>
        <v>5</v>
      </c>
      <c r="AF300" s="13">
        <f>VLOOKUP(Table3[[#This Row],[taxon_oid]],[1]Alphas_all_puf_new_20170727!$A:$AG,32,FALSE)</f>
        <v>5</v>
      </c>
      <c r="AG300" s="13">
        <f>VLOOKUP(Table3[[#This Row],[taxon_oid]],[1]Alphas_all_puf_new_20170727!$A:$AG,33,FALSE)</f>
        <v>49</v>
      </c>
    </row>
    <row r="301" spans="1:33" x14ac:dyDescent="0.35">
      <c r="A301">
        <v>2734482186</v>
      </c>
      <c r="B301" t="s">
        <v>35</v>
      </c>
      <c r="C301" t="s">
        <v>36</v>
      </c>
      <c r="D301" t="s">
        <v>45</v>
      </c>
      <c r="E301" t="s">
        <v>677</v>
      </c>
      <c r="F301" t="s">
        <v>46</v>
      </c>
      <c r="G301">
        <v>2734482186</v>
      </c>
      <c r="H301" t="s">
        <v>38</v>
      </c>
      <c r="I301" t="s">
        <v>118</v>
      </c>
      <c r="J301" s="12" t="s">
        <v>506</v>
      </c>
      <c r="K301" s="12" t="s">
        <v>505</v>
      </c>
      <c r="L301" s="12" t="s">
        <v>568</v>
      </c>
      <c r="M301" s="12" t="s">
        <v>676</v>
      </c>
      <c r="N301" s="27" t="s">
        <v>675</v>
      </c>
      <c r="O301" s="26">
        <f>VLOOKUP(Table3[[#This Row],[taxon_oid]],[1]Alphas_all_puf_new_20170727!$A:$AG,14,FALSE)</f>
        <v>365340</v>
      </c>
      <c r="P301" s="26">
        <f>VLOOKUP(Table3[[#This Row],[taxon_oid]],[1]Alphas_all_puf_new_20170727!$A:$AG,15,FALSE)</f>
        <v>0</v>
      </c>
      <c r="Q301" s="26">
        <f>VLOOKUP(Table3[[#This Row],[taxon_oid]],[1]Alphas_all_puf_new_20170727!$A:$AG,16,FALSE)</f>
        <v>0</v>
      </c>
      <c r="R301" s="20">
        <f>VLOOKUP(Table3[[#This Row],[taxon_oid]],[1]Alphas_all_puf_new_20170727!$A:$AG,17,FALSE)</f>
        <v>42899</v>
      </c>
      <c r="S301" s="19" t="str">
        <f>VLOOKUP(Table3[[#This Row],[taxon_oid]],[1]Alphas_all_puf_new_20170727!$A:$AG,19,FALSE)</f>
        <v>Markus G?ker</v>
      </c>
      <c r="T301" s="19" t="str">
        <f>VLOOKUP(Table3[[#This Row],[taxon_oid]],[1]Alphas_all_puf_new_20170727!$A:$AG,20,FALSE)</f>
        <v>Yes</v>
      </c>
      <c r="U301" s="19">
        <f>VLOOKUP(Table3[[#This Row],[taxon_oid]],[1]Alphas_all_puf_new_20170727!$A:$AG,21,FALSE)</f>
        <v>0</v>
      </c>
      <c r="V301" s="13">
        <f>VLOOKUP(Table3[[#This Row],[taxon_oid]],[1]Alphas_all_puf_new_20170727!$A:$AG,22,FALSE)</f>
        <v>2909339</v>
      </c>
      <c r="W301" s="13">
        <f>VLOOKUP(Table3[[#This Row],[taxon_oid]],[1]Alphas_all_puf_new_20170727!$A:$AG,23,FALSE)</f>
        <v>2954</v>
      </c>
      <c r="X301" s="13">
        <f>VLOOKUP(Table3[[#This Row],[taxon_oid]],[1]Alphas_all_puf_new_20170727!$A:$AG,24,FALSE)</f>
        <v>59</v>
      </c>
      <c r="Y301" s="25">
        <f>VLOOKUP(Table3[[#This Row],[taxon_oid]],[1]Alphas_all_puf_new_20170727!$A:$AG,25,FALSE)</f>
        <v>0.63</v>
      </c>
      <c r="Z301" s="13">
        <f>VLOOKUP(Table3[[#This Row],[taxon_oid]],[1]Alphas_all_puf_new_20170727!$A:$AG,26,FALSE)</f>
        <v>2661087</v>
      </c>
      <c r="AA301" s="13">
        <f>VLOOKUP(Table3[[#This Row],[taxon_oid]],[1]Alphas_all_puf_new_20170727!$A:$AG,27,FALSE)</f>
        <v>2898</v>
      </c>
      <c r="AB301" s="13">
        <f>VLOOKUP(Table3[[#This Row],[taxon_oid]],[1]Alphas_all_puf_new_20170727!$A:$AG,28,FALSE)</f>
        <v>56</v>
      </c>
      <c r="AC301" s="13">
        <f>VLOOKUP(Table3[[#This Row],[taxon_oid]],[1]Alphas_all_puf_new_20170727!$A:$AG,29,FALSE)</f>
        <v>3</v>
      </c>
      <c r="AD301" s="13">
        <f>VLOOKUP(Table3[[#This Row],[taxon_oid]],[1]Alphas_all_puf_new_20170727!$A:$AG,30,FALSE)</f>
        <v>1</v>
      </c>
      <c r="AE301" s="13">
        <f>VLOOKUP(Table3[[#This Row],[taxon_oid]],[1]Alphas_all_puf_new_20170727!$A:$AG,31,FALSE)</f>
        <v>1</v>
      </c>
      <c r="AF301" s="13">
        <f>VLOOKUP(Table3[[#This Row],[taxon_oid]],[1]Alphas_all_puf_new_20170727!$A:$AG,32,FALSE)</f>
        <v>1</v>
      </c>
      <c r="AG301" s="13">
        <f>VLOOKUP(Table3[[#This Row],[taxon_oid]],[1]Alphas_all_puf_new_20170727!$A:$AG,33,FALSE)</f>
        <v>44</v>
      </c>
    </row>
    <row r="302" spans="1:33" x14ac:dyDescent="0.35">
      <c r="A302">
        <v>2608642210</v>
      </c>
      <c r="B302" t="s">
        <v>35</v>
      </c>
      <c r="C302" t="s">
        <v>123</v>
      </c>
      <c r="D302" t="s">
        <v>318</v>
      </c>
      <c r="E302" t="s">
        <v>674</v>
      </c>
      <c r="F302" t="s">
        <v>46</v>
      </c>
      <c r="G302">
        <v>2608642210</v>
      </c>
      <c r="H302" t="s">
        <v>38</v>
      </c>
      <c r="I302" t="s">
        <v>118</v>
      </c>
      <c r="J302" s="12" t="s">
        <v>506</v>
      </c>
      <c r="K302" s="12" t="s">
        <v>505</v>
      </c>
      <c r="L302" s="12" t="s">
        <v>117</v>
      </c>
      <c r="M302" t="s">
        <v>117</v>
      </c>
      <c r="N302" s="27"/>
      <c r="O302" s="26">
        <f>VLOOKUP(Table3[[#This Row],[taxon_oid]],[1]Alphas_all_puf_new_20170727!$A:$AG,14,FALSE)</f>
        <v>31989</v>
      </c>
      <c r="P302" s="26">
        <f>VLOOKUP(Table3[[#This Row],[taxon_oid]],[1]Alphas_all_puf_new_20170727!$A:$AG,15,FALSE)</f>
        <v>0</v>
      </c>
      <c r="Q302" s="26">
        <f>VLOOKUP(Table3[[#This Row],[taxon_oid]],[1]Alphas_all_puf_new_20170727!$A:$AG,16,FALSE)</f>
        <v>0</v>
      </c>
      <c r="R302" s="20">
        <f>VLOOKUP(Table3[[#This Row],[taxon_oid]],[1]Alphas_all_puf_new_20170727!$A:$AG,17,FALSE)</f>
        <v>42108</v>
      </c>
      <c r="S302" s="19" t="str">
        <f>VLOOKUP(Table3[[#This Row],[taxon_oid]],[1]Alphas_all_puf_new_20170727!$A:$AG,19,FALSE)</f>
        <v>Jim Fredrickson</v>
      </c>
      <c r="T302" s="19" t="str">
        <f>VLOOKUP(Table3[[#This Row],[taxon_oid]],[1]Alphas_all_puf_new_20170727!$A:$AG,20,FALSE)</f>
        <v>No</v>
      </c>
      <c r="U302" s="19">
        <f>VLOOKUP(Table3[[#This Row],[taxon_oid]],[1]Alphas_all_puf_new_20170727!$A:$AG,21,FALSE)</f>
        <v>0</v>
      </c>
      <c r="V302" s="13">
        <f>VLOOKUP(Table3[[#This Row],[taxon_oid]],[1]Alphas_all_puf_new_20170727!$A:$AG,22,FALSE)</f>
        <v>3684589</v>
      </c>
      <c r="W302" s="13">
        <f>VLOOKUP(Table3[[#This Row],[taxon_oid]],[1]Alphas_all_puf_new_20170727!$A:$AG,23,FALSE)</f>
        <v>3737</v>
      </c>
      <c r="X302" s="13">
        <f>VLOOKUP(Table3[[#This Row],[taxon_oid]],[1]Alphas_all_puf_new_20170727!$A:$AG,24,FALSE)</f>
        <v>87</v>
      </c>
      <c r="Y302" s="25">
        <f>VLOOKUP(Table3[[#This Row],[taxon_oid]],[1]Alphas_all_puf_new_20170727!$A:$AG,25,FALSE)</f>
        <v>0.67</v>
      </c>
      <c r="Z302" s="13">
        <f>VLOOKUP(Table3[[#This Row],[taxon_oid]],[1]Alphas_all_puf_new_20170727!$A:$AG,26,FALSE)</f>
        <v>3355148</v>
      </c>
      <c r="AA302" s="13">
        <f>VLOOKUP(Table3[[#This Row],[taxon_oid]],[1]Alphas_all_puf_new_20170727!$A:$AG,27,FALSE)</f>
        <v>3684</v>
      </c>
      <c r="AB302" s="13">
        <f>VLOOKUP(Table3[[#This Row],[taxon_oid]],[1]Alphas_all_puf_new_20170727!$A:$AG,28,FALSE)</f>
        <v>53</v>
      </c>
      <c r="AC302" s="13">
        <f>VLOOKUP(Table3[[#This Row],[taxon_oid]],[1]Alphas_all_puf_new_20170727!$A:$AG,29,FALSE)</f>
        <v>1</v>
      </c>
      <c r="AD302" s="13">
        <f>VLOOKUP(Table3[[#This Row],[taxon_oid]],[1]Alphas_all_puf_new_20170727!$A:$AG,30,FALSE)</f>
        <v>0</v>
      </c>
      <c r="AE302" s="13">
        <f>VLOOKUP(Table3[[#This Row],[taxon_oid]],[1]Alphas_all_puf_new_20170727!$A:$AG,31,FALSE)</f>
        <v>1</v>
      </c>
      <c r="AF302" s="13">
        <f>VLOOKUP(Table3[[#This Row],[taxon_oid]],[1]Alphas_all_puf_new_20170727!$A:$AG,32,FALSE)</f>
        <v>0</v>
      </c>
      <c r="AG302" s="13">
        <f>VLOOKUP(Table3[[#This Row],[taxon_oid]],[1]Alphas_all_puf_new_20170727!$A:$AG,33,FALSE)</f>
        <v>36</v>
      </c>
    </row>
    <row r="303" spans="1:33" x14ac:dyDescent="0.35">
      <c r="A303">
        <v>646564563</v>
      </c>
      <c r="B303" t="s">
        <v>35</v>
      </c>
      <c r="C303" t="s">
        <v>60</v>
      </c>
      <c r="D303" t="s">
        <v>673</v>
      </c>
      <c r="E303" t="s">
        <v>672</v>
      </c>
      <c r="F303" t="s">
        <v>671</v>
      </c>
      <c r="G303">
        <v>646564563</v>
      </c>
      <c r="H303" t="s">
        <v>38</v>
      </c>
      <c r="I303" t="s">
        <v>118</v>
      </c>
      <c r="J303" s="12" t="s">
        <v>506</v>
      </c>
      <c r="K303" s="12" t="s">
        <v>505</v>
      </c>
      <c r="L303" s="12" t="s">
        <v>511</v>
      </c>
      <c r="M303" s="12" t="s">
        <v>595</v>
      </c>
      <c r="N303" s="27" t="s">
        <v>670</v>
      </c>
      <c r="O303" s="26">
        <f>VLOOKUP(Table3[[#This Row],[taxon_oid]],[1]Alphas_all_puf_new_20170727!$A:$AG,14,FALSE)</f>
        <v>272942</v>
      </c>
      <c r="P303" s="26">
        <f>VLOOKUP(Table3[[#This Row],[taxon_oid]],[1]Alphas_all_puf_new_20170727!$A:$AG,15,FALSE)</f>
        <v>55</v>
      </c>
      <c r="Q303" s="26">
        <f>VLOOKUP(Table3[[#This Row],[taxon_oid]],[1]Alphas_all_puf_new_20170727!$A:$AG,16,FALSE)</f>
        <v>47509</v>
      </c>
      <c r="R303" s="20">
        <f>VLOOKUP(Table3[[#This Row],[taxon_oid]],[1]Alphas_all_puf_new_20170727!$A:$AG,17,FALSE)</f>
        <v>40391</v>
      </c>
      <c r="S303" s="19" t="str">
        <f>VLOOKUP(Table3[[#This Row],[taxon_oid]],[1]Alphas_all_puf_new_20170727!$A:$AG,19,FALSE)</f>
        <v>Haselkorn R</v>
      </c>
      <c r="T303" s="19" t="str">
        <f>VLOOKUP(Table3[[#This Row],[taxon_oid]],[1]Alphas_all_puf_new_20170727!$A:$AG,20,FALSE)</f>
        <v>Yes</v>
      </c>
      <c r="U303" s="19" t="str">
        <f>VLOOKUP(Table3[[#This Row],[taxon_oid]],[1]Alphas_all_puf_new_20170727!$A:$AG,21,FALSE)</f>
        <v>No</v>
      </c>
      <c r="V303" s="13">
        <f>VLOOKUP(Table3[[#This Row],[taxon_oid]],[1]Alphas_all_puf_new_20170727!$A:$AG,22,FALSE)</f>
        <v>3871920</v>
      </c>
      <c r="W303" s="13">
        <f>VLOOKUP(Table3[[#This Row],[taxon_oid]],[1]Alphas_all_puf_new_20170727!$A:$AG,23,FALSE)</f>
        <v>3708</v>
      </c>
      <c r="X303" s="13">
        <f>VLOOKUP(Table3[[#This Row],[taxon_oid]],[1]Alphas_all_puf_new_20170727!$A:$AG,24,FALSE)</f>
        <v>2</v>
      </c>
      <c r="Y303" s="25">
        <f>VLOOKUP(Table3[[#This Row],[taxon_oid]],[1]Alphas_all_puf_new_20170727!$A:$AG,25,FALSE)</f>
        <v>0.67</v>
      </c>
      <c r="Z303" s="13">
        <f>VLOOKUP(Table3[[#This Row],[taxon_oid]],[1]Alphas_all_puf_new_20170727!$A:$AG,26,FALSE)</f>
        <v>3517471</v>
      </c>
      <c r="AA303" s="13">
        <f>VLOOKUP(Table3[[#This Row],[taxon_oid]],[1]Alphas_all_puf_new_20170727!$A:$AG,27,FALSE)</f>
        <v>3642</v>
      </c>
      <c r="AB303" s="13">
        <f>VLOOKUP(Table3[[#This Row],[taxon_oid]],[1]Alphas_all_puf_new_20170727!$A:$AG,28,FALSE)</f>
        <v>66</v>
      </c>
      <c r="AC303" s="13">
        <f>VLOOKUP(Table3[[#This Row],[taxon_oid]],[1]Alphas_all_puf_new_20170727!$A:$AG,29,FALSE)</f>
        <v>12</v>
      </c>
      <c r="AD303" s="13">
        <f>VLOOKUP(Table3[[#This Row],[taxon_oid]],[1]Alphas_all_puf_new_20170727!$A:$AG,30,FALSE)</f>
        <v>4</v>
      </c>
      <c r="AE303" s="13">
        <f>VLOOKUP(Table3[[#This Row],[taxon_oid]],[1]Alphas_all_puf_new_20170727!$A:$AG,31,FALSE)</f>
        <v>4</v>
      </c>
      <c r="AF303" s="13">
        <f>VLOOKUP(Table3[[#This Row],[taxon_oid]],[1]Alphas_all_puf_new_20170727!$A:$AG,32,FALSE)</f>
        <v>4</v>
      </c>
      <c r="AG303" s="13">
        <f>VLOOKUP(Table3[[#This Row],[taxon_oid]],[1]Alphas_all_puf_new_20170727!$A:$AG,33,FALSE)</f>
        <v>53</v>
      </c>
    </row>
    <row r="304" spans="1:33" x14ac:dyDescent="0.35">
      <c r="A304">
        <v>2579778904</v>
      </c>
      <c r="B304" t="s">
        <v>35</v>
      </c>
      <c r="C304" t="s">
        <v>36</v>
      </c>
      <c r="D304" t="s">
        <v>669</v>
      </c>
      <c r="E304" t="s">
        <v>668</v>
      </c>
      <c r="F304" t="s">
        <v>667</v>
      </c>
      <c r="G304">
        <v>2579778904</v>
      </c>
      <c r="H304" t="s">
        <v>38</v>
      </c>
      <c r="I304" t="s">
        <v>118</v>
      </c>
      <c r="J304" s="12" t="s">
        <v>506</v>
      </c>
      <c r="K304" s="12" t="s">
        <v>505</v>
      </c>
      <c r="L304" s="12" t="s">
        <v>538</v>
      </c>
      <c r="M304" s="12" t="s">
        <v>666</v>
      </c>
      <c r="N304" s="27" t="s">
        <v>665</v>
      </c>
      <c r="O304" s="26">
        <f>VLOOKUP(Table3[[#This Row],[taxon_oid]],[1]Alphas_all_puf_new_20170727!$A:$AG,14,FALSE)</f>
        <v>1443111</v>
      </c>
      <c r="P304" s="26">
        <f>VLOOKUP(Table3[[#This Row],[taxon_oid]],[1]Alphas_all_puf_new_20170727!$A:$AG,15,FALSE)</f>
        <v>0</v>
      </c>
      <c r="Q304" s="26">
        <f>VLOOKUP(Table3[[#This Row],[taxon_oid]],[1]Alphas_all_puf_new_20170727!$A:$AG,16,FALSE)</f>
        <v>0</v>
      </c>
      <c r="R304" s="20">
        <f>VLOOKUP(Table3[[#This Row],[taxon_oid]],[1]Alphas_all_puf_new_20170727!$A:$AG,17,FALSE)</f>
        <v>41820</v>
      </c>
      <c r="S304" s="19">
        <f>VLOOKUP(Table3[[#This Row],[taxon_oid]],[1]Alphas_all_puf_new_20170727!$A:$AG,19,FALSE)</f>
        <v>0</v>
      </c>
      <c r="T304" s="19" t="str">
        <f>VLOOKUP(Table3[[#This Row],[taxon_oid]],[1]Alphas_all_puf_new_20170727!$A:$AG,20,FALSE)</f>
        <v>Yes</v>
      </c>
      <c r="U304" s="19" t="str">
        <f>VLOOKUP(Table3[[#This Row],[taxon_oid]],[1]Alphas_all_puf_new_20170727!$A:$AG,21,FALSE)</f>
        <v>Unknown</v>
      </c>
      <c r="V304" s="13">
        <f>VLOOKUP(Table3[[#This Row],[taxon_oid]],[1]Alphas_all_puf_new_20170727!$A:$AG,22,FALSE)</f>
        <v>3976672</v>
      </c>
      <c r="W304" s="13">
        <f>VLOOKUP(Table3[[#This Row],[taxon_oid]],[1]Alphas_all_puf_new_20170727!$A:$AG,23,FALSE)</f>
        <v>3887</v>
      </c>
      <c r="X304" s="13">
        <f>VLOOKUP(Table3[[#This Row],[taxon_oid]],[1]Alphas_all_puf_new_20170727!$A:$AG,24,FALSE)</f>
        <v>4</v>
      </c>
      <c r="Y304" s="25">
        <f>VLOOKUP(Table3[[#This Row],[taxon_oid]],[1]Alphas_all_puf_new_20170727!$A:$AG,25,FALSE)</f>
        <v>0.56000000000000005</v>
      </c>
      <c r="Z304" s="13">
        <f>VLOOKUP(Table3[[#This Row],[taxon_oid]],[1]Alphas_all_puf_new_20170727!$A:$AG,26,FALSE)</f>
        <v>3557345</v>
      </c>
      <c r="AA304" s="13">
        <f>VLOOKUP(Table3[[#This Row],[taxon_oid]],[1]Alphas_all_puf_new_20170727!$A:$AG,27,FALSE)</f>
        <v>3832</v>
      </c>
      <c r="AB304" s="13">
        <f>VLOOKUP(Table3[[#This Row],[taxon_oid]],[1]Alphas_all_puf_new_20170727!$A:$AG,28,FALSE)</f>
        <v>55</v>
      </c>
      <c r="AC304" s="13">
        <f>VLOOKUP(Table3[[#This Row],[taxon_oid]],[1]Alphas_all_puf_new_20170727!$A:$AG,29,FALSE)</f>
        <v>6</v>
      </c>
      <c r="AD304" s="13">
        <f>VLOOKUP(Table3[[#This Row],[taxon_oid]],[1]Alphas_all_puf_new_20170727!$A:$AG,30,FALSE)</f>
        <v>2</v>
      </c>
      <c r="AE304" s="13">
        <f>VLOOKUP(Table3[[#This Row],[taxon_oid]],[1]Alphas_all_puf_new_20170727!$A:$AG,31,FALSE)</f>
        <v>2</v>
      </c>
      <c r="AF304" s="13">
        <f>VLOOKUP(Table3[[#This Row],[taxon_oid]],[1]Alphas_all_puf_new_20170727!$A:$AG,32,FALSE)</f>
        <v>2</v>
      </c>
      <c r="AG304" s="13">
        <f>VLOOKUP(Table3[[#This Row],[taxon_oid]],[1]Alphas_all_puf_new_20170727!$A:$AG,33,FALSE)</f>
        <v>42</v>
      </c>
    </row>
    <row r="305" spans="1:33" x14ac:dyDescent="0.35">
      <c r="A305">
        <v>2739367782</v>
      </c>
      <c r="B305" t="s">
        <v>35</v>
      </c>
      <c r="C305" t="s">
        <v>123</v>
      </c>
      <c r="D305" t="s">
        <v>392</v>
      </c>
      <c r="E305" t="s">
        <v>664</v>
      </c>
      <c r="F305" t="s">
        <v>46</v>
      </c>
      <c r="G305">
        <v>2739367782</v>
      </c>
      <c r="H305" t="s">
        <v>38</v>
      </c>
      <c r="I305" t="s">
        <v>118</v>
      </c>
      <c r="J305" s="12" t="s">
        <v>506</v>
      </c>
      <c r="K305" s="12" t="s">
        <v>505</v>
      </c>
      <c r="L305" s="12" t="s">
        <v>117</v>
      </c>
      <c r="M305" t="s">
        <v>117</v>
      </c>
      <c r="N305" s="27" t="s">
        <v>663</v>
      </c>
      <c r="O305" s="26">
        <f>VLOOKUP(Table3[[#This Row],[taxon_oid]],[1]Alphas_all_puf_new_20170727!$A:$AG,14,FALSE)</f>
        <v>31989</v>
      </c>
      <c r="P305" s="26">
        <f>VLOOKUP(Table3[[#This Row],[taxon_oid]],[1]Alphas_all_puf_new_20170727!$A:$AG,15,FALSE)</f>
        <v>0</v>
      </c>
      <c r="Q305" s="26">
        <f>VLOOKUP(Table3[[#This Row],[taxon_oid]],[1]Alphas_all_puf_new_20170727!$A:$AG,16,FALSE)</f>
        <v>0</v>
      </c>
      <c r="R305" s="20">
        <f>VLOOKUP(Table3[[#This Row],[taxon_oid]],[1]Alphas_all_puf_new_20170727!$A:$AG,17,FALSE)</f>
        <v>42941</v>
      </c>
      <c r="S305" s="19" t="str">
        <f>VLOOKUP(Table3[[#This Row],[taxon_oid]],[1]Alphas_all_puf_new_20170727!$A:$AG,19,FALSE)</f>
        <v>Edward DeLong</v>
      </c>
      <c r="T305" s="19" t="str">
        <f>VLOOKUP(Table3[[#This Row],[taxon_oid]],[1]Alphas_all_puf_new_20170727!$A:$AG,20,FALSE)</f>
        <v>No</v>
      </c>
      <c r="U305" s="19">
        <f>VLOOKUP(Table3[[#This Row],[taxon_oid]],[1]Alphas_all_puf_new_20170727!$A:$AG,21,FALSE)</f>
        <v>0</v>
      </c>
      <c r="V305" s="13">
        <f>VLOOKUP(Table3[[#This Row],[taxon_oid]],[1]Alphas_all_puf_new_20170727!$A:$AG,22,FALSE)</f>
        <v>1540500</v>
      </c>
      <c r="W305" s="13">
        <f>VLOOKUP(Table3[[#This Row],[taxon_oid]],[1]Alphas_all_puf_new_20170727!$A:$AG,23,FALSE)</f>
        <v>1521</v>
      </c>
      <c r="X305" s="13">
        <f>VLOOKUP(Table3[[#This Row],[taxon_oid]],[1]Alphas_all_puf_new_20170727!$A:$AG,24,FALSE)</f>
        <v>39</v>
      </c>
      <c r="Y305" s="25">
        <f>VLOOKUP(Table3[[#This Row],[taxon_oid]],[1]Alphas_all_puf_new_20170727!$A:$AG,25,FALSE)</f>
        <v>0.37</v>
      </c>
      <c r="Z305" s="13">
        <f>VLOOKUP(Table3[[#This Row],[taxon_oid]],[1]Alphas_all_puf_new_20170727!$A:$AG,26,FALSE)</f>
        <v>1440559</v>
      </c>
      <c r="AA305" s="13">
        <f>VLOOKUP(Table3[[#This Row],[taxon_oid]],[1]Alphas_all_puf_new_20170727!$A:$AG,27,FALSE)</f>
        <v>1501</v>
      </c>
      <c r="AB305" s="13">
        <f>VLOOKUP(Table3[[#This Row],[taxon_oid]],[1]Alphas_all_puf_new_20170727!$A:$AG,28,FALSE)</f>
        <v>20</v>
      </c>
      <c r="AC305" s="13">
        <f>VLOOKUP(Table3[[#This Row],[taxon_oid]],[1]Alphas_all_puf_new_20170727!$A:$AG,29,FALSE)</f>
        <v>0</v>
      </c>
      <c r="AD305" s="13">
        <f>VLOOKUP(Table3[[#This Row],[taxon_oid]],[1]Alphas_all_puf_new_20170727!$A:$AG,30,FALSE)</f>
        <v>0</v>
      </c>
      <c r="AE305" s="13">
        <f>VLOOKUP(Table3[[#This Row],[taxon_oid]],[1]Alphas_all_puf_new_20170727!$A:$AG,31,FALSE)</f>
        <v>0</v>
      </c>
      <c r="AF305" s="13">
        <f>VLOOKUP(Table3[[#This Row],[taxon_oid]],[1]Alphas_all_puf_new_20170727!$A:$AG,32,FALSE)</f>
        <v>0</v>
      </c>
      <c r="AG305" s="13">
        <f>VLOOKUP(Table3[[#This Row],[taxon_oid]],[1]Alphas_all_puf_new_20170727!$A:$AG,33,FALSE)</f>
        <v>16</v>
      </c>
    </row>
    <row r="306" spans="1:33" x14ac:dyDescent="0.35">
      <c r="A306">
        <v>2608642163</v>
      </c>
      <c r="B306" t="s">
        <v>35</v>
      </c>
      <c r="C306" t="s">
        <v>123</v>
      </c>
      <c r="D306" t="s">
        <v>636</v>
      </c>
      <c r="E306" t="s">
        <v>662</v>
      </c>
      <c r="F306" t="s">
        <v>661</v>
      </c>
      <c r="G306">
        <v>2608642163</v>
      </c>
      <c r="H306" t="s">
        <v>38</v>
      </c>
      <c r="I306" t="s">
        <v>118</v>
      </c>
      <c r="J306" s="12" t="s">
        <v>506</v>
      </c>
      <c r="K306" s="12" t="s">
        <v>505</v>
      </c>
      <c r="L306" s="12" t="s">
        <v>117</v>
      </c>
      <c r="M306" t="s">
        <v>117</v>
      </c>
      <c r="N306" s="27" t="s">
        <v>660</v>
      </c>
      <c r="O306" s="26">
        <f>VLOOKUP(Table3[[#This Row],[taxon_oid]],[1]Alphas_all_puf_new_20170727!$A:$AG,14,FALSE)</f>
        <v>31989</v>
      </c>
      <c r="P306" s="26">
        <f>VLOOKUP(Table3[[#This Row],[taxon_oid]],[1]Alphas_all_puf_new_20170727!$A:$AG,15,FALSE)</f>
        <v>0</v>
      </c>
      <c r="Q306" s="26">
        <f>VLOOKUP(Table3[[#This Row],[taxon_oid]],[1]Alphas_all_puf_new_20170727!$A:$AG,16,FALSE)</f>
        <v>0</v>
      </c>
      <c r="R306" s="20">
        <f>VLOOKUP(Table3[[#This Row],[taxon_oid]],[1]Alphas_all_puf_new_20170727!$A:$AG,17,FALSE)</f>
        <v>42538</v>
      </c>
      <c r="S306" s="19" t="str">
        <f>VLOOKUP(Table3[[#This Row],[taxon_oid]],[1]Alphas_all_puf_new_20170727!$A:$AG,19,FALSE)</f>
        <v>Sonja Voget</v>
      </c>
      <c r="T306" s="19" t="str">
        <f>VLOOKUP(Table3[[#This Row],[taxon_oid]],[1]Alphas_all_puf_new_20170727!$A:$AG,20,FALSE)</f>
        <v>Yes</v>
      </c>
      <c r="U306" s="19" t="str">
        <f>VLOOKUP(Table3[[#This Row],[taxon_oid]],[1]Alphas_all_puf_new_20170727!$A:$AG,21,FALSE)</f>
        <v>Unknown</v>
      </c>
      <c r="V306" s="13">
        <f>VLOOKUP(Table3[[#This Row],[taxon_oid]],[1]Alphas_all_puf_new_20170727!$A:$AG,22,FALSE)</f>
        <v>3636317</v>
      </c>
      <c r="W306" s="13">
        <f>VLOOKUP(Table3[[#This Row],[taxon_oid]],[1]Alphas_all_puf_new_20170727!$A:$AG,23,FALSE)</f>
        <v>3569</v>
      </c>
      <c r="X306" s="13">
        <f>VLOOKUP(Table3[[#This Row],[taxon_oid]],[1]Alphas_all_puf_new_20170727!$A:$AG,24,FALSE)</f>
        <v>38</v>
      </c>
      <c r="Y306" s="25">
        <f>VLOOKUP(Table3[[#This Row],[taxon_oid]],[1]Alphas_all_puf_new_20170727!$A:$AG,25,FALSE)</f>
        <v>0.51</v>
      </c>
      <c r="Z306" s="13">
        <f>VLOOKUP(Table3[[#This Row],[taxon_oid]],[1]Alphas_all_puf_new_20170727!$A:$AG,26,FALSE)</f>
        <v>3230694</v>
      </c>
      <c r="AA306" s="13">
        <f>VLOOKUP(Table3[[#This Row],[taxon_oid]],[1]Alphas_all_puf_new_20170727!$A:$AG,27,FALSE)</f>
        <v>3520</v>
      </c>
      <c r="AB306" s="13">
        <f>VLOOKUP(Table3[[#This Row],[taxon_oid]],[1]Alphas_all_puf_new_20170727!$A:$AG,28,FALSE)</f>
        <v>49</v>
      </c>
      <c r="AC306" s="13">
        <f>VLOOKUP(Table3[[#This Row],[taxon_oid]],[1]Alphas_all_puf_new_20170727!$A:$AG,29,FALSE)</f>
        <v>3</v>
      </c>
      <c r="AD306" s="13">
        <f>VLOOKUP(Table3[[#This Row],[taxon_oid]],[1]Alphas_all_puf_new_20170727!$A:$AG,30,FALSE)</f>
        <v>1</v>
      </c>
      <c r="AE306" s="13">
        <f>VLOOKUP(Table3[[#This Row],[taxon_oid]],[1]Alphas_all_puf_new_20170727!$A:$AG,31,FALSE)</f>
        <v>1</v>
      </c>
      <c r="AF306" s="13">
        <f>VLOOKUP(Table3[[#This Row],[taxon_oid]],[1]Alphas_all_puf_new_20170727!$A:$AG,32,FALSE)</f>
        <v>1</v>
      </c>
      <c r="AG306" s="13">
        <f>VLOOKUP(Table3[[#This Row],[taxon_oid]],[1]Alphas_all_puf_new_20170727!$A:$AG,33,FALSE)</f>
        <v>38</v>
      </c>
    </row>
    <row r="307" spans="1:33" x14ac:dyDescent="0.35">
      <c r="A307">
        <v>2687453539</v>
      </c>
      <c r="B307" t="s">
        <v>35</v>
      </c>
      <c r="C307" t="s">
        <v>60</v>
      </c>
      <c r="D307" t="s">
        <v>659</v>
      </c>
      <c r="E307" t="s">
        <v>658</v>
      </c>
      <c r="F307" t="s">
        <v>657</v>
      </c>
      <c r="G307">
        <v>2687453539</v>
      </c>
      <c r="H307" t="s">
        <v>38</v>
      </c>
      <c r="I307" t="s">
        <v>118</v>
      </c>
      <c r="J307" s="12" t="s">
        <v>506</v>
      </c>
      <c r="K307" s="12" t="s">
        <v>505</v>
      </c>
      <c r="L307" s="12" t="s">
        <v>568</v>
      </c>
      <c r="M307" s="12" t="s">
        <v>656</v>
      </c>
      <c r="N307" s="27" t="s">
        <v>655</v>
      </c>
      <c r="O307" s="26">
        <f>VLOOKUP(Table3[[#This Row],[taxon_oid]],[1]Alphas_all_puf_new_20170727!$A:$AG,14,FALSE)</f>
        <v>35806</v>
      </c>
      <c r="P307" s="26">
        <f>VLOOKUP(Table3[[#This Row],[taxon_oid]],[1]Alphas_all_puf_new_20170727!$A:$AG,15,FALSE)</f>
        <v>0</v>
      </c>
      <c r="Q307" s="26">
        <f>VLOOKUP(Table3[[#This Row],[taxon_oid]],[1]Alphas_all_puf_new_20170727!$A:$AG,16,FALSE)</f>
        <v>0</v>
      </c>
      <c r="R307" s="20">
        <f>VLOOKUP(Table3[[#This Row],[taxon_oid]],[1]Alphas_all_puf_new_20170727!$A:$AG,17,FALSE)</f>
        <v>42578</v>
      </c>
      <c r="S307" s="19">
        <f>VLOOKUP(Table3[[#This Row],[taxon_oid]],[1]Alphas_all_puf_new_20170727!$A:$AG,19,FALSE)</f>
        <v>0</v>
      </c>
      <c r="T307" s="19" t="str">
        <f>VLOOKUP(Table3[[#This Row],[taxon_oid]],[1]Alphas_all_puf_new_20170727!$A:$AG,20,FALSE)</f>
        <v>Yes</v>
      </c>
      <c r="U307" s="19">
        <f>VLOOKUP(Table3[[#This Row],[taxon_oid]],[1]Alphas_all_puf_new_20170727!$A:$AG,21,FALSE)</f>
        <v>0</v>
      </c>
      <c r="V307" s="13">
        <f>VLOOKUP(Table3[[#This Row],[taxon_oid]],[1]Alphas_all_puf_new_20170727!$A:$AG,22,FALSE)</f>
        <v>4196493</v>
      </c>
      <c r="W307" s="13">
        <f>VLOOKUP(Table3[[#This Row],[taxon_oid]],[1]Alphas_all_puf_new_20170727!$A:$AG,23,FALSE)</f>
        <v>3985</v>
      </c>
      <c r="X307" s="13">
        <f>VLOOKUP(Table3[[#This Row],[taxon_oid]],[1]Alphas_all_puf_new_20170727!$A:$AG,24,FALSE)</f>
        <v>2</v>
      </c>
      <c r="Y307" s="25">
        <f>VLOOKUP(Table3[[#This Row],[taxon_oid]],[1]Alphas_all_puf_new_20170727!$A:$AG,25,FALSE)</f>
        <v>0.67</v>
      </c>
      <c r="Z307" s="13">
        <f>VLOOKUP(Table3[[#This Row],[taxon_oid]],[1]Alphas_all_puf_new_20170727!$A:$AG,26,FALSE)</f>
        <v>3653678</v>
      </c>
      <c r="AA307" s="13">
        <f>VLOOKUP(Table3[[#This Row],[taxon_oid]],[1]Alphas_all_puf_new_20170727!$A:$AG,27,FALSE)</f>
        <v>3919</v>
      </c>
      <c r="AB307" s="13">
        <f>VLOOKUP(Table3[[#This Row],[taxon_oid]],[1]Alphas_all_puf_new_20170727!$A:$AG,28,FALSE)</f>
        <v>66</v>
      </c>
      <c r="AC307" s="13">
        <f>VLOOKUP(Table3[[#This Row],[taxon_oid]],[1]Alphas_all_puf_new_20170727!$A:$AG,29,FALSE)</f>
        <v>9</v>
      </c>
      <c r="AD307" s="13">
        <f>VLOOKUP(Table3[[#This Row],[taxon_oid]],[1]Alphas_all_puf_new_20170727!$A:$AG,30,FALSE)</f>
        <v>3</v>
      </c>
      <c r="AE307" s="13">
        <f>VLOOKUP(Table3[[#This Row],[taxon_oid]],[1]Alphas_all_puf_new_20170727!$A:$AG,31,FALSE)</f>
        <v>3</v>
      </c>
      <c r="AF307" s="13">
        <f>VLOOKUP(Table3[[#This Row],[taxon_oid]],[1]Alphas_all_puf_new_20170727!$A:$AG,32,FALSE)</f>
        <v>3</v>
      </c>
      <c r="AG307" s="13">
        <f>VLOOKUP(Table3[[#This Row],[taxon_oid]],[1]Alphas_all_puf_new_20170727!$A:$AG,33,FALSE)</f>
        <v>49</v>
      </c>
    </row>
    <row r="308" spans="1:33" x14ac:dyDescent="0.35">
      <c r="A308">
        <v>647533238</v>
      </c>
      <c r="B308" t="s">
        <v>35</v>
      </c>
      <c r="C308" t="s">
        <v>36</v>
      </c>
      <c r="D308" t="s">
        <v>654</v>
      </c>
      <c r="E308" t="s">
        <v>652</v>
      </c>
      <c r="F308" t="s">
        <v>302</v>
      </c>
      <c r="G308">
        <v>647533238</v>
      </c>
      <c r="H308" t="s">
        <v>38</v>
      </c>
      <c r="I308" t="s">
        <v>118</v>
      </c>
      <c r="J308" s="12" t="s">
        <v>506</v>
      </c>
      <c r="K308" s="12" t="s">
        <v>505</v>
      </c>
      <c r="L308" s="12" t="s">
        <v>653</v>
      </c>
      <c r="M308" t="s">
        <v>652</v>
      </c>
      <c r="N308" s="27" t="s">
        <v>651</v>
      </c>
      <c r="O308" s="26">
        <f>VLOOKUP(Table3[[#This Row],[taxon_oid]],[1]Alphas_all_puf_new_20170727!$A:$AG,14,FALSE)</f>
        <v>633131</v>
      </c>
      <c r="P308" s="26">
        <f>VLOOKUP(Table3[[#This Row],[taxon_oid]],[1]Alphas_all_puf_new_20170727!$A:$AG,15,FALSE)</f>
        <v>37677</v>
      </c>
      <c r="Q308" s="26">
        <f>VLOOKUP(Table3[[#This Row],[taxon_oid]],[1]Alphas_all_puf_new_20170727!$A:$AG,16,FALSE)</f>
        <v>55955</v>
      </c>
      <c r="R308" s="20">
        <f>VLOOKUP(Table3[[#This Row],[taxon_oid]],[1]Alphas_all_puf_new_20170727!$A:$AG,17,FALSE)</f>
        <v>40391</v>
      </c>
      <c r="S308" s="19" t="str">
        <f>VLOOKUP(Table3[[#This Row],[taxon_oid]],[1]Alphas_all_puf_new_20170727!$A:$AG,19,FALSE)</f>
        <v>Suzuki M</v>
      </c>
      <c r="T308" s="19" t="str">
        <f>VLOOKUP(Table3[[#This Row],[taxon_oid]],[1]Alphas_all_puf_new_20170727!$A:$AG,20,FALSE)</f>
        <v>Yes</v>
      </c>
      <c r="U308" s="19" t="str">
        <f>VLOOKUP(Table3[[#This Row],[taxon_oid]],[1]Alphas_all_puf_new_20170727!$A:$AG,21,FALSE)</f>
        <v>Unknown</v>
      </c>
      <c r="V308" s="13">
        <f>VLOOKUP(Table3[[#This Row],[taxon_oid]],[1]Alphas_all_puf_new_20170727!$A:$AG,22,FALSE)</f>
        <v>3487925</v>
      </c>
      <c r="W308" s="13">
        <f>VLOOKUP(Table3[[#This Row],[taxon_oid]],[1]Alphas_all_puf_new_20170727!$A:$AG,23,FALSE)</f>
        <v>3744</v>
      </c>
      <c r="X308" s="13">
        <f>VLOOKUP(Table3[[#This Row],[taxon_oid]],[1]Alphas_all_puf_new_20170727!$A:$AG,24,FALSE)</f>
        <v>1</v>
      </c>
      <c r="Y308" s="25">
        <f>VLOOKUP(Table3[[#This Row],[taxon_oid]],[1]Alphas_all_puf_new_20170727!$A:$AG,25,FALSE)</f>
        <v>0.55000000000000004</v>
      </c>
      <c r="Z308" s="13">
        <f>VLOOKUP(Table3[[#This Row],[taxon_oid]],[1]Alphas_all_puf_new_20170727!$A:$AG,26,FALSE)</f>
        <v>3144463</v>
      </c>
      <c r="AA308" s="13">
        <f>VLOOKUP(Table3[[#This Row],[taxon_oid]],[1]Alphas_all_puf_new_20170727!$A:$AG,27,FALSE)</f>
        <v>3696</v>
      </c>
      <c r="AB308" s="13">
        <f>VLOOKUP(Table3[[#This Row],[taxon_oid]],[1]Alphas_all_puf_new_20170727!$A:$AG,28,FALSE)</f>
        <v>48</v>
      </c>
      <c r="AC308" s="13">
        <f>VLOOKUP(Table3[[#This Row],[taxon_oid]],[1]Alphas_all_puf_new_20170727!$A:$AG,29,FALSE)</f>
        <v>6</v>
      </c>
      <c r="AD308" s="13">
        <f>VLOOKUP(Table3[[#This Row],[taxon_oid]],[1]Alphas_all_puf_new_20170727!$A:$AG,30,FALSE)</f>
        <v>2</v>
      </c>
      <c r="AE308" s="13">
        <f>VLOOKUP(Table3[[#This Row],[taxon_oid]],[1]Alphas_all_puf_new_20170727!$A:$AG,31,FALSE)</f>
        <v>2</v>
      </c>
      <c r="AF308" s="13">
        <f>VLOOKUP(Table3[[#This Row],[taxon_oid]],[1]Alphas_all_puf_new_20170727!$A:$AG,32,FALSE)</f>
        <v>2</v>
      </c>
      <c r="AG308" s="13">
        <f>VLOOKUP(Table3[[#This Row],[taxon_oid]],[1]Alphas_all_puf_new_20170727!$A:$AG,33,FALSE)</f>
        <v>42</v>
      </c>
    </row>
    <row r="309" spans="1:33" x14ac:dyDescent="0.35">
      <c r="A309">
        <v>640069327</v>
      </c>
      <c r="B309" t="s">
        <v>35</v>
      </c>
      <c r="C309" t="s">
        <v>60</v>
      </c>
      <c r="D309" t="s">
        <v>650</v>
      </c>
      <c r="E309" t="s">
        <v>649</v>
      </c>
      <c r="F309" t="s">
        <v>648</v>
      </c>
      <c r="G309">
        <v>640069327</v>
      </c>
      <c r="H309" t="s">
        <v>38</v>
      </c>
      <c r="I309" t="s">
        <v>118</v>
      </c>
      <c r="J309" s="12" t="s">
        <v>506</v>
      </c>
      <c r="K309" s="12" t="s">
        <v>505</v>
      </c>
      <c r="L309" s="12" t="s">
        <v>511</v>
      </c>
      <c r="M309" s="12" t="s">
        <v>510</v>
      </c>
      <c r="N309" s="27" t="s">
        <v>647</v>
      </c>
      <c r="O309" s="26">
        <f>VLOOKUP(Table3[[#This Row],[taxon_oid]],[1]Alphas_all_puf_new_20170727!$A:$AG,14,FALSE)</f>
        <v>272943</v>
      </c>
      <c r="P309" s="26">
        <f>VLOOKUP(Table3[[#This Row],[taxon_oid]],[1]Alphas_all_puf_new_20170727!$A:$AG,15,FALSE)</f>
        <v>56</v>
      </c>
      <c r="Q309" s="26">
        <f>VLOOKUP(Table3[[#This Row],[taxon_oid]],[1]Alphas_all_puf_new_20170727!$A:$AG,16,FALSE)</f>
        <v>57653</v>
      </c>
      <c r="R309" s="20">
        <f>VLOOKUP(Table3[[#This Row],[taxon_oid]],[1]Alphas_all_puf_new_20170727!$A:$AG,17,FALSE)</f>
        <v>39234</v>
      </c>
      <c r="S309" s="19" t="str">
        <f>VLOOKUP(Table3[[#This Row],[taxon_oid]],[1]Alphas_all_puf_new_20170727!$A:$AG,19,FALSE)</f>
        <v>samuel kaplan</v>
      </c>
      <c r="T309" s="19" t="str">
        <f>VLOOKUP(Table3[[#This Row],[taxon_oid]],[1]Alphas_all_puf_new_20170727!$A:$AG,20,FALSE)</f>
        <v>Yes</v>
      </c>
      <c r="U309" s="19" t="str">
        <f>VLOOKUP(Table3[[#This Row],[taxon_oid]],[1]Alphas_all_puf_new_20170727!$A:$AG,21,FALSE)</f>
        <v>No</v>
      </c>
      <c r="V309" s="13">
        <f>VLOOKUP(Table3[[#This Row],[taxon_oid]],[1]Alphas_all_puf_new_20170727!$A:$AG,22,FALSE)</f>
        <v>4603060</v>
      </c>
      <c r="W309" s="13">
        <f>VLOOKUP(Table3[[#This Row],[taxon_oid]],[1]Alphas_all_puf_new_20170727!$A:$AG,23,FALSE)</f>
        <v>4383</v>
      </c>
      <c r="X309" s="13">
        <f>VLOOKUP(Table3[[#This Row],[taxon_oid]],[1]Alphas_all_puf_new_20170727!$A:$AG,24,FALSE)</f>
        <v>7</v>
      </c>
      <c r="Y309" s="25">
        <f>VLOOKUP(Table3[[#This Row],[taxon_oid]],[1]Alphas_all_puf_new_20170727!$A:$AG,25,FALSE)</f>
        <v>0.69</v>
      </c>
      <c r="Z309" s="13">
        <f>VLOOKUP(Table3[[#This Row],[taxon_oid]],[1]Alphas_all_puf_new_20170727!$A:$AG,26,FALSE)</f>
        <v>4066194</v>
      </c>
      <c r="AA309" s="13">
        <f>VLOOKUP(Table3[[#This Row],[taxon_oid]],[1]Alphas_all_puf_new_20170727!$A:$AG,27,FALSE)</f>
        <v>4304</v>
      </c>
      <c r="AB309" s="13">
        <f>VLOOKUP(Table3[[#This Row],[taxon_oid]],[1]Alphas_all_puf_new_20170727!$A:$AG,28,FALSE)</f>
        <v>79</v>
      </c>
      <c r="AC309" s="13">
        <f>VLOOKUP(Table3[[#This Row],[taxon_oid]],[1]Alphas_all_puf_new_20170727!$A:$AG,29,FALSE)</f>
        <v>9</v>
      </c>
      <c r="AD309" s="13">
        <f>VLOOKUP(Table3[[#This Row],[taxon_oid]],[1]Alphas_all_puf_new_20170727!$A:$AG,30,FALSE)</f>
        <v>3</v>
      </c>
      <c r="AE309" s="13">
        <f>VLOOKUP(Table3[[#This Row],[taxon_oid]],[1]Alphas_all_puf_new_20170727!$A:$AG,31,FALSE)</f>
        <v>3</v>
      </c>
      <c r="AF309" s="13">
        <f>VLOOKUP(Table3[[#This Row],[taxon_oid]],[1]Alphas_all_puf_new_20170727!$A:$AG,32,FALSE)</f>
        <v>3</v>
      </c>
      <c r="AG309" s="13">
        <f>VLOOKUP(Table3[[#This Row],[taxon_oid]],[1]Alphas_all_puf_new_20170727!$A:$AG,33,FALSE)</f>
        <v>54</v>
      </c>
    </row>
    <row r="310" spans="1:33" x14ac:dyDescent="0.35">
      <c r="A310">
        <v>2617270912</v>
      </c>
      <c r="B310" t="s">
        <v>35</v>
      </c>
      <c r="C310" t="s">
        <v>36</v>
      </c>
      <c r="D310" t="s">
        <v>254</v>
      </c>
      <c r="E310" t="s">
        <v>646</v>
      </c>
      <c r="F310" t="s">
        <v>46</v>
      </c>
      <c r="G310">
        <v>2617270912</v>
      </c>
      <c r="H310" t="s">
        <v>38</v>
      </c>
      <c r="I310" t="s">
        <v>118</v>
      </c>
      <c r="J310" s="12" t="s">
        <v>506</v>
      </c>
      <c r="K310" s="12" t="s">
        <v>505</v>
      </c>
      <c r="L310" s="12" t="s">
        <v>645</v>
      </c>
      <c r="M310" s="12" t="s">
        <v>644</v>
      </c>
      <c r="N310" s="27" t="s">
        <v>643</v>
      </c>
      <c r="O310" s="26">
        <f>VLOOKUP(Table3[[#This Row],[taxon_oid]],[1]Alphas_all_puf_new_20170727!$A:$AG,14,FALSE)</f>
        <v>564137</v>
      </c>
      <c r="P310" s="26">
        <f>VLOOKUP(Table3[[#This Row],[taxon_oid]],[1]Alphas_all_puf_new_20170727!$A:$AG,15,FALSE)</f>
        <v>0</v>
      </c>
      <c r="Q310" s="26">
        <f>VLOOKUP(Table3[[#This Row],[taxon_oid]],[1]Alphas_all_puf_new_20170727!$A:$AG,16,FALSE)</f>
        <v>0</v>
      </c>
      <c r="R310" s="20">
        <f>VLOOKUP(Table3[[#This Row],[taxon_oid]],[1]Alphas_all_puf_new_20170727!$A:$AG,17,FALSE)</f>
        <v>42166</v>
      </c>
      <c r="S310" s="19" t="str">
        <f>VLOOKUP(Table3[[#This Row],[taxon_oid]],[1]Alphas_all_puf_new_20170727!$A:$AG,19,FALSE)</f>
        <v>William Whitman</v>
      </c>
      <c r="T310" s="19" t="str">
        <f>VLOOKUP(Table3[[#This Row],[taxon_oid]],[1]Alphas_all_puf_new_20170727!$A:$AG,20,FALSE)</f>
        <v>Yes</v>
      </c>
      <c r="U310" s="19">
        <f>VLOOKUP(Table3[[#This Row],[taxon_oid]],[1]Alphas_all_puf_new_20170727!$A:$AG,21,FALSE)</f>
        <v>0</v>
      </c>
      <c r="V310" s="13">
        <f>VLOOKUP(Table3[[#This Row],[taxon_oid]],[1]Alphas_all_puf_new_20170727!$A:$AG,22,FALSE)</f>
        <v>4250016</v>
      </c>
      <c r="W310" s="13">
        <f>VLOOKUP(Table3[[#This Row],[taxon_oid]],[1]Alphas_all_puf_new_20170727!$A:$AG,23,FALSE)</f>
        <v>4087</v>
      </c>
      <c r="X310" s="13">
        <f>VLOOKUP(Table3[[#This Row],[taxon_oid]],[1]Alphas_all_puf_new_20170727!$A:$AG,24,FALSE)</f>
        <v>77</v>
      </c>
      <c r="Y310" s="25">
        <f>VLOOKUP(Table3[[#This Row],[taxon_oid]],[1]Alphas_all_puf_new_20170727!$A:$AG,25,FALSE)</f>
        <v>0.63</v>
      </c>
      <c r="Z310" s="13">
        <f>VLOOKUP(Table3[[#This Row],[taxon_oid]],[1]Alphas_all_puf_new_20170727!$A:$AG,26,FALSE)</f>
        <v>3734663</v>
      </c>
      <c r="AA310" s="13">
        <f>VLOOKUP(Table3[[#This Row],[taxon_oid]],[1]Alphas_all_puf_new_20170727!$A:$AG,27,FALSE)</f>
        <v>4016</v>
      </c>
      <c r="AB310" s="13">
        <f>VLOOKUP(Table3[[#This Row],[taxon_oid]],[1]Alphas_all_puf_new_20170727!$A:$AG,28,FALSE)</f>
        <v>71</v>
      </c>
      <c r="AC310" s="13">
        <f>VLOOKUP(Table3[[#This Row],[taxon_oid]],[1]Alphas_all_puf_new_20170727!$A:$AG,29,FALSE)</f>
        <v>12</v>
      </c>
      <c r="AD310" s="13">
        <f>VLOOKUP(Table3[[#This Row],[taxon_oid]],[1]Alphas_all_puf_new_20170727!$A:$AG,30,FALSE)</f>
        <v>4</v>
      </c>
      <c r="AE310" s="13">
        <f>VLOOKUP(Table3[[#This Row],[taxon_oid]],[1]Alphas_all_puf_new_20170727!$A:$AG,31,FALSE)</f>
        <v>4</v>
      </c>
      <c r="AF310" s="13">
        <f>VLOOKUP(Table3[[#This Row],[taxon_oid]],[1]Alphas_all_puf_new_20170727!$A:$AG,32,FALSE)</f>
        <v>4</v>
      </c>
      <c r="AG310" s="13">
        <f>VLOOKUP(Table3[[#This Row],[taxon_oid]],[1]Alphas_all_puf_new_20170727!$A:$AG,33,FALSE)</f>
        <v>52</v>
      </c>
    </row>
    <row r="311" spans="1:33" x14ac:dyDescent="0.35">
      <c r="A311">
        <v>2651870277</v>
      </c>
      <c r="B311" t="s">
        <v>35</v>
      </c>
      <c r="C311" t="s">
        <v>123</v>
      </c>
      <c r="D311" t="s">
        <v>607</v>
      </c>
      <c r="E311" t="s">
        <v>642</v>
      </c>
      <c r="F311" t="s">
        <v>605</v>
      </c>
      <c r="G311">
        <v>2651870277</v>
      </c>
      <c r="H311" t="s">
        <v>38</v>
      </c>
      <c r="I311" t="s">
        <v>118</v>
      </c>
      <c r="J311" s="12" t="s">
        <v>506</v>
      </c>
      <c r="K311" s="12" t="s">
        <v>505</v>
      </c>
      <c r="L311" s="12" t="s">
        <v>117</v>
      </c>
      <c r="M311" t="s">
        <v>117</v>
      </c>
      <c r="N311" s="27"/>
      <c r="O311" s="26">
        <f>VLOOKUP(Table3[[#This Row],[taxon_oid]],[1]Alphas_all_puf_new_20170727!$A:$AG,14,FALSE)</f>
        <v>31989</v>
      </c>
      <c r="P311" s="26">
        <f>VLOOKUP(Table3[[#This Row],[taxon_oid]],[1]Alphas_all_puf_new_20170727!$A:$AG,15,FALSE)</f>
        <v>0</v>
      </c>
      <c r="Q311" s="26">
        <f>VLOOKUP(Table3[[#This Row],[taxon_oid]],[1]Alphas_all_puf_new_20170727!$A:$AG,16,FALSE)</f>
        <v>0</v>
      </c>
      <c r="R311" s="20">
        <f>VLOOKUP(Table3[[#This Row],[taxon_oid]],[1]Alphas_all_puf_new_20170727!$A:$AG,17,FALSE)</f>
        <v>42495</v>
      </c>
      <c r="S311" s="19" t="str">
        <f>VLOOKUP(Table3[[#This Row],[taxon_oid]],[1]Alphas_all_puf_new_20170727!$A:$AG,19,FALSE)</f>
        <v>Fauzi Haroon</v>
      </c>
      <c r="T311" s="19" t="str">
        <f>VLOOKUP(Table3[[#This Row],[taxon_oid]],[1]Alphas_all_puf_new_20170727!$A:$AG,20,FALSE)</f>
        <v>No</v>
      </c>
      <c r="U311" s="19">
        <f>VLOOKUP(Table3[[#This Row],[taxon_oid]],[1]Alphas_all_puf_new_20170727!$A:$AG,21,FALSE)</f>
        <v>0</v>
      </c>
      <c r="V311" s="13">
        <f>VLOOKUP(Table3[[#This Row],[taxon_oid]],[1]Alphas_all_puf_new_20170727!$A:$AG,22,FALSE)</f>
        <v>1954716</v>
      </c>
      <c r="W311" s="13">
        <f>VLOOKUP(Table3[[#This Row],[taxon_oid]],[1]Alphas_all_puf_new_20170727!$A:$AG,23,FALSE)</f>
        <v>2197</v>
      </c>
      <c r="X311" s="13">
        <f>VLOOKUP(Table3[[#This Row],[taxon_oid]],[1]Alphas_all_puf_new_20170727!$A:$AG,24,FALSE)</f>
        <v>192</v>
      </c>
      <c r="Y311" s="25">
        <f>VLOOKUP(Table3[[#This Row],[taxon_oid]],[1]Alphas_all_puf_new_20170727!$A:$AG,25,FALSE)</f>
        <v>0.4</v>
      </c>
      <c r="Z311" s="13">
        <f>VLOOKUP(Table3[[#This Row],[taxon_oid]],[1]Alphas_all_puf_new_20170727!$A:$AG,26,FALSE)</f>
        <v>1824871</v>
      </c>
      <c r="AA311" s="13">
        <f>VLOOKUP(Table3[[#This Row],[taxon_oid]],[1]Alphas_all_puf_new_20170727!$A:$AG,27,FALSE)</f>
        <v>2165</v>
      </c>
      <c r="AB311" s="13">
        <f>VLOOKUP(Table3[[#This Row],[taxon_oid]],[1]Alphas_all_puf_new_20170727!$A:$AG,28,FALSE)</f>
        <v>32</v>
      </c>
      <c r="AC311" s="13">
        <f>VLOOKUP(Table3[[#This Row],[taxon_oid]],[1]Alphas_all_puf_new_20170727!$A:$AG,29,FALSE)</f>
        <v>5</v>
      </c>
      <c r="AD311" s="13">
        <f>VLOOKUP(Table3[[#This Row],[taxon_oid]],[1]Alphas_all_puf_new_20170727!$A:$AG,30,FALSE)</f>
        <v>2</v>
      </c>
      <c r="AE311" s="13">
        <f>VLOOKUP(Table3[[#This Row],[taxon_oid]],[1]Alphas_all_puf_new_20170727!$A:$AG,31,FALSE)</f>
        <v>2</v>
      </c>
      <c r="AF311" s="13">
        <f>VLOOKUP(Table3[[#This Row],[taxon_oid]],[1]Alphas_all_puf_new_20170727!$A:$AG,32,FALSE)</f>
        <v>1</v>
      </c>
      <c r="AG311" s="13">
        <f>VLOOKUP(Table3[[#This Row],[taxon_oid]],[1]Alphas_all_puf_new_20170727!$A:$AG,33,FALSE)</f>
        <v>20</v>
      </c>
    </row>
    <row r="312" spans="1:33" x14ac:dyDescent="0.35">
      <c r="A312">
        <v>2627854218</v>
      </c>
      <c r="B312" t="s">
        <v>35</v>
      </c>
      <c r="C312" t="s">
        <v>36</v>
      </c>
      <c r="D312" t="s">
        <v>641</v>
      </c>
      <c r="E312" t="s">
        <v>640</v>
      </c>
      <c r="F312" t="s">
        <v>578</v>
      </c>
      <c r="G312">
        <v>2627854218</v>
      </c>
      <c r="H312" t="s">
        <v>38</v>
      </c>
      <c r="I312" t="s">
        <v>118</v>
      </c>
      <c r="J312" s="12" t="s">
        <v>506</v>
      </c>
      <c r="K312" s="12" t="s">
        <v>505</v>
      </c>
      <c r="L312" s="12" t="s">
        <v>577</v>
      </c>
      <c r="M312" t="s">
        <v>640</v>
      </c>
      <c r="N312" s="27" t="s">
        <v>639</v>
      </c>
      <c r="O312" s="26">
        <f>VLOOKUP(Table3[[#This Row],[taxon_oid]],[1]Alphas_all_puf_new_20170727!$A:$AG,14,FALSE)</f>
        <v>1225651</v>
      </c>
      <c r="P312" s="26">
        <f>VLOOKUP(Table3[[#This Row],[taxon_oid]],[1]Alphas_all_puf_new_20170727!$A:$AG,15,FALSE)</f>
        <v>0</v>
      </c>
      <c r="Q312" s="26">
        <f>VLOOKUP(Table3[[#This Row],[taxon_oid]],[1]Alphas_all_puf_new_20170727!$A:$AG,16,FALSE)</f>
        <v>0</v>
      </c>
      <c r="R312" s="20">
        <f>VLOOKUP(Table3[[#This Row],[taxon_oid]],[1]Alphas_all_puf_new_20170727!$A:$AG,17,FALSE)</f>
        <v>42251</v>
      </c>
      <c r="S312" s="19">
        <f>VLOOKUP(Table3[[#This Row],[taxon_oid]],[1]Alphas_all_puf_new_20170727!$A:$AG,19,FALSE)</f>
        <v>0</v>
      </c>
      <c r="T312" s="19" t="str">
        <f>VLOOKUP(Table3[[#This Row],[taxon_oid]],[1]Alphas_all_puf_new_20170727!$A:$AG,20,FALSE)</f>
        <v>Yes</v>
      </c>
      <c r="U312" s="19" t="str">
        <f>VLOOKUP(Table3[[#This Row],[taxon_oid]],[1]Alphas_all_puf_new_20170727!$A:$AG,21,FALSE)</f>
        <v>Unknown</v>
      </c>
      <c r="V312" s="13">
        <f>VLOOKUP(Table3[[#This Row],[taxon_oid]],[1]Alphas_all_puf_new_20170727!$A:$AG,22,FALSE)</f>
        <v>3531868</v>
      </c>
      <c r="W312" s="13">
        <f>VLOOKUP(Table3[[#This Row],[taxon_oid]],[1]Alphas_all_puf_new_20170727!$A:$AG,23,FALSE)</f>
        <v>3522</v>
      </c>
      <c r="X312" s="13">
        <f>VLOOKUP(Table3[[#This Row],[taxon_oid]],[1]Alphas_all_puf_new_20170727!$A:$AG,24,FALSE)</f>
        <v>39</v>
      </c>
      <c r="Y312" s="25">
        <f>VLOOKUP(Table3[[#This Row],[taxon_oid]],[1]Alphas_all_puf_new_20170727!$A:$AG,25,FALSE)</f>
        <v>0.59</v>
      </c>
      <c r="Z312" s="13">
        <f>VLOOKUP(Table3[[#This Row],[taxon_oid]],[1]Alphas_all_puf_new_20170727!$A:$AG,26,FALSE)</f>
        <v>3249517</v>
      </c>
      <c r="AA312" s="13">
        <f>VLOOKUP(Table3[[#This Row],[taxon_oid]],[1]Alphas_all_puf_new_20170727!$A:$AG,27,FALSE)</f>
        <v>3466</v>
      </c>
      <c r="AB312" s="13">
        <f>VLOOKUP(Table3[[#This Row],[taxon_oid]],[1]Alphas_all_puf_new_20170727!$A:$AG,28,FALSE)</f>
        <v>56</v>
      </c>
      <c r="AC312" s="13">
        <f>VLOOKUP(Table3[[#This Row],[taxon_oid]],[1]Alphas_all_puf_new_20170727!$A:$AG,29,FALSE)</f>
        <v>3</v>
      </c>
      <c r="AD312" s="13">
        <f>VLOOKUP(Table3[[#This Row],[taxon_oid]],[1]Alphas_all_puf_new_20170727!$A:$AG,30,FALSE)</f>
        <v>1</v>
      </c>
      <c r="AE312" s="13">
        <f>VLOOKUP(Table3[[#This Row],[taxon_oid]],[1]Alphas_all_puf_new_20170727!$A:$AG,31,FALSE)</f>
        <v>1</v>
      </c>
      <c r="AF312" s="13">
        <f>VLOOKUP(Table3[[#This Row],[taxon_oid]],[1]Alphas_all_puf_new_20170727!$A:$AG,32,FALSE)</f>
        <v>1</v>
      </c>
      <c r="AG312" s="13">
        <f>VLOOKUP(Table3[[#This Row],[taxon_oid]],[1]Alphas_all_puf_new_20170727!$A:$AG,33,FALSE)</f>
        <v>43</v>
      </c>
    </row>
    <row r="313" spans="1:33" x14ac:dyDescent="0.35">
      <c r="A313">
        <v>2576861672</v>
      </c>
      <c r="B313" t="s">
        <v>35</v>
      </c>
      <c r="C313" t="s">
        <v>36</v>
      </c>
      <c r="D313" t="s">
        <v>598</v>
      </c>
      <c r="E313" t="s">
        <v>638</v>
      </c>
      <c r="F313" t="s">
        <v>596</v>
      </c>
      <c r="G313">
        <v>2576861672</v>
      </c>
      <c r="H313" t="s">
        <v>38</v>
      </c>
      <c r="I313" t="s">
        <v>118</v>
      </c>
      <c r="J313" s="12" t="s">
        <v>506</v>
      </c>
      <c r="K313" s="12" t="s">
        <v>505</v>
      </c>
      <c r="L313" s="12" t="s">
        <v>511</v>
      </c>
      <c r="M313" s="12" t="s">
        <v>595</v>
      </c>
      <c r="N313" s="27" t="s">
        <v>637</v>
      </c>
      <c r="O313" s="26">
        <f>VLOOKUP(Table3[[#This Row],[taxon_oid]],[1]Alphas_all_puf_new_20170727!$A:$AG,14,FALSE)</f>
        <v>1415162</v>
      </c>
      <c r="P313" s="26">
        <f>VLOOKUP(Table3[[#This Row],[taxon_oid]],[1]Alphas_all_puf_new_20170727!$A:$AG,15,FALSE)</f>
        <v>0</v>
      </c>
      <c r="Q313" s="26">
        <f>VLOOKUP(Table3[[#This Row],[taxon_oid]],[1]Alphas_all_puf_new_20170727!$A:$AG,16,FALSE)</f>
        <v>0</v>
      </c>
      <c r="R313" s="20">
        <f>VLOOKUP(Table3[[#This Row],[taxon_oid]],[1]Alphas_all_puf_new_20170727!$A:$AG,17,FALSE)</f>
        <v>0</v>
      </c>
      <c r="S313" s="19">
        <f>VLOOKUP(Table3[[#This Row],[taxon_oid]],[1]Alphas_all_puf_new_20170727!$A:$AG,19,FALSE)</f>
        <v>0</v>
      </c>
      <c r="T313" s="19" t="str">
        <f>VLOOKUP(Table3[[#This Row],[taxon_oid]],[1]Alphas_all_puf_new_20170727!$A:$AG,20,FALSE)</f>
        <v>Yes</v>
      </c>
      <c r="U313" s="19" t="str">
        <f>VLOOKUP(Table3[[#This Row],[taxon_oid]],[1]Alphas_all_puf_new_20170727!$A:$AG,21,FALSE)</f>
        <v>Unknown</v>
      </c>
      <c r="V313" s="13">
        <f>VLOOKUP(Table3[[#This Row],[taxon_oid]],[1]Alphas_all_puf_new_20170727!$A:$AG,22,FALSE)</f>
        <v>3805767</v>
      </c>
      <c r="W313" s="13">
        <f>VLOOKUP(Table3[[#This Row],[taxon_oid]],[1]Alphas_all_puf_new_20170727!$A:$AG,23,FALSE)</f>
        <v>3636</v>
      </c>
      <c r="X313" s="13">
        <f>VLOOKUP(Table3[[#This Row],[taxon_oid]],[1]Alphas_all_puf_new_20170727!$A:$AG,24,FALSE)</f>
        <v>113</v>
      </c>
      <c r="Y313" s="25">
        <f>VLOOKUP(Table3[[#This Row],[taxon_oid]],[1]Alphas_all_puf_new_20170727!$A:$AG,25,FALSE)</f>
        <v>0.66</v>
      </c>
      <c r="Z313" s="13">
        <f>VLOOKUP(Table3[[#This Row],[taxon_oid]],[1]Alphas_all_puf_new_20170727!$A:$AG,26,FALSE)</f>
        <v>3382322</v>
      </c>
      <c r="AA313" s="13">
        <f>VLOOKUP(Table3[[#This Row],[taxon_oid]],[1]Alphas_all_puf_new_20170727!$A:$AG,27,FALSE)</f>
        <v>3587</v>
      </c>
      <c r="AB313" s="13">
        <f>VLOOKUP(Table3[[#This Row],[taxon_oid]],[1]Alphas_all_puf_new_20170727!$A:$AG,28,FALSE)</f>
        <v>49</v>
      </c>
      <c r="AC313" s="13">
        <f>VLOOKUP(Table3[[#This Row],[taxon_oid]],[1]Alphas_all_puf_new_20170727!$A:$AG,29,FALSE)</f>
        <v>3</v>
      </c>
      <c r="AD313" s="13">
        <f>VLOOKUP(Table3[[#This Row],[taxon_oid]],[1]Alphas_all_puf_new_20170727!$A:$AG,30,FALSE)</f>
        <v>1</v>
      </c>
      <c r="AE313" s="13">
        <f>VLOOKUP(Table3[[#This Row],[taxon_oid]],[1]Alphas_all_puf_new_20170727!$A:$AG,31,FALSE)</f>
        <v>1</v>
      </c>
      <c r="AF313" s="13">
        <f>VLOOKUP(Table3[[#This Row],[taxon_oid]],[1]Alphas_all_puf_new_20170727!$A:$AG,32,FALSE)</f>
        <v>1</v>
      </c>
      <c r="AG313" s="13">
        <f>VLOOKUP(Table3[[#This Row],[taxon_oid]],[1]Alphas_all_puf_new_20170727!$A:$AG,33,FALSE)</f>
        <v>45</v>
      </c>
    </row>
    <row r="314" spans="1:33" x14ac:dyDescent="0.35">
      <c r="A314">
        <v>2623620449</v>
      </c>
      <c r="B314" t="s">
        <v>35</v>
      </c>
      <c r="C314" t="s">
        <v>123</v>
      </c>
      <c r="D314" t="s">
        <v>636</v>
      </c>
      <c r="E314" t="s">
        <v>635</v>
      </c>
      <c r="F314" t="s">
        <v>473</v>
      </c>
      <c r="G314">
        <v>2623620449</v>
      </c>
      <c r="H314" t="s">
        <v>38</v>
      </c>
      <c r="I314" t="s">
        <v>118</v>
      </c>
      <c r="J314" s="12" t="s">
        <v>506</v>
      </c>
      <c r="K314" s="12" t="s">
        <v>505</v>
      </c>
      <c r="L314" s="12" t="s">
        <v>526</v>
      </c>
      <c r="M314" s="12" t="s">
        <v>634</v>
      </c>
      <c r="N314" s="27" t="s">
        <v>633</v>
      </c>
      <c r="O314" s="26">
        <f>VLOOKUP(Table3[[#This Row],[taxon_oid]],[1]Alphas_all_puf_new_20170727!$A:$AG,14,FALSE)</f>
        <v>74031</v>
      </c>
      <c r="P314" s="26">
        <f>VLOOKUP(Table3[[#This Row],[taxon_oid]],[1]Alphas_all_puf_new_20170727!$A:$AG,15,FALSE)</f>
        <v>0</v>
      </c>
      <c r="Q314" s="26">
        <f>VLOOKUP(Table3[[#This Row],[taxon_oid]],[1]Alphas_all_puf_new_20170727!$A:$AG,16,FALSE)</f>
        <v>0</v>
      </c>
      <c r="R314" s="20">
        <f>VLOOKUP(Table3[[#This Row],[taxon_oid]],[1]Alphas_all_puf_new_20170727!$A:$AG,17,FALSE)</f>
        <v>42541</v>
      </c>
      <c r="S314" s="19" t="str">
        <f>VLOOKUP(Table3[[#This Row],[taxon_oid]],[1]Alphas_all_puf_new_20170727!$A:$AG,19,FALSE)</f>
        <v>Irene Wagner-Doebler; Sonja Voget</v>
      </c>
      <c r="T314" s="19" t="str">
        <f>VLOOKUP(Table3[[#This Row],[taxon_oid]],[1]Alphas_all_puf_new_20170727!$A:$AG,20,FALSE)</f>
        <v>Yes</v>
      </c>
      <c r="U314" s="19" t="str">
        <f>VLOOKUP(Table3[[#This Row],[taxon_oid]],[1]Alphas_all_puf_new_20170727!$A:$AG,21,FALSE)</f>
        <v>No</v>
      </c>
      <c r="V314" s="13">
        <f>VLOOKUP(Table3[[#This Row],[taxon_oid]],[1]Alphas_all_puf_new_20170727!$A:$AG,22,FALSE)</f>
        <v>3749755</v>
      </c>
      <c r="W314" s="13">
        <f>VLOOKUP(Table3[[#This Row],[taxon_oid]],[1]Alphas_all_puf_new_20170727!$A:$AG,23,FALSE)</f>
        <v>3785</v>
      </c>
      <c r="X314" s="13">
        <f>VLOOKUP(Table3[[#This Row],[taxon_oid]],[1]Alphas_all_puf_new_20170727!$A:$AG,24,FALSE)</f>
        <v>121</v>
      </c>
      <c r="Y314" s="25">
        <f>VLOOKUP(Table3[[#This Row],[taxon_oid]],[1]Alphas_all_puf_new_20170727!$A:$AG,25,FALSE)</f>
        <v>0.64</v>
      </c>
      <c r="Z314" s="13">
        <f>VLOOKUP(Table3[[#This Row],[taxon_oid]],[1]Alphas_all_puf_new_20170727!$A:$AG,26,FALSE)</f>
        <v>3371441</v>
      </c>
      <c r="AA314" s="13">
        <f>VLOOKUP(Table3[[#This Row],[taxon_oid]],[1]Alphas_all_puf_new_20170727!$A:$AG,27,FALSE)</f>
        <v>3727</v>
      </c>
      <c r="AB314" s="13">
        <f>VLOOKUP(Table3[[#This Row],[taxon_oid]],[1]Alphas_all_puf_new_20170727!$A:$AG,28,FALSE)</f>
        <v>58</v>
      </c>
      <c r="AC314" s="13">
        <f>VLOOKUP(Table3[[#This Row],[taxon_oid]],[1]Alphas_all_puf_new_20170727!$A:$AG,29,FALSE)</f>
        <v>6</v>
      </c>
      <c r="AD314" s="13">
        <f>VLOOKUP(Table3[[#This Row],[taxon_oid]],[1]Alphas_all_puf_new_20170727!$A:$AG,30,FALSE)</f>
        <v>2</v>
      </c>
      <c r="AE314" s="13">
        <f>VLOOKUP(Table3[[#This Row],[taxon_oid]],[1]Alphas_all_puf_new_20170727!$A:$AG,31,FALSE)</f>
        <v>2</v>
      </c>
      <c r="AF314" s="13">
        <f>VLOOKUP(Table3[[#This Row],[taxon_oid]],[1]Alphas_all_puf_new_20170727!$A:$AG,32,FALSE)</f>
        <v>2</v>
      </c>
      <c r="AG314" s="13">
        <f>VLOOKUP(Table3[[#This Row],[taxon_oid]],[1]Alphas_all_puf_new_20170727!$A:$AG,33,FALSE)</f>
        <v>44</v>
      </c>
    </row>
    <row r="315" spans="1:33" x14ac:dyDescent="0.35">
      <c r="A315">
        <v>640069328</v>
      </c>
      <c r="B315" t="s">
        <v>35</v>
      </c>
      <c r="C315" t="s">
        <v>60</v>
      </c>
      <c r="D315" t="s">
        <v>632</v>
      </c>
      <c r="E315" t="s">
        <v>631</v>
      </c>
      <c r="F315" t="s">
        <v>46</v>
      </c>
      <c r="G315">
        <v>640069328</v>
      </c>
      <c r="H315" t="s">
        <v>38</v>
      </c>
      <c r="I315" t="s">
        <v>118</v>
      </c>
      <c r="J315" s="12" t="s">
        <v>506</v>
      </c>
      <c r="K315" s="12" t="s">
        <v>505</v>
      </c>
      <c r="L315" s="12" t="s">
        <v>511</v>
      </c>
      <c r="M315" s="12" t="s">
        <v>510</v>
      </c>
      <c r="N315" s="27" t="s">
        <v>630</v>
      </c>
      <c r="O315" s="26">
        <f>VLOOKUP(Table3[[#This Row],[taxon_oid]],[1]Alphas_all_puf_new_20170727!$A:$AG,14,FALSE)</f>
        <v>349101</v>
      </c>
      <c r="P315" s="26">
        <f>VLOOKUP(Table3[[#This Row],[taxon_oid]],[1]Alphas_all_puf_new_20170727!$A:$AG,15,FALSE)</f>
        <v>15754</v>
      </c>
      <c r="Q315" s="26">
        <f>VLOOKUP(Table3[[#This Row],[taxon_oid]],[1]Alphas_all_puf_new_20170727!$A:$AG,16,FALSE)</f>
        <v>58449</v>
      </c>
      <c r="R315" s="20">
        <f>VLOOKUP(Table3[[#This Row],[taxon_oid]],[1]Alphas_all_puf_new_20170727!$A:$AG,17,FALSE)</f>
        <v>39234</v>
      </c>
      <c r="S315" s="19" t="str">
        <f>VLOOKUP(Table3[[#This Row],[taxon_oid]],[1]Alphas_all_puf_new_20170727!$A:$AG,19,FALSE)</f>
        <v>samuel kaplan</v>
      </c>
      <c r="T315" s="19" t="str">
        <f>VLOOKUP(Table3[[#This Row],[taxon_oid]],[1]Alphas_all_puf_new_20170727!$A:$AG,20,FALSE)</f>
        <v>Yes</v>
      </c>
      <c r="U315" s="19" t="str">
        <f>VLOOKUP(Table3[[#This Row],[taxon_oid]],[1]Alphas_all_puf_new_20170727!$A:$AG,21,FALSE)</f>
        <v>No</v>
      </c>
      <c r="V315" s="13">
        <f>VLOOKUP(Table3[[#This Row],[taxon_oid]],[1]Alphas_all_puf_new_20170727!$A:$AG,22,FALSE)</f>
        <v>4489380</v>
      </c>
      <c r="W315" s="13">
        <f>VLOOKUP(Table3[[#This Row],[taxon_oid]],[1]Alphas_all_puf_new_20170727!$A:$AG,23,FALSE)</f>
        <v>4268</v>
      </c>
      <c r="X315" s="13">
        <f>VLOOKUP(Table3[[#This Row],[taxon_oid]],[1]Alphas_all_puf_new_20170727!$A:$AG,24,FALSE)</f>
        <v>3</v>
      </c>
      <c r="Y315" s="25">
        <f>VLOOKUP(Table3[[#This Row],[taxon_oid]],[1]Alphas_all_puf_new_20170727!$A:$AG,25,FALSE)</f>
        <v>0.69</v>
      </c>
      <c r="Z315" s="13">
        <f>VLOOKUP(Table3[[#This Row],[taxon_oid]],[1]Alphas_all_puf_new_20170727!$A:$AG,26,FALSE)</f>
        <v>4015244</v>
      </c>
      <c r="AA315" s="13">
        <f>VLOOKUP(Table3[[#This Row],[taxon_oid]],[1]Alphas_all_puf_new_20170727!$A:$AG,27,FALSE)</f>
        <v>4183</v>
      </c>
      <c r="AB315" s="13">
        <f>VLOOKUP(Table3[[#This Row],[taxon_oid]],[1]Alphas_all_puf_new_20170727!$A:$AG,28,FALSE)</f>
        <v>85</v>
      </c>
      <c r="AC315" s="13">
        <f>VLOOKUP(Table3[[#This Row],[taxon_oid]],[1]Alphas_all_puf_new_20170727!$A:$AG,29,FALSE)</f>
        <v>12</v>
      </c>
      <c r="AD315" s="13">
        <f>VLOOKUP(Table3[[#This Row],[taxon_oid]],[1]Alphas_all_puf_new_20170727!$A:$AG,30,FALSE)</f>
        <v>4</v>
      </c>
      <c r="AE315" s="13">
        <f>VLOOKUP(Table3[[#This Row],[taxon_oid]],[1]Alphas_all_puf_new_20170727!$A:$AG,31,FALSE)</f>
        <v>4</v>
      </c>
      <c r="AF315" s="13">
        <f>VLOOKUP(Table3[[#This Row],[taxon_oid]],[1]Alphas_all_puf_new_20170727!$A:$AG,32,FALSE)</f>
        <v>4</v>
      </c>
      <c r="AG315" s="13">
        <f>VLOOKUP(Table3[[#This Row],[taxon_oid]],[1]Alphas_all_puf_new_20170727!$A:$AG,33,FALSE)</f>
        <v>55</v>
      </c>
    </row>
    <row r="316" spans="1:33" x14ac:dyDescent="0.35">
      <c r="A316">
        <v>2681813553</v>
      </c>
      <c r="B316" t="s">
        <v>35</v>
      </c>
      <c r="C316" t="s">
        <v>36</v>
      </c>
      <c r="D316" t="s">
        <v>45</v>
      </c>
      <c r="E316" t="s">
        <v>629</v>
      </c>
      <c r="F316" t="s">
        <v>46</v>
      </c>
      <c r="G316">
        <v>2681813553</v>
      </c>
      <c r="H316" t="s">
        <v>38</v>
      </c>
      <c r="I316" t="s">
        <v>118</v>
      </c>
      <c r="J316" s="12" t="s">
        <v>506</v>
      </c>
      <c r="K316" s="12" t="s">
        <v>505</v>
      </c>
      <c r="L316" s="12" t="s">
        <v>511</v>
      </c>
      <c r="M316" s="12" t="s">
        <v>628</v>
      </c>
      <c r="N316" s="27" t="s">
        <v>627</v>
      </c>
      <c r="O316" s="26">
        <f>VLOOKUP(Table3[[#This Row],[taxon_oid]],[1]Alphas_all_puf_new_20170727!$A:$AG,14,FALSE)</f>
        <v>418630</v>
      </c>
      <c r="P316" s="26">
        <f>VLOOKUP(Table3[[#This Row],[taxon_oid]],[1]Alphas_all_puf_new_20170727!$A:$AG,15,FALSE)</f>
        <v>0</v>
      </c>
      <c r="Q316" s="26">
        <f>VLOOKUP(Table3[[#This Row],[taxon_oid]],[1]Alphas_all_puf_new_20170727!$A:$AG,16,FALSE)</f>
        <v>0</v>
      </c>
      <c r="R316" s="20">
        <f>VLOOKUP(Table3[[#This Row],[taxon_oid]],[1]Alphas_all_puf_new_20170727!$A:$AG,17,FALSE)</f>
        <v>42562</v>
      </c>
      <c r="S316" s="19" t="str">
        <f>VLOOKUP(Table3[[#This Row],[taxon_oid]],[1]Alphas_all_puf_new_20170727!$A:$AG,19,FALSE)</f>
        <v>Markus G?ker</v>
      </c>
      <c r="T316" s="19" t="str">
        <f>VLOOKUP(Table3[[#This Row],[taxon_oid]],[1]Alphas_all_puf_new_20170727!$A:$AG,20,FALSE)</f>
        <v>Yes</v>
      </c>
      <c r="U316" s="19" t="str">
        <f>VLOOKUP(Table3[[#This Row],[taxon_oid]],[1]Alphas_all_puf_new_20170727!$A:$AG,21,FALSE)</f>
        <v>Yes</v>
      </c>
      <c r="V316" s="13">
        <f>VLOOKUP(Table3[[#This Row],[taxon_oid]],[1]Alphas_all_puf_new_20170727!$A:$AG,22,FALSE)</f>
        <v>4858213</v>
      </c>
      <c r="W316" s="13">
        <f>VLOOKUP(Table3[[#This Row],[taxon_oid]],[1]Alphas_all_puf_new_20170727!$A:$AG,23,FALSE)</f>
        <v>4694</v>
      </c>
      <c r="X316" s="13">
        <f>VLOOKUP(Table3[[#This Row],[taxon_oid]],[1]Alphas_all_puf_new_20170727!$A:$AG,24,FALSE)</f>
        <v>41</v>
      </c>
      <c r="Y316" s="25">
        <f>VLOOKUP(Table3[[#This Row],[taxon_oid]],[1]Alphas_all_puf_new_20170727!$A:$AG,25,FALSE)</f>
        <v>0.69</v>
      </c>
      <c r="Z316" s="13">
        <f>VLOOKUP(Table3[[#This Row],[taxon_oid]],[1]Alphas_all_puf_new_20170727!$A:$AG,26,FALSE)</f>
        <v>4298500</v>
      </c>
      <c r="AA316" s="13">
        <f>VLOOKUP(Table3[[#This Row],[taxon_oid]],[1]Alphas_all_puf_new_20170727!$A:$AG,27,FALSE)</f>
        <v>4633</v>
      </c>
      <c r="AB316" s="13">
        <f>VLOOKUP(Table3[[#This Row],[taxon_oid]],[1]Alphas_all_puf_new_20170727!$A:$AG,28,FALSE)</f>
        <v>61</v>
      </c>
      <c r="AC316" s="13">
        <f>VLOOKUP(Table3[[#This Row],[taxon_oid]],[1]Alphas_all_puf_new_20170727!$A:$AG,29,FALSE)</f>
        <v>5</v>
      </c>
      <c r="AD316" s="13">
        <f>VLOOKUP(Table3[[#This Row],[taxon_oid]],[1]Alphas_all_puf_new_20170727!$A:$AG,30,FALSE)</f>
        <v>3</v>
      </c>
      <c r="AE316" s="13">
        <f>VLOOKUP(Table3[[#This Row],[taxon_oid]],[1]Alphas_all_puf_new_20170727!$A:$AG,31,FALSE)</f>
        <v>1</v>
      </c>
      <c r="AF316" s="13">
        <f>VLOOKUP(Table3[[#This Row],[taxon_oid]],[1]Alphas_all_puf_new_20170727!$A:$AG,32,FALSE)</f>
        <v>1</v>
      </c>
      <c r="AG316" s="13">
        <f>VLOOKUP(Table3[[#This Row],[taxon_oid]],[1]Alphas_all_puf_new_20170727!$A:$AG,33,FALSE)</f>
        <v>47</v>
      </c>
    </row>
    <row r="317" spans="1:33" x14ac:dyDescent="0.35">
      <c r="A317">
        <v>2698536347</v>
      </c>
      <c r="B317" t="s">
        <v>35</v>
      </c>
      <c r="C317" t="s">
        <v>36</v>
      </c>
      <c r="D317" t="s">
        <v>626</v>
      </c>
      <c r="E317" t="s">
        <v>623</v>
      </c>
      <c r="F317" t="s">
        <v>625</v>
      </c>
      <c r="G317">
        <v>2698536347</v>
      </c>
      <c r="H317" t="s">
        <v>38</v>
      </c>
      <c r="I317" t="s">
        <v>118</v>
      </c>
      <c r="J317" s="12" t="s">
        <v>506</v>
      </c>
      <c r="K317" s="12" t="s">
        <v>505</v>
      </c>
      <c r="L317" s="12" t="s">
        <v>624</v>
      </c>
      <c r="M317" t="s">
        <v>623</v>
      </c>
      <c r="N317" s="27" t="s">
        <v>622</v>
      </c>
      <c r="O317" s="26">
        <f>VLOOKUP(Table3[[#This Row],[taxon_oid]],[1]Alphas_all_puf_new_20170727!$A:$AG,14,FALSE)</f>
        <v>1577905</v>
      </c>
      <c r="P317" s="26">
        <f>VLOOKUP(Table3[[#This Row],[taxon_oid]],[1]Alphas_all_puf_new_20170727!$A:$AG,15,FALSE)</f>
        <v>0</v>
      </c>
      <c r="Q317" s="26">
        <f>VLOOKUP(Table3[[#This Row],[taxon_oid]],[1]Alphas_all_puf_new_20170727!$A:$AG,16,FALSE)</f>
        <v>0</v>
      </c>
      <c r="R317" s="20">
        <f>VLOOKUP(Table3[[#This Row],[taxon_oid]],[1]Alphas_all_puf_new_20170727!$A:$AG,17,FALSE)</f>
        <v>42647</v>
      </c>
      <c r="S317" s="19">
        <f>VLOOKUP(Table3[[#This Row],[taxon_oid]],[1]Alphas_all_puf_new_20170727!$A:$AG,19,FALSE)</f>
        <v>0</v>
      </c>
      <c r="T317" s="19" t="str">
        <f>VLOOKUP(Table3[[#This Row],[taxon_oid]],[1]Alphas_all_puf_new_20170727!$A:$AG,20,FALSE)</f>
        <v>Yes</v>
      </c>
      <c r="U317" s="19">
        <f>VLOOKUP(Table3[[#This Row],[taxon_oid]],[1]Alphas_all_puf_new_20170727!$A:$AG,21,FALSE)</f>
        <v>0</v>
      </c>
      <c r="V317" s="13">
        <f>VLOOKUP(Table3[[#This Row],[taxon_oid]],[1]Alphas_all_puf_new_20170727!$A:$AG,22,FALSE)</f>
        <v>4424097</v>
      </c>
      <c r="W317" s="13">
        <f>VLOOKUP(Table3[[#This Row],[taxon_oid]],[1]Alphas_all_puf_new_20170727!$A:$AG,23,FALSE)</f>
        <v>4416</v>
      </c>
      <c r="X317" s="13">
        <f>VLOOKUP(Table3[[#This Row],[taxon_oid]],[1]Alphas_all_puf_new_20170727!$A:$AG,24,FALSE)</f>
        <v>30</v>
      </c>
      <c r="Y317" s="25">
        <f>VLOOKUP(Table3[[#This Row],[taxon_oid]],[1]Alphas_all_puf_new_20170727!$A:$AG,25,FALSE)</f>
        <v>0.61</v>
      </c>
      <c r="Z317" s="13">
        <f>VLOOKUP(Table3[[#This Row],[taxon_oid]],[1]Alphas_all_puf_new_20170727!$A:$AG,26,FALSE)</f>
        <v>3996735</v>
      </c>
      <c r="AA317" s="13">
        <f>VLOOKUP(Table3[[#This Row],[taxon_oid]],[1]Alphas_all_puf_new_20170727!$A:$AG,27,FALSE)</f>
        <v>4362</v>
      </c>
      <c r="AB317" s="13">
        <f>VLOOKUP(Table3[[#This Row],[taxon_oid]],[1]Alphas_all_puf_new_20170727!$A:$AG,28,FALSE)</f>
        <v>54</v>
      </c>
      <c r="AC317" s="13">
        <f>VLOOKUP(Table3[[#This Row],[taxon_oid]],[1]Alphas_all_puf_new_20170727!$A:$AG,29,FALSE)</f>
        <v>3</v>
      </c>
      <c r="AD317" s="13">
        <f>VLOOKUP(Table3[[#This Row],[taxon_oid]],[1]Alphas_all_puf_new_20170727!$A:$AG,30,FALSE)</f>
        <v>1</v>
      </c>
      <c r="AE317" s="13">
        <f>VLOOKUP(Table3[[#This Row],[taxon_oid]],[1]Alphas_all_puf_new_20170727!$A:$AG,31,FALSE)</f>
        <v>1</v>
      </c>
      <c r="AF317" s="13">
        <f>VLOOKUP(Table3[[#This Row],[taxon_oid]],[1]Alphas_all_puf_new_20170727!$A:$AG,32,FALSE)</f>
        <v>1</v>
      </c>
      <c r="AG317" s="13">
        <f>VLOOKUP(Table3[[#This Row],[taxon_oid]],[1]Alphas_all_puf_new_20170727!$A:$AG,33,FALSE)</f>
        <v>43</v>
      </c>
    </row>
    <row r="318" spans="1:33" x14ac:dyDescent="0.35">
      <c r="A318">
        <v>2739368070</v>
      </c>
      <c r="B318" t="s">
        <v>35</v>
      </c>
      <c r="C318" t="s">
        <v>123</v>
      </c>
      <c r="D318" t="s">
        <v>45</v>
      </c>
      <c r="E318" t="s">
        <v>621</v>
      </c>
      <c r="F318" t="s">
        <v>46</v>
      </c>
      <c r="G318">
        <v>2739368070</v>
      </c>
      <c r="H318" t="s">
        <v>38</v>
      </c>
      <c r="I318" t="s">
        <v>118</v>
      </c>
      <c r="J318" s="12" t="s">
        <v>506</v>
      </c>
      <c r="K318" s="12" t="s">
        <v>505</v>
      </c>
      <c r="L318" s="12" t="s">
        <v>511</v>
      </c>
      <c r="M318" s="12" t="s">
        <v>620</v>
      </c>
      <c r="N318" s="27" t="s">
        <v>619</v>
      </c>
      <c r="O318" s="26">
        <f>VLOOKUP(Table3[[#This Row],[taxon_oid]],[1]Alphas_all_puf_new_20170727!$A:$AG,14,FALSE)</f>
        <v>446682</v>
      </c>
      <c r="P318" s="26">
        <f>VLOOKUP(Table3[[#This Row],[taxon_oid]],[1]Alphas_all_puf_new_20170727!$A:$AG,15,FALSE)</f>
        <v>0</v>
      </c>
      <c r="Q318" s="26">
        <f>VLOOKUP(Table3[[#This Row],[taxon_oid]],[1]Alphas_all_puf_new_20170727!$A:$AG,16,FALSE)</f>
        <v>0</v>
      </c>
      <c r="R318" s="20">
        <f>VLOOKUP(Table3[[#This Row],[taxon_oid]],[1]Alphas_all_puf_new_20170727!$A:$AG,17,FALSE)</f>
        <v>42941</v>
      </c>
      <c r="S318" s="19" t="str">
        <f>VLOOKUP(Table3[[#This Row],[taxon_oid]],[1]Alphas_all_puf_new_20170727!$A:$AG,19,FALSE)</f>
        <v>Markus G?ker</v>
      </c>
      <c r="T318" s="19" t="str">
        <f>VLOOKUP(Table3[[#This Row],[taxon_oid]],[1]Alphas_all_puf_new_20170727!$A:$AG,20,FALSE)</f>
        <v>Yes</v>
      </c>
      <c r="U318" s="19">
        <f>VLOOKUP(Table3[[#This Row],[taxon_oid]],[1]Alphas_all_puf_new_20170727!$A:$AG,21,FALSE)</f>
        <v>0</v>
      </c>
      <c r="V318" s="13">
        <f>VLOOKUP(Table3[[#This Row],[taxon_oid]],[1]Alphas_all_puf_new_20170727!$A:$AG,22,FALSE)</f>
        <v>3833743</v>
      </c>
      <c r="W318" s="13">
        <f>VLOOKUP(Table3[[#This Row],[taxon_oid]],[1]Alphas_all_puf_new_20170727!$A:$AG,23,FALSE)</f>
        <v>3746</v>
      </c>
      <c r="X318" s="13">
        <f>VLOOKUP(Table3[[#This Row],[taxon_oid]],[1]Alphas_all_puf_new_20170727!$A:$AG,24,FALSE)</f>
        <v>57</v>
      </c>
      <c r="Y318" s="25">
        <f>VLOOKUP(Table3[[#This Row],[taxon_oid]],[1]Alphas_all_puf_new_20170727!$A:$AG,25,FALSE)</f>
        <v>0.65</v>
      </c>
      <c r="Z318" s="13">
        <f>VLOOKUP(Table3[[#This Row],[taxon_oid]],[1]Alphas_all_puf_new_20170727!$A:$AG,26,FALSE)</f>
        <v>3463750</v>
      </c>
      <c r="AA318" s="13">
        <f>VLOOKUP(Table3[[#This Row],[taxon_oid]],[1]Alphas_all_puf_new_20170727!$A:$AG,27,FALSE)</f>
        <v>3692</v>
      </c>
      <c r="AB318" s="13">
        <f>VLOOKUP(Table3[[#This Row],[taxon_oid]],[1]Alphas_all_puf_new_20170727!$A:$AG,28,FALSE)</f>
        <v>54</v>
      </c>
      <c r="AC318" s="13">
        <f>VLOOKUP(Table3[[#This Row],[taxon_oid]],[1]Alphas_all_puf_new_20170727!$A:$AG,29,FALSE)</f>
        <v>3</v>
      </c>
      <c r="AD318" s="13">
        <f>VLOOKUP(Table3[[#This Row],[taxon_oid]],[1]Alphas_all_puf_new_20170727!$A:$AG,30,FALSE)</f>
        <v>1</v>
      </c>
      <c r="AE318" s="13">
        <f>VLOOKUP(Table3[[#This Row],[taxon_oid]],[1]Alphas_all_puf_new_20170727!$A:$AG,31,FALSE)</f>
        <v>1</v>
      </c>
      <c r="AF318" s="13">
        <f>VLOOKUP(Table3[[#This Row],[taxon_oid]],[1]Alphas_all_puf_new_20170727!$A:$AG,32,FALSE)</f>
        <v>1</v>
      </c>
      <c r="AG318" s="13">
        <f>VLOOKUP(Table3[[#This Row],[taxon_oid]],[1]Alphas_all_puf_new_20170727!$A:$AG,33,FALSE)</f>
        <v>45</v>
      </c>
    </row>
    <row r="319" spans="1:33" x14ac:dyDescent="0.35">
      <c r="A319">
        <v>2597490207</v>
      </c>
      <c r="B319" t="s">
        <v>35</v>
      </c>
      <c r="C319" t="s">
        <v>36</v>
      </c>
      <c r="D319" t="s">
        <v>618</v>
      </c>
      <c r="E319" t="s">
        <v>615</v>
      </c>
      <c r="F319" t="s">
        <v>617</v>
      </c>
      <c r="G319">
        <v>2597490207</v>
      </c>
      <c r="H319" t="s">
        <v>38</v>
      </c>
      <c r="I319" t="s">
        <v>118</v>
      </c>
      <c r="J319" s="12" t="s">
        <v>506</v>
      </c>
      <c r="K319" s="12" t="s">
        <v>505</v>
      </c>
      <c r="L319" s="12" t="s">
        <v>616</v>
      </c>
      <c r="M319" t="s">
        <v>615</v>
      </c>
      <c r="N319" s="27" t="s">
        <v>614</v>
      </c>
      <c r="O319" s="26">
        <f>VLOOKUP(Table3[[#This Row],[taxon_oid]],[1]Alphas_all_puf_new_20170727!$A:$AG,14,FALSE)</f>
        <v>1530186</v>
      </c>
      <c r="P319" s="26">
        <f>VLOOKUP(Table3[[#This Row],[taxon_oid]],[1]Alphas_all_puf_new_20170727!$A:$AG,15,FALSE)</f>
        <v>0</v>
      </c>
      <c r="Q319" s="26">
        <f>VLOOKUP(Table3[[#This Row],[taxon_oid]],[1]Alphas_all_puf_new_20170727!$A:$AG,16,FALSE)</f>
        <v>0</v>
      </c>
      <c r="R319" s="20">
        <f>VLOOKUP(Table3[[#This Row],[taxon_oid]],[1]Alphas_all_puf_new_20170727!$A:$AG,17,FALSE)</f>
        <v>41981</v>
      </c>
      <c r="S319" s="19">
        <f>VLOOKUP(Table3[[#This Row],[taxon_oid]],[1]Alphas_all_puf_new_20170727!$A:$AG,19,FALSE)</f>
        <v>0</v>
      </c>
      <c r="T319" s="19" t="str">
        <f>VLOOKUP(Table3[[#This Row],[taxon_oid]],[1]Alphas_all_puf_new_20170727!$A:$AG,20,FALSE)</f>
        <v>Yes</v>
      </c>
      <c r="U319" s="19" t="str">
        <f>VLOOKUP(Table3[[#This Row],[taxon_oid]],[1]Alphas_all_puf_new_20170727!$A:$AG,21,FALSE)</f>
        <v>Unknown</v>
      </c>
      <c r="V319" s="13">
        <f>VLOOKUP(Table3[[#This Row],[taxon_oid]],[1]Alphas_all_puf_new_20170727!$A:$AG,22,FALSE)</f>
        <v>3849771</v>
      </c>
      <c r="W319" s="13">
        <f>VLOOKUP(Table3[[#This Row],[taxon_oid]],[1]Alphas_all_puf_new_20170727!$A:$AG,23,FALSE)</f>
        <v>3847</v>
      </c>
      <c r="X319" s="13">
        <f>VLOOKUP(Table3[[#This Row],[taxon_oid]],[1]Alphas_all_puf_new_20170727!$A:$AG,24,FALSE)</f>
        <v>33</v>
      </c>
      <c r="Y319" s="25">
        <f>VLOOKUP(Table3[[#This Row],[taxon_oid]],[1]Alphas_all_puf_new_20170727!$A:$AG,25,FALSE)</f>
        <v>0.68</v>
      </c>
      <c r="Z319" s="13">
        <f>VLOOKUP(Table3[[#This Row],[taxon_oid]],[1]Alphas_all_puf_new_20170727!$A:$AG,26,FALSE)</f>
        <v>3373304</v>
      </c>
      <c r="AA319" s="13">
        <f>VLOOKUP(Table3[[#This Row],[taxon_oid]],[1]Alphas_all_puf_new_20170727!$A:$AG,27,FALSE)</f>
        <v>3791</v>
      </c>
      <c r="AB319" s="13">
        <f>VLOOKUP(Table3[[#This Row],[taxon_oid]],[1]Alphas_all_puf_new_20170727!$A:$AG,28,FALSE)</f>
        <v>56</v>
      </c>
      <c r="AC319" s="13">
        <f>VLOOKUP(Table3[[#This Row],[taxon_oid]],[1]Alphas_all_puf_new_20170727!$A:$AG,29,FALSE)</f>
        <v>3</v>
      </c>
      <c r="AD319" s="13">
        <f>VLOOKUP(Table3[[#This Row],[taxon_oid]],[1]Alphas_all_puf_new_20170727!$A:$AG,30,FALSE)</f>
        <v>1</v>
      </c>
      <c r="AE319" s="13">
        <f>VLOOKUP(Table3[[#This Row],[taxon_oid]],[1]Alphas_all_puf_new_20170727!$A:$AG,31,FALSE)</f>
        <v>1</v>
      </c>
      <c r="AF319" s="13">
        <f>VLOOKUP(Table3[[#This Row],[taxon_oid]],[1]Alphas_all_puf_new_20170727!$A:$AG,32,FALSE)</f>
        <v>1</v>
      </c>
      <c r="AG319" s="13">
        <f>VLOOKUP(Table3[[#This Row],[taxon_oid]],[1]Alphas_all_puf_new_20170727!$A:$AG,33,FALSE)</f>
        <v>43</v>
      </c>
    </row>
    <row r="320" spans="1:33" x14ac:dyDescent="0.35">
      <c r="A320">
        <v>2608642197</v>
      </c>
      <c r="B320" t="s">
        <v>35</v>
      </c>
      <c r="C320" t="s">
        <v>123</v>
      </c>
      <c r="D320" t="s">
        <v>318</v>
      </c>
      <c r="E320" t="s">
        <v>613</v>
      </c>
      <c r="F320" t="s">
        <v>46</v>
      </c>
      <c r="G320">
        <v>2608642197</v>
      </c>
      <c r="H320" t="s">
        <v>38</v>
      </c>
      <c r="I320" t="s">
        <v>118</v>
      </c>
      <c r="J320" s="12" t="s">
        <v>506</v>
      </c>
      <c r="K320" s="12" t="s">
        <v>505</v>
      </c>
      <c r="L320" s="12" t="s">
        <v>117</v>
      </c>
      <c r="M320" t="s">
        <v>117</v>
      </c>
      <c r="N320" s="27"/>
      <c r="O320" s="26">
        <f>VLOOKUP(Table3[[#This Row],[taxon_oid]],[1]Alphas_all_puf_new_20170727!$A:$AG,14,FALSE)</f>
        <v>31989</v>
      </c>
      <c r="P320" s="26">
        <f>VLOOKUP(Table3[[#This Row],[taxon_oid]],[1]Alphas_all_puf_new_20170727!$A:$AG,15,FALSE)</f>
        <v>0</v>
      </c>
      <c r="Q320" s="26">
        <f>VLOOKUP(Table3[[#This Row],[taxon_oid]],[1]Alphas_all_puf_new_20170727!$A:$AG,16,FALSE)</f>
        <v>0</v>
      </c>
      <c r="R320" s="20">
        <f>VLOOKUP(Table3[[#This Row],[taxon_oid]],[1]Alphas_all_puf_new_20170727!$A:$AG,17,FALSE)</f>
        <v>42108</v>
      </c>
      <c r="S320" s="19" t="str">
        <f>VLOOKUP(Table3[[#This Row],[taxon_oid]],[1]Alphas_all_puf_new_20170727!$A:$AG,19,FALSE)</f>
        <v>Jim Fredrickson</v>
      </c>
      <c r="T320" s="19" t="str">
        <f>VLOOKUP(Table3[[#This Row],[taxon_oid]],[1]Alphas_all_puf_new_20170727!$A:$AG,20,FALSE)</f>
        <v>No</v>
      </c>
      <c r="U320" s="19">
        <f>VLOOKUP(Table3[[#This Row],[taxon_oid]],[1]Alphas_all_puf_new_20170727!$A:$AG,21,FALSE)</f>
        <v>0</v>
      </c>
      <c r="V320" s="13">
        <f>VLOOKUP(Table3[[#This Row],[taxon_oid]],[1]Alphas_all_puf_new_20170727!$A:$AG,22,FALSE)</f>
        <v>3044387</v>
      </c>
      <c r="W320" s="13">
        <f>VLOOKUP(Table3[[#This Row],[taxon_oid]],[1]Alphas_all_puf_new_20170727!$A:$AG,23,FALSE)</f>
        <v>3002</v>
      </c>
      <c r="X320" s="13">
        <f>VLOOKUP(Table3[[#This Row],[taxon_oid]],[1]Alphas_all_puf_new_20170727!$A:$AG,24,FALSE)</f>
        <v>24</v>
      </c>
      <c r="Y320" s="25">
        <f>VLOOKUP(Table3[[#This Row],[taxon_oid]],[1]Alphas_all_puf_new_20170727!$A:$AG,25,FALSE)</f>
        <v>0.62</v>
      </c>
      <c r="Z320" s="13">
        <f>VLOOKUP(Table3[[#This Row],[taxon_oid]],[1]Alphas_all_puf_new_20170727!$A:$AG,26,FALSE)</f>
        <v>2801879</v>
      </c>
      <c r="AA320" s="13">
        <f>VLOOKUP(Table3[[#This Row],[taxon_oid]],[1]Alphas_all_puf_new_20170727!$A:$AG,27,FALSE)</f>
        <v>2947</v>
      </c>
      <c r="AB320" s="13">
        <f>VLOOKUP(Table3[[#This Row],[taxon_oid]],[1]Alphas_all_puf_new_20170727!$A:$AG,28,FALSE)</f>
        <v>55</v>
      </c>
      <c r="AC320" s="13">
        <f>VLOOKUP(Table3[[#This Row],[taxon_oid]],[1]Alphas_all_puf_new_20170727!$A:$AG,29,FALSE)</f>
        <v>1</v>
      </c>
      <c r="AD320" s="13">
        <f>VLOOKUP(Table3[[#This Row],[taxon_oid]],[1]Alphas_all_puf_new_20170727!$A:$AG,30,FALSE)</f>
        <v>0</v>
      </c>
      <c r="AE320" s="13">
        <f>VLOOKUP(Table3[[#This Row],[taxon_oid]],[1]Alphas_all_puf_new_20170727!$A:$AG,31,FALSE)</f>
        <v>1</v>
      </c>
      <c r="AF320" s="13">
        <f>VLOOKUP(Table3[[#This Row],[taxon_oid]],[1]Alphas_all_puf_new_20170727!$A:$AG,32,FALSE)</f>
        <v>0</v>
      </c>
      <c r="AG320" s="13">
        <f>VLOOKUP(Table3[[#This Row],[taxon_oid]],[1]Alphas_all_puf_new_20170727!$A:$AG,33,FALSE)</f>
        <v>38</v>
      </c>
    </row>
    <row r="321" spans="1:33" x14ac:dyDescent="0.35">
      <c r="A321">
        <v>2721756108</v>
      </c>
      <c r="B321" t="s">
        <v>35</v>
      </c>
      <c r="C321" t="s">
        <v>36</v>
      </c>
      <c r="D321" t="s">
        <v>392</v>
      </c>
      <c r="E321" t="s">
        <v>612</v>
      </c>
      <c r="F321" t="s">
        <v>46</v>
      </c>
      <c r="G321">
        <v>2721756108</v>
      </c>
      <c r="H321" t="s">
        <v>38</v>
      </c>
      <c r="I321" t="s">
        <v>118</v>
      </c>
      <c r="J321" s="12" t="s">
        <v>506</v>
      </c>
      <c r="K321" s="12" t="s">
        <v>505</v>
      </c>
      <c r="L321" s="12" t="s">
        <v>117</v>
      </c>
      <c r="M321" t="s">
        <v>117</v>
      </c>
      <c r="N321" s="27" t="s">
        <v>611</v>
      </c>
      <c r="O321" s="26">
        <f>VLOOKUP(Table3[[#This Row],[taxon_oid]],[1]Alphas_all_puf_new_20170727!$A:$AG,14,FALSE)</f>
        <v>31989</v>
      </c>
      <c r="P321" s="26">
        <f>VLOOKUP(Table3[[#This Row],[taxon_oid]],[1]Alphas_all_puf_new_20170727!$A:$AG,15,FALSE)</f>
        <v>0</v>
      </c>
      <c r="Q321" s="26">
        <f>VLOOKUP(Table3[[#This Row],[taxon_oid]],[1]Alphas_all_puf_new_20170727!$A:$AG,16,FALSE)</f>
        <v>0</v>
      </c>
      <c r="R321" s="20">
        <f>VLOOKUP(Table3[[#This Row],[taxon_oid]],[1]Alphas_all_puf_new_20170727!$A:$AG,17,FALSE)</f>
        <v>42835</v>
      </c>
      <c r="S321" s="19" t="str">
        <f>VLOOKUP(Table3[[#This Row],[taxon_oid]],[1]Alphas_all_puf_new_20170727!$A:$AG,19,FALSE)</f>
        <v>Edward DeLong</v>
      </c>
      <c r="T321" s="19" t="str">
        <f>VLOOKUP(Table3[[#This Row],[taxon_oid]],[1]Alphas_all_puf_new_20170727!$A:$AG,20,FALSE)</f>
        <v>No</v>
      </c>
      <c r="U321" s="19">
        <f>VLOOKUP(Table3[[#This Row],[taxon_oid]],[1]Alphas_all_puf_new_20170727!$A:$AG,21,FALSE)</f>
        <v>0</v>
      </c>
      <c r="V321" s="13">
        <f>VLOOKUP(Table3[[#This Row],[taxon_oid]],[1]Alphas_all_puf_new_20170727!$A:$AG,22,FALSE)</f>
        <v>2049577</v>
      </c>
      <c r="W321" s="13">
        <f>VLOOKUP(Table3[[#This Row],[taxon_oid]],[1]Alphas_all_puf_new_20170727!$A:$AG,23,FALSE)</f>
        <v>2039</v>
      </c>
      <c r="X321" s="13">
        <f>VLOOKUP(Table3[[#This Row],[taxon_oid]],[1]Alphas_all_puf_new_20170727!$A:$AG,24,FALSE)</f>
        <v>46</v>
      </c>
      <c r="Y321" s="25">
        <f>VLOOKUP(Table3[[#This Row],[taxon_oid]],[1]Alphas_all_puf_new_20170727!$A:$AG,25,FALSE)</f>
        <v>0.31</v>
      </c>
      <c r="Z321" s="13">
        <f>VLOOKUP(Table3[[#This Row],[taxon_oid]],[1]Alphas_all_puf_new_20170727!$A:$AG,26,FALSE)</f>
        <v>1897517</v>
      </c>
      <c r="AA321" s="13">
        <f>VLOOKUP(Table3[[#This Row],[taxon_oid]],[1]Alphas_all_puf_new_20170727!$A:$AG,27,FALSE)</f>
        <v>2000</v>
      </c>
      <c r="AB321" s="13">
        <f>VLOOKUP(Table3[[#This Row],[taxon_oid]],[1]Alphas_all_puf_new_20170727!$A:$AG,28,FALSE)</f>
        <v>39</v>
      </c>
      <c r="AC321" s="13">
        <f>VLOOKUP(Table3[[#This Row],[taxon_oid]],[1]Alphas_all_puf_new_20170727!$A:$AG,29,FALSE)</f>
        <v>3</v>
      </c>
      <c r="AD321" s="13">
        <f>VLOOKUP(Table3[[#This Row],[taxon_oid]],[1]Alphas_all_puf_new_20170727!$A:$AG,30,FALSE)</f>
        <v>1</v>
      </c>
      <c r="AE321" s="13">
        <f>VLOOKUP(Table3[[#This Row],[taxon_oid]],[1]Alphas_all_puf_new_20170727!$A:$AG,31,FALSE)</f>
        <v>1</v>
      </c>
      <c r="AF321" s="13">
        <f>VLOOKUP(Table3[[#This Row],[taxon_oid]],[1]Alphas_all_puf_new_20170727!$A:$AG,32,FALSE)</f>
        <v>1</v>
      </c>
      <c r="AG321" s="13">
        <f>VLOOKUP(Table3[[#This Row],[taxon_oid]],[1]Alphas_all_puf_new_20170727!$A:$AG,33,FALSE)</f>
        <v>32</v>
      </c>
    </row>
    <row r="322" spans="1:33" x14ac:dyDescent="0.35">
      <c r="A322">
        <v>2534682240</v>
      </c>
      <c r="B322" t="s">
        <v>35</v>
      </c>
      <c r="C322" t="s">
        <v>36</v>
      </c>
      <c r="D322" t="s">
        <v>610</v>
      </c>
      <c r="E322" t="s">
        <v>609</v>
      </c>
      <c r="F322" t="s">
        <v>82</v>
      </c>
      <c r="G322">
        <v>2534682240</v>
      </c>
      <c r="H322" t="s">
        <v>38</v>
      </c>
      <c r="I322" t="s">
        <v>118</v>
      </c>
      <c r="J322" s="12" t="s">
        <v>506</v>
      </c>
      <c r="K322" s="12" t="s">
        <v>505</v>
      </c>
      <c r="L322" s="12" t="s">
        <v>568</v>
      </c>
      <c r="M322" t="s">
        <v>609</v>
      </c>
      <c r="N322" s="27" t="s">
        <v>608</v>
      </c>
      <c r="O322" s="26">
        <f>VLOOKUP(Table3[[#This Row],[taxon_oid]],[1]Alphas_all_puf_new_20170727!$A:$AG,14,FALSE)</f>
        <v>1187851</v>
      </c>
      <c r="P322" s="26">
        <f>VLOOKUP(Table3[[#This Row],[taxon_oid]],[1]Alphas_all_puf_new_20170727!$A:$AG,15,FALSE)</f>
        <v>0</v>
      </c>
      <c r="Q322" s="26">
        <f>VLOOKUP(Table3[[#This Row],[taxon_oid]],[1]Alphas_all_puf_new_20170727!$A:$AG,16,FALSE)</f>
        <v>0</v>
      </c>
      <c r="R322" s="20">
        <f>VLOOKUP(Table3[[#This Row],[taxon_oid]],[1]Alphas_all_puf_new_20170727!$A:$AG,17,FALSE)</f>
        <v>41517</v>
      </c>
      <c r="S322" s="19">
        <f>VLOOKUP(Table3[[#This Row],[taxon_oid]],[1]Alphas_all_puf_new_20170727!$A:$AG,19,FALSE)</f>
        <v>0</v>
      </c>
      <c r="T322" s="19" t="str">
        <f>VLOOKUP(Table3[[#This Row],[taxon_oid]],[1]Alphas_all_puf_new_20170727!$A:$AG,20,FALSE)</f>
        <v>Yes</v>
      </c>
      <c r="U322" s="19" t="str">
        <f>VLOOKUP(Table3[[#This Row],[taxon_oid]],[1]Alphas_all_puf_new_20170727!$A:$AG,21,FALSE)</f>
        <v>Unknown</v>
      </c>
      <c r="V322" s="13">
        <f>VLOOKUP(Table3[[#This Row],[taxon_oid]],[1]Alphas_all_puf_new_20170727!$A:$AG,22,FALSE)</f>
        <v>4831432</v>
      </c>
      <c r="W322" s="13">
        <f>VLOOKUP(Table3[[#This Row],[taxon_oid]],[1]Alphas_all_puf_new_20170727!$A:$AG,23,FALSE)</f>
        <v>4490</v>
      </c>
      <c r="X322" s="13">
        <f>VLOOKUP(Table3[[#This Row],[taxon_oid]],[1]Alphas_all_puf_new_20170727!$A:$AG,24,FALSE)</f>
        <v>273</v>
      </c>
      <c r="Y322" s="25">
        <f>VLOOKUP(Table3[[#This Row],[taxon_oid]],[1]Alphas_all_puf_new_20170727!$A:$AG,25,FALSE)</f>
        <v>0.69</v>
      </c>
      <c r="Z322" s="13">
        <f>VLOOKUP(Table3[[#This Row],[taxon_oid]],[1]Alphas_all_puf_new_20170727!$A:$AG,26,FALSE)</f>
        <v>3978164</v>
      </c>
      <c r="AA322" s="13">
        <f>VLOOKUP(Table3[[#This Row],[taxon_oid]],[1]Alphas_all_puf_new_20170727!$A:$AG,27,FALSE)</f>
        <v>4490</v>
      </c>
      <c r="AB322" s="13">
        <f>VLOOKUP(Table3[[#This Row],[taxon_oid]],[1]Alphas_all_puf_new_20170727!$A:$AG,28,FALSE)</f>
        <v>0</v>
      </c>
      <c r="AC322" s="13">
        <f>VLOOKUP(Table3[[#This Row],[taxon_oid]],[1]Alphas_all_puf_new_20170727!$A:$AG,29,FALSE)</f>
        <v>0</v>
      </c>
      <c r="AD322" s="13">
        <f>VLOOKUP(Table3[[#This Row],[taxon_oid]],[1]Alphas_all_puf_new_20170727!$A:$AG,30,FALSE)</f>
        <v>0</v>
      </c>
      <c r="AE322" s="13">
        <f>VLOOKUP(Table3[[#This Row],[taxon_oid]],[1]Alphas_all_puf_new_20170727!$A:$AG,31,FALSE)</f>
        <v>0</v>
      </c>
      <c r="AF322" s="13">
        <f>VLOOKUP(Table3[[#This Row],[taxon_oid]],[1]Alphas_all_puf_new_20170727!$A:$AG,32,FALSE)</f>
        <v>0</v>
      </c>
      <c r="AG322" s="13">
        <f>VLOOKUP(Table3[[#This Row],[taxon_oid]],[1]Alphas_all_puf_new_20170727!$A:$AG,33,FALSE)</f>
        <v>0</v>
      </c>
    </row>
    <row r="323" spans="1:33" x14ac:dyDescent="0.35">
      <c r="A323">
        <v>2651870273</v>
      </c>
      <c r="B323" t="s">
        <v>35</v>
      </c>
      <c r="C323" t="s">
        <v>123</v>
      </c>
      <c r="D323" t="s">
        <v>607</v>
      </c>
      <c r="E323" t="s">
        <v>606</v>
      </c>
      <c r="F323" t="s">
        <v>605</v>
      </c>
      <c r="G323">
        <v>2651870273</v>
      </c>
      <c r="H323" t="s">
        <v>38</v>
      </c>
      <c r="I323" t="s">
        <v>118</v>
      </c>
      <c r="J323" s="12" t="s">
        <v>506</v>
      </c>
      <c r="K323" s="12" t="s">
        <v>505</v>
      </c>
      <c r="L323" s="12" t="s">
        <v>117</v>
      </c>
      <c r="M323" t="s">
        <v>117</v>
      </c>
      <c r="N323" s="27"/>
      <c r="O323" s="26">
        <f>VLOOKUP(Table3[[#This Row],[taxon_oid]],[1]Alphas_all_puf_new_20170727!$A:$AG,14,FALSE)</f>
        <v>31989</v>
      </c>
      <c r="P323" s="26">
        <f>VLOOKUP(Table3[[#This Row],[taxon_oid]],[1]Alphas_all_puf_new_20170727!$A:$AG,15,FALSE)</f>
        <v>0</v>
      </c>
      <c r="Q323" s="26">
        <f>VLOOKUP(Table3[[#This Row],[taxon_oid]],[1]Alphas_all_puf_new_20170727!$A:$AG,16,FALSE)</f>
        <v>0</v>
      </c>
      <c r="R323" s="20">
        <f>VLOOKUP(Table3[[#This Row],[taxon_oid]],[1]Alphas_all_puf_new_20170727!$A:$AG,17,FALSE)</f>
        <v>42495</v>
      </c>
      <c r="S323" s="19" t="str">
        <f>VLOOKUP(Table3[[#This Row],[taxon_oid]],[1]Alphas_all_puf_new_20170727!$A:$AG,19,FALSE)</f>
        <v>Fauzi Haroon</v>
      </c>
      <c r="T323" s="19" t="str">
        <f>VLOOKUP(Table3[[#This Row],[taxon_oid]],[1]Alphas_all_puf_new_20170727!$A:$AG,20,FALSE)</f>
        <v>No</v>
      </c>
      <c r="U323" s="19">
        <f>VLOOKUP(Table3[[#This Row],[taxon_oid]],[1]Alphas_all_puf_new_20170727!$A:$AG,21,FALSE)</f>
        <v>0</v>
      </c>
      <c r="V323" s="13">
        <f>VLOOKUP(Table3[[#This Row],[taxon_oid]],[1]Alphas_all_puf_new_20170727!$A:$AG,22,FALSE)</f>
        <v>2089938</v>
      </c>
      <c r="W323" s="13">
        <f>VLOOKUP(Table3[[#This Row],[taxon_oid]],[1]Alphas_all_puf_new_20170727!$A:$AG,23,FALSE)</f>
        <v>2215</v>
      </c>
      <c r="X323" s="13">
        <f>VLOOKUP(Table3[[#This Row],[taxon_oid]],[1]Alphas_all_puf_new_20170727!$A:$AG,24,FALSE)</f>
        <v>113</v>
      </c>
      <c r="Y323" s="25">
        <f>VLOOKUP(Table3[[#This Row],[taxon_oid]],[1]Alphas_all_puf_new_20170727!$A:$AG,25,FALSE)</f>
        <v>0.4</v>
      </c>
      <c r="Z323" s="13">
        <f>VLOOKUP(Table3[[#This Row],[taxon_oid]],[1]Alphas_all_puf_new_20170727!$A:$AG,26,FALSE)</f>
        <v>1954939</v>
      </c>
      <c r="AA323" s="13">
        <f>VLOOKUP(Table3[[#This Row],[taxon_oid]],[1]Alphas_all_puf_new_20170727!$A:$AG,27,FALSE)</f>
        <v>2185</v>
      </c>
      <c r="AB323" s="13">
        <f>VLOOKUP(Table3[[#This Row],[taxon_oid]],[1]Alphas_all_puf_new_20170727!$A:$AG,28,FALSE)</f>
        <v>30</v>
      </c>
      <c r="AC323" s="13">
        <f>VLOOKUP(Table3[[#This Row],[taxon_oid]],[1]Alphas_all_puf_new_20170727!$A:$AG,29,FALSE)</f>
        <v>1</v>
      </c>
      <c r="AD323" s="13">
        <f>VLOOKUP(Table3[[#This Row],[taxon_oid]],[1]Alphas_all_puf_new_20170727!$A:$AG,30,FALSE)</f>
        <v>0</v>
      </c>
      <c r="AE323" s="13">
        <f>VLOOKUP(Table3[[#This Row],[taxon_oid]],[1]Alphas_all_puf_new_20170727!$A:$AG,31,FALSE)</f>
        <v>1</v>
      </c>
      <c r="AF323" s="13">
        <f>VLOOKUP(Table3[[#This Row],[taxon_oid]],[1]Alphas_all_puf_new_20170727!$A:$AG,32,FALSE)</f>
        <v>0</v>
      </c>
      <c r="AG323" s="13">
        <f>VLOOKUP(Table3[[#This Row],[taxon_oid]],[1]Alphas_all_puf_new_20170727!$A:$AG,33,FALSE)</f>
        <v>20</v>
      </c>
    </row>
    <row r="324" spans="1:33" x14ac:dyDescent="0.35">
      <c r="A324">
        <v>2681812958</v>
      </c>
      <c r="B324" t="s">
        <v>35</v>
      </c>
      <c r="C324" t="s">
        <v>36</v>
      </c>
      <c r="D324" t="s">
        <v>45</v>
      </c>
      <c r="E324" t="s">
        <v>604</v>
      </c>
      <c r="F324" t="s">
        <v>46</v>
      </c>
      <c r="G324">
        <v>2681812958</v>
      </c>
      <c r="H324" t="s">
        <v>38</v>
      </c>
      <c r="I324" t="s">
        <v>118</v>
      </c>
      <c r="J324" s="12" t="s">
        <v>506</v>
      </c>
      <c r="K324" s="12" t="s">
        <v>505</v>
      </c>
      <c r="L324" s="12" t="s">
        <v>603</v>
      </c>
      <c r="M324" s="12" t="s">
        <v>602</v>
      </c>
      <c r="N324" s="27" t="s">
        <v>601</v>
      </c>
      <c r="O324" s="26">
        <f>VLOOKUP(Table3[[#This Row],[taxon_oid]],[1]Alphas_all_puf_new_20170727!$A:$AG,14,FALSE)</f>
        <v>595589</v>
      </c>
      <c r="P324" s="26">
        <f>VLOOKUP(Table3[[#This Row],[taxon_oid]],[1]Alphas_all_puf_new_20170727!$A:$AG,15,FALSE)</f>
        <v>0</v>
      </c>
      <c r="Q324" s="26">
        <f>VLOOKUP(Table3[[#This Row],[taxon_oid]],[1]Alphas_all_puf_new_20170727!$A:$AG,16,FALSE)</f>
        <v>0</v>
      </c>
      <c r="R324" s="20">
        <f>VLOOKUP(Table3[[#This Row],[taxon_oid]],[1]Alphas_all_puf_new_20170727!$A:$AG,17,FALSE)</f>
        <v>42562</v>
      </c>
      <c r="S324" s="19" t="str">
        <f>VLOOKUP(Table3[[#This Row],[taxon_oid]],[1]Alphas_all_puf_new_20170727!$A:$AG,19,FALSE)</f>
        <v>Markus G?ker</v>
      </c>
      <c r="T324" s="19" t="str">
        <f>VLOOKUP(Table3[[#This Row],[taxon_oid]],[1]Alphas_all_puf_new_20170727!$A:$AG,20,FALSE)</f>
        <v>Yes</v>
      </c>
      <c r="U324" s="19" t="str">
        <f>VLOOKUP(Table3[[#This Row],[taxon_oid]],[1]Alphas_all_puf_new_20170727!$A:$AG,21,FALSE)</f>
        <v>Yes</v>
      </c>
      <c r="V324" s="13">
        <f>VLOOKUP(Table3[[#This Row],[taxon_oid]],[1]Alphas_all_puf_new_20170727!$A:$AG,22,FALSE)</f>
        <v>2784625</v>
      </c>
      <c r="W324" s="13">
        <f>VLOOKUP(Table3[[#This Row],[taxon_oid]],[1]Alphas_all_puf_new_20170727!$A:$AG,23,FALSE)</f>
        <v>2808</v>
      </c>
      <c r="X324" s="13">
        <f>VLOOKUP(Table3[[#This Row],[taxon_oid]],[1]Alphas_all_puf_new_20170727!$A:$AG,24,FALSE)</f>
        <v>4</v>
      </c>
      <c r="Y324" s="25">
        <f>VLOOKUP(Table3[[#This Row],[taxon_oid]],[1]Alphas_all_puf_new_20170727!$A:$AG,25,FALSE)</f>
        <v>0.72</v>
      </c>
      <c r="Z324" s="13">
        <f>VLOOKUP(Table3[[#This Row],[taxon_oid]],[1]Alphas_all_puf_new_20170727!$A:$AG,26,FALSE)</f>
        <v>2554764</v>
      </c>
      <c r="AA324" s="13">
        <f>VLOOKUP(Table3[[#This Row],[taxon_oid]],[1]Alphas_all_puf_new_20170727!$A:$AG,27,FALSE)</f>
        <v>2757</v>
      </c>
      <c r="AB324" s="13">
        <f>VLOOKUP(Table3[[#This Row],[taxon_oid]],[1]Alphas_all_puf_new_20170727!$A:$AG,28,FALSE)</f>
        <v>51</v>
      </c>
      <c r="AC324" s="13">
        <f>VLOOKUP(Table3[[#This Row],[taxon_oid]],[1]Alphas_all_puf_new_20170727!$A:$AG,29,FALSE)</f>
        <v>3</v>
      </c>
      <c r="AD324" s="13">
        <f>VLOOKUP(Table3[[#This Row],[taxon_oid]],[1]Alphas_all_puf_new_20170727!$A:$AG,30,FALSE)</f>
        <v>1</v>
      </c>
      <c r="AE324" s="13">
        <f>VLOOKUP(Table3[[#This Row],[taxon_oid]],[1]Alphas_all_puf_new_20170727!$A:$AG,31,FALSE)</f>
        <v>1</v>
      </c>
      <c r="AF324" s="13">
        <f>VLOOKUP(Table3[[#This Row],[taxon_oid]],[1]Alphas_all_puf_new_20170727!$A:$AG,32,FALSE)</f>
        <v>1</v>
      </c>
      <c r="AG324" s="13">
        <f>VLOOKUP(Table3[[#This Row],[taxon_oid]],[1]Alphas_all_puf_new_20170727!$A:$AG,33,FALSE)</f>
        <v>41</v>
      </c>
    </row>
    <row r="325" spans="1:33" x14ac:dyDescent="0.35">
      <c r="A325">
        <v>2576861674</v>
      </c>
      <c r="B325" t="s">
        <v>35</v>
      </c>
      <c r="C325" t="s">
        <v>36</v>
      </c>
      <c r="D325" t="s">
        <v>598</v>
      </c>
      <c r="E325" t="s">
        <v>600</v>
      </c>
      <c r="F325" t="s">
        <v>596</v>
      </c>
      <c r="G325">
        <v>2576861674</v>
      </c>
      <c r="H325" t="s">
        <v>38</v>
      </c>
      <c r="I325" t="s">
        <v>118</v>
      </c>
      <c r="J325" s="12" t="s">
        <v>506</v>
      </c>
      <c r="K325" s="12" t="s">
        <v>505</v>
      </c>
      <c r="L325" s="12" t="s">
        <v>511</v>
      </c>
      <c r="M325" s="12" t="s">
        <v>595</v>
      </c>
      <c r="N325" s="27" t="s">
        <v>599</v>
      </c>
      <c r="O325" s="26">
        <f>VLOOKUP(Table3[[#This Row],[taxon_oid]],[1]Alphas_all_puf_new_20170727!$A:$AG,14,FALSE)</f>
        <v>1415161</v>
      </c>
      <c r="P325" s="26">
        <f>VLOOKUP(Table3[[#This Row],[taxon_oid]],[1]Alphas_all_puf_new_20170727!$A:$AG,15,FALSE)</f>
        <v>0</v>
      </c>
      <c r="Q325" s="26">
        <f>VLOOKUP(Table3[[#This Row],[taxon_oid]],[1]Alphas_all_puf_new_20170727!$A:$AG,16,FALSE)</f>
        <v>0</v>
      </c>
      <c r="R325" s="20">
        <f>VLOOKUP(Table3[[#This Row],[taxon_oid]],[1]Alphas_all_puf_new_20170727!$A:$AG,17,FALSE)</f>
        <v>0</v>
      </c>
      <c r="S325" s="19">
        <f>VLOOKUP(Table3[[#This Row],[taxon_oid]],[1]Alphas_all_puf_new_20170727!$A:$AG,19,FALSE)</f>
        <v>0</v>
      </c>
      <c r="T325" s="19" t="str">
        <f>VLOOKUP(Table3[[#This Row],[taxon_oid]],[1]Alphas_all_puf_new_20170727!$A:$AG,20,FALSE)</f>
        <v>Yes</v>
      </c>
      <c r="U325" s="19" t="str">
        <f>VLOOKUP(Table3[[#This Row],[taxon_oid]],[1]Alphas_all_puf_new_20170727!$A:$AG,21,FALSE)</f>
        <v>Unknown</v>
      </c>
      <c r="V325" s="13">
        <f>VLOOKUP(Table3[[#This Row],[taxon_oid]],[1]Alphas_all_puf_new_20170727!$A:$AG,22,FALSE)</f>
        <v>3844355</v>
      </c>
      <c r="W325" s="13">
        <f>VLOOKUP(Table3[[#This Row],[taxon_oid]],[1]Alphas_all_puf_new_20170727!$A:$AG,23,FALSE)</f>
        <v>3699</v>
      </c>
      <c r="X325" s="13">
        <f>VLOOKUP(Table3[[#This Row],[taxon_oid]],[1]Alphas_all_puf_new_20170727!$A:$AG,24,FALSE)</f>
        <v>51</v>
      </c>
      <c r="Y325" s="25">
        <f>VLOOKUP(Table3[[#This Row],[taxon_oid]],[1]Alphas_all_puf_new_20170727!$A:$AG,25,FALSE)</f>
        <v>0.67</v>
      </c>
      <c r="Z325" s="13">
        <f>VLOOKUP(Table3[[#This Row],[taxon_oid]],[1]Alphas_all_puf_new_20170727!$A:$AG,26,FALSE)</f>
        <v>3450978</v>
      </c>
      <c r="AA325" s="13">
        <f>VLOOKUP(Table3[[#This Row],[taxon_oid]],[1]Alphas_all_puf_new_20170727!$A:$AG,27,FALSE)</f>
        <v>3642</v>
      </c>
      <c r="AB325" s="13">
        <f>VLOOKUP(Table3[[#This Row],[taxon_oid]],[1]Alphas_all_puf_new_20170727!$A:$AG,28,FALSE)</f>
        <v>57</v>
      </c>
      <c r="AC325" s="13">
        <f>VLOOKUP(Table3[[#This Row],[taxon_oid]],[1]Alphas_all_puf_new_20170727!$A:$AG,29,FALSE)</f>
        <v>7</v>
      </c>
      <c r="AD325" s="13">
        <f>VLOOKUP(Table3[[#This Row],[taxon_oid]],[1]Alphas_all_puf_new_20170727!$A:$AG,30,FALSE)</f>
        <v>1</v>
      </c>
      <c r="AE325" s="13">
        <f>VLOOKUP(Table3[[#This Row],[taxon_oid]],[1]Alphas_all_puf_new_20170727!$A:$AG,31,FALSE)</f>
        <v>5</v>
      </c>
      <c r="AF325" s="13">
        <f>VLOOKUP(Table3[[#This Row],[taxon_oid]],[1]Alphas_all_puf_new_20170727!$A:$AG,32,FALSE)</f>
        <v>1</v>
      </c>
      <c r="AG325" s="13">
        <f>VLOOKUP(Table3[[#This Row],[taxon_oid]],[1]Alphas_all_puf_new_20170727!$A:$AG,33,FALSE)</f>
        <v>48</v>
      </c>
    </row>
    <row r="326" spans="1:33" x14ac:dyDescent="0.35">
      <c r="A326">
        <v>2663763076</v>
      </c>
      <c r="B326" t="s">
        <v>35</v>
      </c>
      <c r="C326" t="s">
        <v>36</v>
      </c>
      <c r="D326" t="s">
        <v>598</v>
      </c>
      <c r="E326" t="s">
        <v>597</v>
      </c>
      <c r="F326" t="s">
        <v>596</v>
      </c>
      <c r="G326">
        <v>2663763076</v>
      </c>
      <c r="H326" t="s">
        <v>38</v>
      </c>
      <c r="I326" t="s">
        <v>118</v>
      </c>
      <c r="J326" s="12" t="s">
        <v>506</v>
      </c>
      <c r="K326" s="12" t="s">
        <v>505</v>
      </c>
      <c r="L326" s="12" t="s">
        <v>511</v>
      </c>
      <c r="M326" s="12" t="s">
        <v>595</v>
      </c>
      <c r="N326" s="27" t="s">
        <v>594</v>
      </c>
      <c r="O326" s="26">
        <f>VLOOKUP(Table3[[#This Row],[taxon_oid]],[1]Alphas_all_puf_new_20170727!$A:$AG,14,FALSE)</f>
        <v>1415159</v>
      </c>
      <c r="P326" s="26">
        <f>VLOOKUP(Table3[[#This Row],[taxon_oid]],[1]Alphas_all_puf_new_20170727!$A:$AG,15,FALSE)</f>
        <v>0</v>
      </c>
      <c r="Q326" s="26">
        <f>VLOOKUP(Table3[[#This Row],[taxon_oid]],[1]Alphas_all_puf_new_20170727!$A:$AG,16,FALSE)</f>
        <v>0</v>
      </c>
      <c r="R326" s="20">
        <f>VLOOKUP(Table3[[#This Row],[taxon_oid]],[1]Alphas_all_puf_new_20170727!$A:$AG,17,FALSE)</f>
        <v>42480</v>
      </c>
      <c r="S326" s="19">
        <f>VLOOKUP(Table3[[#This Row],[taxon_oid]],[1]Alphas_all_puf_new_20170727!$A:$AG,19,FALSE)</f>
        <v>0</v>
      </c>
      <c r="T326" s="19" t="str">
        <f>VLOOKUP(Table3[[#This Row],[taxon_oid]],[1]Alphas_all_puf_new_20170727!$A:$AG,20,FALSE)</f>
        <v>Yes</v>
      </c>
      <c r="U326" s="19" t="str">
        <f>VLOOKUP(Table3[[#This Row],[taxon_oid]],[1]Alphas_all_puf_new_20170727!$A:$AG,21,FALSE)</f>
        <v>Unknown</v>
      </c>
      <c r="V326" s="13">
        <f>VLOOKUP(Table3[[#This Row],[taxon_oid]],[1]Alphas_all_puf_new_20170727!$A:$AG,22,FALSE)</f>
        <v>3766426</v>
      </c>
      <c r="W326" s="13">
        <f>VLOOKUP(Table3[[#This Row],[taxon_oid]],[1]Alphas_all_puf_new_20170727!$A:$AG,23,FALSE)</f>
        <v>3630</v>
      </c>
      <c r="X326" s="13">
        <f>VLOOKUP(Table3[[#This Row],[taxon_oid]],[1]Alphas_all_puf_new_20170727!$A:$AG,24,FALSE)</f>
        <v>52</v>
      </c>
      <c r="Y326" s="25">
        <f>VLOOKUP(Table3[[#This Row],[taxon_oid]],[1]Alphas_all_puf_new_20170727!$A:$AG,25,FALSE)</f>
        <v>0.66</v>
      </c>
      <c r="Z326" s="13">
        <f>VLOOKUP(Table3[[#This Row],[taxon_oid]],[1]Alphas_all_puf_new_20170727!$A:$AG,26,FALSE)</f>
        <v>3413451</v>
      </c>
      <c r="AA326" s="13">
        <f>VLOOKUP(Table3[[#This Row],[taxon_oid]],[1]Alphas_all_puf_new_20170727!$A:$AG,27,FALSE)</f>
        <v>3567</v>
      </c>
      <c r="AB326" s="13">
        <f>VLOOKUP(Table3[[#This Row],[taxon_oid]],[1]Alphas_all_puf_new_20170727!$A:$AG,28,FALSE)</f>
        <v>63</v>
      </c>
      <c r="AC326" s="13">
        <f>VLOOKUP(Table3[[#This Row],[taxon_oid]],[1]Alphas_all_puf_new_20170727!$A:$AG,29,FALSE)</f>
        <v>7</v>
      </c>
      <c r="AD326" s="13">
        <f>VLOOKUP(Table3[[#This Row],[taxon_oid]],[1]Alphas_all_puf_new_20170727!$A:$AG,30,FALSE)</f>
        <v>5</v>
      </c>
      <c r="AE326" s="13">
        <f>VLOOKUP(Table3[[#This Row],[taxon_oid]],[1]Alphas_all_puf_new_20170727!$A:$AG,31,FALSE)</f>
        <v>1</v>
      </c>
      <c r="AF326" s="13">
        <f>VLOOKUP(Table3[[#This Row],[taxon_oid]],[1]Alphas_all_puf_new_20170727!$A:$AG,32,FALSE)</f>
        <v>1</v>
      </c>
      <c r="AG326" s="13">
        <f>VLOOKUP(Table3[[#This Row],[taxon_oid]],[1]Alphas_all_puf_new_20170727!$A:$AG,33,FALSE)</f>
        <v>47</v>
      </c>
    </row>
    <row r="327" spans="1:33" x14ac:dyDescent="0.35">
      <c r="A327">
        <v>647533202</v>
      </c>
      <c r="B327" t="s">
        <v>35</v>
      </c>
      <c r="C327" t="s">
        <v>36</v>
      </c>
      <c r="D327" t="s">
        <v>593</v>
      </c>
      <c r="E327" t="s">
        <v>592</v>
      </c>
      <c r="F327" t="s">
        <v>302</v>
      </c>
      <c r="G327">
        <v>647533202</v>
      </c>
      <c r="H327" t="s">
        <v>38</v>
      </c>
      <c r="I327" t="s">
        <v>118</v>
      </c>
      <c r="J327" s="12" t="s">
        <v>506</v>
      </c>
      <c r="K327" s="12" t="s">
        <v>505</v>
      </c>
      <c r="L327" s="12" t="s">
        <v>117</v>
      </c>
      <c r="M327" t="s">
        <v>591</v>
      </c>
      <c r="N327" s="27" t="s">
        <v>590</v>
      </c>
      <c r="O327" s="26">
        <f>VLOOKUP(Table3[[#This Row],[taxon_oid]],[1]Alphas_all_puf_new_20170727!$A:$AG,14,FALSE)</f>
        <v>314270</v>
      </c>
      <c r="P327" s="26">
        <f>VLOOKUP(Table3[[#This Row],[taxon_oid]],[1]Alphas_all_puf_new_20170727!$A:$AG,15,FALSE)</f>
        <v>13508</v>
      </c>
      <c r="Q327" s="26">
        <f>VLOOKUP(Table3[[#This Row],[taxon_oid]],[1]Alphas_all_puf_new_20170727!$A:$AG,16,FALSE)</f>
        <v>54195</v>
      </c>
      <c r="R327" s="20">
        <f>VLOOKUP(Table3[[#This Row],[taxon_oid]],[1]Alphas_all_puf_new_20170727!$A:$AG,17,FALSE)</f>
        <v>40391</v>
      </c>
      <c r="S327" s="19">
        <f>VLOOKUP(Table3[[#This Row],[taxon_oid]],[1]Alphas_all_puf_new_20170727!$A:$AG,19,FALSE)</f>
        <v>0</v>
      </c>
      <c r="T327" s="19" t="str">
        <f>VLOOKUP(Table3[[#This Row],[taxon_oid]],[1]Alphas_all_puf_new_20170727!$A:$AG,20,FALSE)</f>
        <v>Yes</v>
      </c>
      <c r="U327" s="19" t="str">
        <f>VLOOKUP(Table3[[#This Row],[taxon_oid]],[1]Alphas_all_puf_new_20170727!$A:$AG,21,FALSE)</f>
        <v>Unknown</v>
      </c>
      <c r="V327" s="13">
        <f>VLOOKUP(Table3[[#This Row],[taxon_oid]],[1]Alphas_all_puf_new_20170727!$A:$AG,22,FALSE)</f>
        <v>4018415</v>
      </c>
      <c r="W327" s="13">
        <f>VLOOKUP(Table3[[#This Row],[taxon_oid]],[1]Alphas_all_puf_new_20170727!$A:$AG,23,FALSE)</f>
        <v>4226</v>
      </c>
      <c r="X327" s="13">
        <f>VLOOKUP(Table3[[#This Row],[taxon_oid]],[1]Alphas_all_puf_new_20170727!$A:$AG,24,FALSE)</f>
        <v>5</v>
      </c>
      <c r="Y327" s="25">
        <f>VLOOKUP(Table3[[#This Row],[taxon_oid]],[1]Alphas_all_puf_new_20170727!$A:$AG,25,FALSE)</f>
        <v>0.53</v>
      </c>
      <c r="Z327" s="13">
        <f>VLOOKUP(Table3[[#This Row],[taxon_oid]],[1]Alphas_all_puf_new_20170727!$A:$AG,26,FALSE)</f>
        <v>3518387</v>
      </c>
      <c r="AA327" s="13">
        <f>VLOOKUP(Table3[[#This Row],[taxon_oid]],[1]Alphas_all_puf_new_20170727!$A:$AG,27,FALSE)</f>
        <v>4179</v>
      </c>
      <c r="AB327" s="13">
        <f>VLOOKUP(Table3[[#This Row],[taxon_oid]],[1]Alphas_all_puf_new_20170727!$A:$AG,28,FALSE)</f>
        <v>47</v>
      </c>
      <c r="AC327" s="13">
        <f>VLOOKUP(Table3[[#This Row],[taxon_oid]],[1]Alphas_all_puf_new_20170727!$A:$AG,29,FALSE)</f>
        <v>6</v>
      </c>
      <c r="AD327" s="13">
        <f>VLOOKUP(Table3[[#This Row],[taxon_oid]],[1]Alphas_all_puf_new_20170727!$A:$AG,30,FALSE)</f>
        <v>2</v>
      </c>
      <c r="AE327" s="13">
        <f>VLOOKUP(Table3[[#This Row],[taxon_oid]],[1]Alphas_all_puf_new_20170727!$A:$AG,31,FALSE)</f>
        <v>2</v>
      </c>
      <c r="AF327" s="13">
        <f>VLOOKUP(Table3[[#This Row],[taxon_oid]],[1]Alphas_all_puf_new_20170727!$A:$AG,32,FALSE)</f>
        <v>2</v>
      </c>
      <c r="AG327" s="13">
        <f>VLOOKUP(Table3[[#This Row],[taxon_oid]],[1]Alphas_all_puf_new_20170727!$A:$AG,33,FALSE)</f>
        <v>41</v>
      </c>
    </row>
    <row r="328" spans="1:33" x14ac:dyDescent="0.35">
      <c r="A328">
        <v>651324095</v>
      </c>
      <c r="B328" t="s">
        <v>35</v>
      </c>
      <c r="C328" t="s">
        <v>36</v>
      </c>
      <c r="D328" t="s">
        <v>589</v>
      </c>
      <c r="E328" t="s">
        <v>588</v>
      </c>
      <c r="F328" t="s">
        <v>587</v>
      </c>
      <c r="G328">
        <v>651324095</v>
      </c>
      <c r="H328" t="s">
        <v>38</v>
      </c>
      <c r="I328" t="s">
        <v>118</v>
      </c>
      <c r="J328" s="12" t="s">
        <v>506</v>
      </c>
      <c r="K328" s="12" t="s">
        <v>505</v>
      </c>
      <c r="L328" s="12" t="s">
        <v>511</v>
      </c>
      <c r="M328" s="12" t="s">
        <v>510</v>
      </c>
      <c r="N328" s="27" t="s">
        <v>586</v>
      </c>
      <c r="O328" s="26">
        <f>VLOOKUP(Table3[[#This Row],[taxon_oid]],[1]Alphas_all_puf_new_20170727!$A:$AG,14,FALSE)</f>
        <v>992186</v>
      </c>
      <c r="P328" s="26">
        <f>VLOOKUP(Table3[[#This Row],[taxon_oid]],[1]Alphas_all_puf_new_20170727!$A:$AG,15,FALSE)</f>
        <v>63267</v>
      </c>
      <c r="Q328" s="26">
        <f>VLOOKUP(Table3[[#This Row],[taxon_oid]],[1]Alphas_all_puf_new_20170727!$A:$AG,16,FALSE)</f>
        <v>66751</v>
      </c>
      <c r="R328" s="20">
        <f>VLOOKUP(Table3[[#This Row],[taxon_oid]],[1]Alphas_all_puf_new_20170727!$A:$AG,17,FALSE)</f>
        <v>40878</v>
      </c>
      <c r="S328" s="19" t="str">
        <f>VLOOKUP(Table3[[#This Row],[taxon_oid]],[1]Alphas_all_puf_new_20170727!$A:$AG,19,FALSE)</f>
        <v>not listed</v>
      </c>
      <c r="T328" s="19" t="str">
        <f>VLOOKUP(Table3[[#This Row],[taxon_oid]],[1]Alphas_all_puf_new_20170727!$A:$AG,20,FALSE)</f>
        <v>Yes</v>
      </c>
      <c r="U328" s="19" t="str">
        <f>VLOOKUP(Table3[[#This Row],[taxon_oid]],[1]Alphas_all_puf_new_20170727!$A:$AG,21,FALSE)</f>
        <v>Unknown</v>
      </c>
      <c r="V328" s="13">
        <f>VLOOKUP(Table3[[#This Row],[taxon_oid]],[1]Alphas_all_puf_new_20170727!$A:$AG,22,FALSE)</f>
        <v>4417588</v>
      </c>
      <c r="W328" s="13">
        <f>VLOOKUP(Table3[[#This Row],[taxon_oid]],[1]Alphas_all_puf_new_20170727!$A:$AG,23,FALSE)</f>
        <v>4266</v>
      </c>
      <c r="X328" s="13">
        <f>VLOOKUP(Table3[[#This Row],[taxon_oid]],[1]Alphas_all_puf_new_20170727!$A:$AG,24,FALSE)</f>
        <v>4</v>
      </c>
      <c r="Y328" s="25">
        <f>VLOOKUP(Table3[[#This Row],[taxon_oid]],[1]Alphas_all_puf_new_20170727!$A:$AG,25,FALSE)</f>
        <v>0.69</v>
      </c>
      <c r="Z328" s="13">
        <f>VLOOKUP(Table3[[#This Row],[taxon_oid]],[1]Alphas_all_puf_new_20170727!$A:$AG,26,FALSE)</f>
        <v>3894441</v>
      </c>
      <c r="AA328" s="13">
        <f>VLOOKUP(Table3[[#This Row],[taxon_oid]],[1]Alphas_all_puf_new_20170727!$A:$AG,27,FALSE)</f>
        <v>4203</v>
      </c>
      <c r="AB328" s="13">
        <f>VLOOKUP(Table3[[#This Row],[taxon_oid]],[1]Alphas_all_puf_new_20170727!$A:$AG,28,FALSE)</f>
        <v>63</v>
      </c>
      <c r="AC328" s="13">
        <f>VLOOKUP(Table3[[#This Row],[taxon_oid]],[1]Alphas_all_puf_new_20170727!$A:$AG,29,FALSE)</f>
        <v>9</v>
      </c>
      <c r="AD328" s="13">
        <f>VLOOKUP(Table3[[#This Row],[taxon_oid]],[1]Alphas_all_puf_new_20170727!$A:$AG,30,FALSE)</f>
        <v>3</v>
      </c>
      <c r="AE328" s="13">
        <f>VLOOKUP(Table3[[#This Row],[taxon_oid]],[1]Alphas_all_puf_new_20170727!$A:$AG,31,FALSE)</f>
        <v>3</v>
      </c>
      <c r="AF328" s="13">
        <f>VLOOKUP(Table3[[#This Row],[taxon_oid]],[1]Alphas_all_puf_new_20170727!$A:$AG,32,FALSE)</f>
        <v>3</v>
      </c>
      <c r="AG328" s="13">
        <f>VLOOKUP(Table3[[#This Row],[taxon_oid]],[1]Alphas_all_puf_new_20170727!$A:$AG,33,FALSE)</f>
        <v>54</v>
      </c>
    </row>
    <row r="329" spans="1:33" x14ac:dyDescent="0.35">
      <c r="A329">
        <v>2619619643</v>
      </c>
      <c r="B329" t="s">
        <v>35</v>
      </c>
      <c r="C329" t="s">
        <v>36</v>
      </c>
      <c r="D329" t="s">
        <v>45</v>
      </c>
      <c r="E329" t="s">
        <v>585</v>
      </c>
      <c r="F329" t="s">
        <v>46</v>
      </c>
      <c r="G329">
        <v>2619619643</v>
      </c>
      <c r="H329" t="s">
        <v>38</v>
      </c>
      <c r="I329" t="s">
        <v>118</v>
      </c>
      <c r="J329" s="12" t="s">
        <v>506</v>
      </c>
      <c r="K329" s="12" t="s">
        <v>505</v>
      </c>
      <c r="L329" s="12" t="s">
        <v>549</v>
      </c>
      <c r="M329" s="12" t="s">
        <v>584</v>
      </c>
      <c r="N329" s="27" t="s">
        <v>583</v>
      </c>
      <c r="O329" s="26">
        <f>VLOOKUP(Table3[[#This Row],[taxon_oid]],[1]Alphas_all_puf_new_20170727!$A:$AG,14,FALSE)</f>
        <v>364200</v>
      </c>
      <c r="P329" s="26">
        <f>VLOOKUP(Table3[[#This Row],[taxon_oid]],[1]Alphas_all_puf_new_20170727!$A:$AG,15,FALSE)</f>
        <v>0</v>
      </c>
      <c r="Q329" s="26">
        <f>VLOOKUP(Table3[[#This Row],[taxon_oid]],[1]Alphas_all_puf_new_20170727!$A:$AG,16,FALSE)</f>
        <v>0</v>
      </c>
      <c r="R329" s="20">
        <f>VLOOKUP(Table3[[#This Row],[taxon_oid]],[1]Alphas_all_puf_new_20170727!$A:$AG,17,FALSE)</f>
        <v>42185</v>
      </c>
      <c r="S329" s="19" t="str">
        <f>VLOOKUP(Table3[[#This Row],[taxon_oid]],[1]Alphas_all_puf_new_20170727!$A:$AG,19,FALSE)</f>
        <v>Markus G?ker</v>
      </c>
      <c r="T329" s="19" t="str">
        <f>VLOOKUP(Table3[[#This Row],[taxon_oid]],[1]Alphas_all_puf_new_20170727!$A:$AG,20,FALSE)</f>
        <v>Yes</v>
      </c>
      <c r="U329" s="19" t="str">
        <f>VLOOKUP(Table3[[#This Row],[taxon_oid]],[1]Alphas_all_puf_new_20170727!$A:$AG,21,FALSE)</f>
        <v>Yes</v>
      </c>
      <c r="V329" s="13">
        <f>VLOOKUP(Table3[[#This Row],[taxon_oid]],[1]Alphas_all_puf_new_20170727!$A:$AG,22,FALSE)</f>
        <v>3648231</v>
      </c>
      <c r="W329" s="13">
        <f>VLOOKUP(Table3[[#This Row],[taxon_oid]],[1]Alphas_all_puf_new_20170727!$A:$AG,23,FALSE)</f>
        <v>3652</v>
      </c>
      <c r="X329" s="13">
        <f>VLOOKUP(Table3[[#This Row],[taxon_oid]],[1]Alphas_all_puf_new_20170727!$A:$AG,24,FALSE)</f>
        <v>4</v>
      </c>
      <c r="Y329" s="25">
        <f>VLOOKUP(Table3[[#This Row],[taxon_oid]],[1]Alphas_all_puf_new_20170727!$A:$AG,25,FALSE)</f>
        <v>0.56999999999999995</v>
      </c>
      <c r="Z329" s="13">
        <f>VLOOKUP(Table3[[#This Row],[taxon_oid]],[1]Alphas_all_puf_new_20170727!$A:$AG,26,FALSE)</f>
        <v>3390277</v>
      </c>
      <c r="AA329" s="13">
        <f>VLOOKUP(Table3[[#This Row],[taxon_oid]],[1]Alphas_all_puf_new_20170727!$A:$AG,27,FALSE)</f>
        <v>3604</v>
      </c>
      <c r="AB329" s="13">
        <f>VLOOKUP(Table3[[#This Row],[taxon_oid]],[1]Alphas_all_puf_new_20170727!$A:$AG,28,FALSE)</f>
        <v>48</v>
      </c>
      <c r="AC329" s="13">
        <f>VLOOKUP(Table3[[#This Row],[taxon_oid]],[1]Alphas_all_puf_new_20170727!$A:$AG,29,FALSE)</f>
        <v>3</v>
      </c>
      <c r="AD329" s="13">
        <f>VLOOKUP(Table3[[#This Row],[taxon_oid]],[1]Alphas_all_puf_new_20170727!$A:$AG,30,FALSE)</f>
        <v>1</v>
      </c>
      <c r="AE329" s="13">
        <f>VLOOKUP(Table3[[#This Row],[taxon_oid]],[1]Alphas_all_puf_new_20170727!$A:$AG,31,FALSE)</f>
        <v>1</v>
      </c>
      <c r="AF329" s="13">
        <f>VLOOKUP(Table3[[#This Row],[taxon_oid]],[1]Alphas_all_puf_new_20170727!$A:$AG,32,FALSE)</f>
        <v>1</v>
      </c>
      <c r="AG329" s="13">
        <f>VLOOKUP(Table3[[#This Row],[taxon_oid]],[1]Alphas_all_puf_new_20170727!$A:$AG,33,FALSE)</f>
        <v>40</v>
      </c>
    </row>
    <row r="330" spans="1:33" x14ac:dyDescent="0.35">
      <c r="A330">
        <v>2693429879</v>
      </c>
      <c r="B330" t="s">
        <v>35</v>
      </c>
      <c r="C330" t="s">
        <v>36</v>
      </c>
      <c r="D330" t="s">
        <v>45</v>
      </c>
      <c r="E330" t="s">
        <v>582</v>
      </c>
      <c r="F330" t="s">
        <v>46</v>
      </c>
      <c r="G330">
        <v>2693429879</v>
      </c>
      <c r="H330" t="s">
        <v>38</v>
      </c>
      <c r="I330" t="s">
        <v>118</v>
      </c>
      <c r="J330" s="12" t="s">
        <v>506</v>
      </c>
      <c r="K330" s="12" t="s">
        <v>505</v>
      </c>
      <c r="L330" s="12" t="s">
        <v>504</v>
      </c>
      <c r="M330" s="12" t="s">
        <v>581</v>
      </c>
      <c r="N330" s="27" t="s">
        <v>580</v>
      </c>
      <c r="O330" s="26">
        <f>VLOOKUP(Table3[[#This Row],[taxon_oid]],[1]Alphas_all_puf_new_20170727!$A:$AG,14,FALSE)</f>
        <v>1379903</v>
      </c>
      <c r="P330" s="26">
        <f>VLOOKUP(Table3[[#This Row],[taxon_oid]],[1]Alphas_all_puf_new_20170727!$A:$AG,15,FALSE)</f>
        <v>0</v>
      </c>
      <c r="Q330" s="26">
        <f>VLOOKUP(Table3[[#This Row],[taxon_oid]],[1]Alphas_all_puf_new_20170727!$A:$AG,16,FALSE)</f>
        <v>0</v>
      </c>
      <c r="R330" s="20">
        <f>VLOOKUP(Table3[[#This Row],[taxon_oid]],[1]Alphas_all_puf_new_20170727!$A:$AG,17,FALSE)</f>
        <v>42625</v>
      </c>
      <c r="S330" s="19" t="str">
        <f>VLOOKUP(Table3[[#This Row],[taxon_oid]],[1]Alphas_all_puf_new_20170727!$A:$AG,19,FALSE)</f>
        <v>Markus G?ker</v>
      </c>
      <c r="T330" s="19" t="str">
        <f>VLOOKUP(Table3[[#This Row],[taxon_oid]],[1]Alphas_all_puf_new_20170727!$A:$AG,20,FALSE)</f>
        <v>Yes</v>
      </c>
      <c r="U330" s="19" t="str">
        <f>VLOOKUP(Table3[[#This Row],[taxon_oid]],[1]Alphas_all_puf_new_20170727!$A:$AG,21,FALSE)</f>
        <v>Yes</v>
      </c>
      <c r="V330" s="13">
        <f>VLOOKUP(Table3[[#This Row],[taxon_oid]],[1]Alphas_all_puf_new_20170727!$A:$AG,22,FALSE)</f>
        <v>4013190</v>
      </c>
      <c r="W330" s="13">
        <f>VLOOKUP(Table3[[#This Row],[taxon_oid]],[1]Alphas_all_puf_new_20170727!$A:$AG,23,FALSE)</f>
        <v>3800</v>
      </c>
      <c r="X330" s="13">
        <f>VLOOKUP(Table3[[#This Row],[taxon_oid]],[1]Alphas_all_puf_new_20170727!$A:$AG,24,FALSE)</f>
        <v>39</v>
      </c>
      <c r="Y330" s="25">
        <f>VLOOKUP(Table3[[#This Row],[taxon_oid]],[1]Alphas_all_puf_new_20170727!$A:$AG,25,FALSE)</f>
        <v>0.68</v>
      </c>
      <c r="Z330" s="13">
        <f>VLOOKUP(Table3[[#This Row],[taxon_oid]],[1]Alphas_all_puf_new_20170727!$A:$AG,26,FALSE)</f>
        <v>3572319</v>
      </c>
      <c r="AA330" s="13">
        <f>VLOOKUP(Table3[[#This Row],[taxon_oid]],[1]Alphas_all_puf_new_20170727!$A:$AG,27,FALSE)</f>
        <v>3746</v>
      </c>
      <c r="AB330" s="13">
        <f>VLOOKUP(Table3[[#This Row],[taxon_oid]],[1]Alphas_all_puf_new_20170727!$A:$AG,28,FALSE)</f>
        <v>54</v>
      </c>
      <c r="AC330" s="13">
        <f>VLOOKUP(Table3[[#This Row],[taxon_oid]],[1]Alphas_all_puf_new_20170727!$A:$AG,29,FALSE)</f>
        <v>3</v>
      </c>
      <c r="AD330" s="13">
        <f>VLOOKUP(Table3[[#This Row],[taxon_oid]],[1]Alphas_all_puf_new_20170727!$A:$AG,30,FALSE)</f>
        <v>1</v>
      </c>
      <c r="AE330" s="13">
        <f>VLOOKUP(Table3[[#This Row],[taxon_oid]],[1]Alphas_all_puf_new_20170727!$A:$AG,31,FALSE)</f>
        <v>1</v>
      </c>
      <c r="AF330" s="13">
        <f>VLOOKUP(Table3[[#This Row],[taxon_oid]],[1]Alphas_all_puf_new_20170727!$A:$AG,32,FALSE)</f>
        <v>1</v>
      </c>
      <c r="AG330" s="13">
        <f>VLOOKUP(Table3[[#This Row],[taxon_oid]],[1]Alphas_all_puf_new_20170727!$A:$AG,33,FALSE)</f>
        <v>44</v>
      </c>
    </row>
    <row r="331" spans="1:33" x14ac:dyDescent="0.35">
      <c r="A331">
        <v>2627854264</v>
      </c>
      <c r="B331" t="s">
        <v>35</v>
      </c>
      <c r="C331" t="s">
        <v>36</v>
      </c>
      <c r="D331" t="s">
        <v>579</v>
      </c>
      <c r="E331" s="12" t="s">
        <v>576</v>
      </c>
      <c r="F331" t="s">
        <v>578</v>
      </c>
      <c r="G331">
        <v>2627854264</v>
      </c>
      <c r="H331" t="s">
        <v>38</v>
      </c>
      <c r="I331" t="s">
        <v>118</v>
      </c>
      <c r="J331" s="12" t="s">
        <v>506</v>
      </c>
      <c r="K331" s="12" t="s">
        <v>505</v>
      </c>
      <c r="L331" s="12" t="s">
        <v>577</v>
      </c>
      <c r="M331" s="12" t="s">
        <v>576</v>
      </c>
      <c r="N331" s="27" t="s">
        <v>575</v>
      </c>
      <c r="O331" s="26">
        <f>VLOOKUP(Table3[[#This Row],[taxon_oid]],[1]Alphas_all_puf_new_20170727!$A:$AG,14,FALSE)</f>
        <v>266809</v>
      </c>
      <c r="P331" s="26">
        <f>VLOOKUP(Table3[[#This Row],[taxon_oid]],[1]Alphas_all_puf_new_20170727!$A:$AG,15,FALSE)</f>
        <v>0</v>
      </c>
      <c r="Q331" s="26">
        <f>VLOOKUP(Table3[[#This Row],[taxon_oid]],[1]Alphas_all_puf_new_20170727!$A:$AG,16,FALSE)</f>
        <v>0</v>
      </c>
      <c r="R331" s="20">
        <f>VLOOKUP(Table3[[#This Row],[taxon_oid]],[1]Alphas_all_puf_new_20170727!$A:$AG,17,FALSE)</f>
        <v>42251</v>
      </c>
      <c r="S331" s="19">
        <f>VLOOKUP(Table3[[#This Row],[taxon_oid]],[1]Alphas_all_puf_new_20170727!$A:$AG,19,FALSE)</f>
        <v>0</v>
      </c>
      <c r="T331" s="19" t="str">
        <f>VLOOKUP(Table3[[#This Row],[taxon_oid]],[1]Alphas_all_puf_new_20170727!$A:$AG,20,FALSE)</f>
        <v>Yes</v>
      </c>
      <c r="U331" s="19" t="str">
        <f>VLOOKUP(Table3[[#This Row],[taxon_oid]],[1]Alphas_all_puf_new_20170727!$A:$AG,21,FALSE)</f>
        <v>Unknown</v>
      </c>
      <c r="V331" s="13">
        <f>VLOOKUP(Table3[[#This Row],[taxon_oid]],[1]Alphas_all_puf_new_20170727!$A:$AG,22,FALSE)</f>
        <v>3411890</v>
      </c>
      <c r="W331" s="13">
        <f>VLOOKUP(Table3[[#This Row],[taxon_oid]],[1]Alphas_all_puf_new_20170727!$A:$AG,23,FALSE)</f>
        <v>3356</v>
      </c>
      <c r="X331" s="13">
        <f>VLOOKUP(Table3[[#This Row],[taxon_oid]],[1]Alphas_all_puf_new_20170727!$A:$AG,24,FALSE)</f>
        <v>28</v>
      </c>
      <c r="Y331" s="25">
        <f>VLOOKUP(Table3[[#This Row],[taxon_oid]],[1]Alphas_all_puf_new_20170727!$A:$AG,25,FALSE)</f>
        <v>0.59</v>
      </c>
      <c r="Z331" s="13">
        <f>VLOOKUP(Table3[[#This Row],[taxon_oid]],[1]Alphas_all_puf_new_20170727!$A:$AG,26,FALSE)</f>
        <v>3133657</v>
      </c>
      <c r="AA331" s="13">
        <f>VLOOKUP(Table3[[#This Row],[taxon_oid]],[1]Alphas_all_puf_new_20170727!$A:$AG,27,FALSE)</f>
        <v>3303</v>
      </c>
      <c r="AB331" s="13">
        <f>VLOOKUP(Table3[[#This Row],[taxon_oid]],[1]Alphas_all_puf_new_20170727!$A:$AG,28,FALSE)</f>
        <v>53</v>
      </c>
      <c r="AC331" s="13">
        <f>VLOOKUP(Table3[[#This Row],[taxon_oid]],[1]Alphas_all_puf_new_20170727!$A:$AG,29,FALSE)</f>
        <v>3</v>
      </c>
      <c r="AD331" s="13">
        <f>VLOOKUP(Table3[[#This Row],[taxon_oid]],[1]Alphas_all_puf_new_20170727!$A:$AG,30,FALSE)</f>
        <v>1</v>
      </c>
      <c r="AE331" s="13">
        <f>VLOOKUP(Table3[[#This Row],[taxon_oid]],[1]Alphas_all_puf_new_20170727!$A:$AG,31,FALSE)</f>
        <v>1</v>
      </c>
      <c r="AF331" s="13">
        <f>VLOOKUP(Table3[[#This Row],[taxon_oid]],[1]Alphas_all_puf_new_20170727!$A:$AG,32,FALSE)</f>
        <v>1</v>
      </c>
      <c r="AG331" s="13">
        <f>VLOOKUP(Table3[[#This Row],[taxon_oid]],[1]Alphas_all_puf_new_20170727!$A:$AG,33,FALSE)</f>
        <v>40</v>
      </c>
    </row>
    <row r="332" spans="1:33" x14ac:dyDescent="0.35">
      <c r="A332">
        <v>2684623039</v>
      </c>
      <c r="B332" t="s">
        <v>35</v>
      </c>
      <c r="C332" t="s">
        <v>36</v>
      </c>
      <c r="D332" t="s">
        <v>348</v>
      </c>
      <c r="E332" t="s">
        <v>573</v>
      </c>
      <c r="F332" t="s">
        <v>46</v>
      </c>
      <c r="G332">
        <v>2684623039</v>
      </c>
      <c r="H332" t="s">
        <v>38</v>
      </c>
      <c r="I332" t="s">
        <v>118</v>
      </c>
      <c r="J332" s="12" t="s">
        <v>506</v>
      </c>
      <c r="K332" s="12" t="s">
        <v>505</v>
      </c>
      <c r="L332" s="12" t="s">
        <v>574</v>
      </c>
      <c r="M332" t="s">
        <v>573</v>
      </c>
      <c r="N332" s="27" t="s">
        <v>572</v>
      </c>
      <c r="O332" s="26">
        <f>VLOOKUP(Table3[[#This Row],[taxon_oid]],[1]Alphas_all_puf_new_20170727!$A:$AG,14,FALSE)</f>
        <v>1881061</v>
      </c>
      <c r="P332" s="26">
        <f>VLOOKUP(Table3[[#This Row],[taxon_oid]],[1]Alphas_all_puf_new_20170727!$A:$AG,15,FALSE)</f>
        <v>0</v>
      </c>
      <c r="Q332" s="26">
        <f>VLOOKUP(Table3[[#This Row],[taxon_oid]],[1]Alphas_all_puf_new_20170727!$A:$AG,16,FALSE)</f>
        <v>0</v>
      </c>
      <c r="R332" s="20">
        <f>VLOOKUP(Table3[[#This Row],[taxon_oid]],[1]Alphas_all_puf_new_20170727!$A:$AG,17,FALSE)</f>
        <v>42573</v>
      </c>
      <c r="S332" s="19" t="str">
        <f>VLOOKUP(Table3[[#This Row],[taxon_oid]],[1]Alphas_all_puf_new_20170727!$A:$AG,19,FALSE)</f>
        <v>Jim Fredrickson</v>
      </c>
      <c r="T332" s="19" t="str">
        <f>VLOOKUP(Table3[[#This Row],[taxon_oid]],[1]Alphas_all_puf_new_20170727!$A:$AG,20,FALSE)</f>
        <v>Yes</v>
      </c>
      <c r="U332" s="19">
        <f>VLOOKUP(Table3[[#This Row],[taxon_oid]],[1]Alphas_all_puf_new_20170727!$A:$AG,21,FALSE)</f>
        <v>0</v>
      </c>
      <c r="V332" s="13">
        <f>VLOOKUP(Table3[[#This Row],[taxon_oid]],[1]Alphas_all_puf_new_20170727!$A:$AG,22,FALSE)</f>
        <v>4626154</v>
      </c>
      <c r="W332" s="13">
        <f>VLOOKUP(Table3[[#This Row],[taxon_oid]],[1]Alphas_all_puf_new_20170727!$A:$AG,23,FALSE)</f>
        <v>4393</v>
      </c>
      <c r="X332" s="13">
        <f>VLOOKUP(Table3[[#This Row],[taxon_oid]],[1]Alphas_all_puf_new_20170727!$A:$AG,24,FALSE)</f>
        <v>1</v>
      </c>
      <c r="Y332" s="25">
        <f>VLOOKUP(Table3[[#This Row],[taxon_oid]],[1]Alphas_all_puf_new_20170727!$A:$AG,25,FALSE)</f>
        <v>0.64</v>
      </c>
      <c r="Z332" s="13">
        <f>VLOOKUP(Table3[[#This Row],[taxon_oid]],[1]Alphas_all_puf_new_20170727!$A:$AG,26,FALSE)</f>
        <v>4127388</v>
      </c>
      <c r="AA332" s="13">
        <f>VLOOKUP(Table3[[#This Row],[taxon_oid]],[1]Alphas_all_puf_new_20170727!$A:$AG,27,FALSE)</f>
        <v>4326</v>
      </c>
      <c r="AB332" s="13">
        <f>VLOOKUP(Table3[[#This Row],[taxon_oid]],[1]Alphas_all_puf_new_20170727!$A:$AG,28,FALSE)</f>
        <v>67</v>
      </c>
      <c r="AC332" s="13">
        <f>VLOOKUP(Table3[[#This Row],[taxon_oid]],[1]Alphas_all_puf_new_20170727!$A:$AG,29,FALSE)</f>
        <v>6</v>
      </c>
      <c r="AD332" s="13">
        <f>VLOOKUP(Table3[[#This Row],[taxon_oid]],[1]Alphas_all_puf_new_20170727!$A:$AG,30,FALSE)</f>
        <v>2</v>
      </c>
      <c r="AE332" s="13">
        <f>VLOOKUP(Table3[[#This Row],[taxon_oid]],[1]Alphas_all_puf_new_20170727!$A:$AG,31,FALSE)</f>
        <v>2</v>
      </c>
      <c r="AF332" s="13">
        <f>VLOOKUP(Table3[[#This Row],[taxon_oid]],[1]Alphas_all_puf_new_20170727!$A:$AG,32,FALSE)</f>
        <v>2</v>
      </c>
      <c r="AG332" s="13">
        <f>VLOOKUP(Table3[[#This Row],[taxon_oid]],[1]Alphas_all_puf_new_20170727!$A:$AG,33,FALSE)</f>
        <v>50</v>
      </c>
    </row>
    <row r="333" spans="1:33" x14ac:dyDescent="0.35">
      <c r="A333">
        <v>2703719235</v>
      </c>
      <c r="B333" t="s">
        <v>35</v>
      </c>
      <c r="C333" t="s">
        <v>36</v>
      </c>
      <c r="D333" t="s">
        <v>348</v>
      </c>
      <c r="E333" t="s">
        <v>571</v>
      </c>
      <c r="F333" t="s">
        <v>46</v>
      </c>
      <c r="G333">
        <v>2703719235</v>
      </c>
      <c r="H333" t="s">
        <v>38</v>
      </c>
      <c r="I333" t="s">
        <v>118</v>
      </c>
      <c r="J333" s="12" t="s">
        <v>506</v>
      </c>
      <c r="K333" s="12" t="s">
        <v>505</v>
      </c>
      <c r="L333" s="12" t="s">
        <v>568</v>
      </c>
      <c r="M333" t="s">
        <v>571</v>
      </c>
      <c r="N333" s="27" t="s">
        <v>570</v>
      </c>
      <c r="O333" s="26">
        <f>VLOOKUP(Table3[[#This Row],[taxon_oid]],[1]Alphas_all_puf_new_20170727!$A:$AG,14,FALSE)</f>
        <v>1882821</v>
      </c>
      <c r="P333" s="26">
        <f>VLOOKUP(Table3[[#This Row],[taxon_oid]],[1]Alphas_all_puf_new_20170727!$A:$AG,15,FALSE)</f>
        <v>0</v>
      </c>
      <c r="Q333" s="26">
        <f>VLOOKUP(Table3[[#This Row],[taxon_oid]],[1]Alphas_all_puf_new_20170727!$A:$AG,16,FALSE)</f>
        <v>0</v>
      </c>
      <c r="R333" s="20">
        <f>VLOOKUP(Table3[[#This Row],[taxon_oid]],[1]Alphas_all_puf_new_20170727!$A:$AG,17,FALSE)</f>
        <v>42696</v>
      </c>
      <c r="S333" s="19" t="str">
        <f>VLOOKUP(Table3[[#This Row],[taxon_oid]],[1]Alphas_all_puf_new_20170727!$A:$AG,19,FALSE)</f>
        <v>Jim Fredrickson</v>
      </c>
      <c r="T333" s="19" t="str">
        <f>VLOOKUP(Table3[[#This Row],[taxon_oid]],[1]Alphas_all_puf_new_20170727!$A:$AG,20,FALSE)</f>
        <v>Yes</v>
      </c>
      <c r="U333" s="19">
        <f>VLOOKUP(Table3[[#This Row],[taxon_oid]],[1]Alphas_all_puf_new_20170727!$A:$AG,21,FALSE)</f>
        <v>0</v>
      </c>
      <c r="V333" s="13">
        <f>VLOOKUP(Table3[[#This Row],[taxon_oid]],[1]Alphas_all_puf_new_20170727!$A:$AG,22,FALSE)</f>
        <v>3832939</v>
      </c>
      <c r="W333" s="13">
        <f>VLOOKUP(Table3[[#This Row],[taxon_oid]],[1]Alphas_all_puf_new_20170727!$A:$AG,23,FALSE)</f>
        <v>3826</v>
      </c>
      <c r="X333" s="13">
        <f>VLOOKUP(Table3[[#This Row],[taxon_oid]],[1]Alphas_all_puf_new_20170727!$A:$AG,24,FALSE)</f>
        <v>2</v>
      </c>
      <c r="Y333" s="25">
        <f>VLOOKUP(Table3[[#This Row],[taxon_oid]],[1]Alphas_all_puf_new_20170727!$A:$AG,25,FALSE)</f>
        <v>0.68</v>
      </c>
      <c r="Z333" s="13">
        <f>VLOOKUP(Table3[[#This Row],[taxon_oid]],[1]Alphas_all_puf_new_20170727!$A:$AG,26,FALSE)</f>
        <v>3479996</v>
      </c>
      <c r="AA333" s="13">
        <f>VLOOKUP(Table3[[#This Row],[taxon_oid]],[1]Alphas_all_puf_new_20170727!$A:$AG,27,FALSE)</f>
        <v>3769</v>
      </c>
      <c r="AB333" s="13">
        <f>VLOOKUP(Table3[[#This Row],[taxon_oid]],[1]Alphas_all_puf_new_20170727!$A:$AG,28,FALSE)</f>
        <v>57</v>
      </c>
      <c r="AC333" s="13">
        <f>VLOOKUP(Table3[[#This Row],[taxon_oid]],[1]Alphas_all_puf_new_20170727!$A:$AG,29,FALSE)</f>
        <v>6</v>
      </c>
      <c r="AD333" s="13">
        <f>VLOOKUP(Table3[[#This Row],[taxon_oid]],[1]Alphas_all_puf_new_20170727!$A:$AG,30,FALSE)</f>
        <v>2</v>
      </c>
      <c r="AE333" s="13">
        <f>VLOOKUP(Table3[[#This Row],[taxon_oid]],[1]Alphas_all_puf_new_20170727!$A:$AG,31,FALSE)</f>
        <v>2</v>
      </c>
      <c r="AF333" s="13">
        <f>VLOOKUP(Table3[[#This Row],[taxon_oid]],[1]Alphas_all_puf_new_20170727!$A:$AG,32,FALSE)</f>
        <v>2</v>
      </c>
      <c r="AG333" s="13">
        <f>VLOOKUP(Table3[[#This Row],[taxon_oid]],[1]Alphas_all_puf_new_20170727!$A:$AG,33,FALSE)</f>
        <v>45</v>
      </c>
    </row>
    <row r="334" spans="1:33" x14ac:dyDescent="0.35">
      <c r="A334">
        <v>2734482290</v>
      </c>
      <c r="B334" t="s">
        <v>35</v>
      </c>
      <c r="C334" t="s">
        <v>36</v>
      </c>
      <c r="D334" t="s">
        <v>45</v>
      </c>
      <c r="E334" t="s">
        <v>569</v>
      </c>
      <c r="F334" t="s">
        <v>46</v>
      </c>
      <c r="G334">
        <v>2734482290</v>
      </c>
      <c r="H334" t="s">
        <v>38</v>
      </c>
      <c r="I334" t="s">
        <v>118</v>
      </c>
      <c r="J334" s="12" t="s">
        <v>506</v>
      </c>
      <c r="K334" s="12" t="s">
        <v>505</v>
      </c>
      <c r="L334" s="12" t="s">
        <v>568</v>
      </c>
      <c r="M334" s="12" t="s">
        <v>567</v>
      </c>
      <c r="N334" s="27" t="s">
        <v>566</v>
      </c>
      <c r="O334" s="26">
        <f>VLOOKUP(Table3[[#This Row],[taxon_oid]],[1]Alphas_all_puf_new_20170727!$A:$AG,14,FALSE)</f>
        <v>453584</v>
      </c>
      <c r="P334" s="26">
        <f>VLOOKUP(Table3[[#This Row],[taxon_oid]],[1]Alphas_all_puf_new_20170727!$A:$AG,15,FALSE)</f>
        <v>0</v>
      </c>
      <c r="Q334" s="26">
        <f>VLOOKUP(Table3[[#This Row],[taxon_oid]],[1]Alphas_all_puf_new_20170727!$A:$AG,16,FALSE)</f>
        <v>0</v>
      </c>
      <c r="R334" s="20">
        <f>VLOOKUP(Table3[[#This Row],[taxon_oid]],[1]Alphas_all_puf_new_20170727!$A:$AG,17,FALSE)</f>
        <v>42899</v>
      </c>
      <c r="S334" s="19" t="str">
        <f>VLOOKUP(Table3[[#This Row],[taxon_oid]],[1]Alphas_all_puf_new_20170727!$A:$AG,19,FALSE)</f>
        <v>Markus G?ker</v>
      </c>
      <c r="T334" s="19" t="str">
        <f>VLOOKUP(Table3[[#This Row],[taxon_oid]],[1]Alphas_all_puf_new_20170727!$A:$AG,20,FALSE)</f>
        <v>Yes</v>
      </c>
      <c r="U334" s="19">
        <f>VLOOKUP(Table3[[#This Row],[taxon_oid]],[1]Alphas_all_puf_new_20170727!$A:$AG,21,FALSE)</f>
        <v>0</v>
      </c>
      <c r="V334" s="13">
        <f>VLOOKUP(Table3[[#This Row],[taxon_oid]],[1]Alphas_all_puf_new_20170727!$A:$AG,22,FALSE)</f>
        <v>4458411</v>
      </c>
      <c r="W334" s="13">
        <f>VLOOKUP(Table3[[#This Row],[taxon_oid]],[1]Alphas_all_puf_new_20170727!$A:$AG,23,FALSE)</f>
        <v>4234</v>
      </c>
      <c r="X334" s="13">
        <f>VLOOKUP(Table3[[#This Row],[taxon_oid]],[1]Alphas_all_puf_new_20170727!$A:$AG,24,FALSE)</f>
        <v>51</v>
      </c>
      <c r="Y334" s="25">
        <f>VLOOKUP(Table3[[#This Row],[taxon_oid]],[1]Alphas_all_puf_new_20170727!$A:$AG,25,FALSE)</f>
        <v>0.68</v>
      </c>
      <c r="Z334" s="13">
        <f>VLOOKUP(Table3[[#This Row],[taxon_oid]],[1]Alphas_all_puf_new_20170727!$A:$AG,26,FALSE)</f>
        <v>3984176</v>
      </c>
      <c r="AA334" s="13">
        <f>VLOOKUP(Table3[[#This Row],[taxon_oid]],[1]Alphas_all_puf_new_20170727!$A:$AG,27,FALSE)</f>
        <v>4176</v>
      </c>
      <c r="AB334" s="13">
        <f>VLOOKUP(Table3[[#This Row],[taxon_oid]],[1]Alphas_all_puf_new_20170727!$A:$AG,28,FALSE)</f>
        <v>58</v>
      </c>
      <c r="AC334" s="13">
        <f>VLOOKUP(Table3[[#This Row],[taxon_oid]],[1]Alphas_all_puf_new_20170727!$A:$AG,29,FALSE)</f>
        <v>3</v>
      </c>
      <c r="AD334" s="13">
        <f>VLOOKUP(Table3[[#This Row],[taxon_oid]],[1]Alphas_all_puf_new_20170727!$A:$AG,30,FALSE)</f>
        <v>1</v>
      </c>
      <c r="AE334" s="13">
        <f>VLOOKUP(Table3[[#This Row],[taxon_oid]],[1]Alphas_all_puf_new_20170727!$A:$AG,31,FALSE)</f>
        <v>1</v>
      </c>
      <c r="AF334" s="13">
        <f>VLOOKUP(Table3[[#This Row],[taxon_oid]],[1]Alphas_all_puf_new_20170727!$A:$AG,32,FALSE)</f>
        <v>1</v>
      </c>
      <c r="AG334" s="13">
        <f>VLOOKUP(Table3[[#This Row],[taxon_oid]],[1]Alphas_all_puf_new_20170727!$A:$AG,33,FALSE)</f>
        <v>45</v>
      </c>
    </row>
    <row r="335" spans="1:33" x14ac:dyDescent="0.35">
      <c r="A335">
        <v>2523231081</v>
      </c>
      <c r="B335" t="s">
        <v>35</v>
      </c>
      <c r="C335" t="s">
        <v>36</v>
      </c>
      <c r="D335" t="s">
        <v>565</v>
      </c>
      <c r="E335" t="s">
        <v>564</v>
      </c>
      <c r="F335" t="s">
        <v>563</v>
      </c>
      <c r="G335">
        <v>2523231081</v>
      </c>
      <c r="H335" t="s">
        <v>38</v>
      </c>
      <c r="I335" t="s">
        <v>118</v>
      </c>
      <c r="J335" s="12" t="s">
        <v>506</v>
      </c>
      <c r="K335" s="12" t="s">
        <v>505</v>
      </c>
      <c r="L335" s="12" t="s">
        <v>562</v>
      </c>
      <c r="M335" s="12" t="s">
        <v>561</v>
      </c>
      <c r="N335" s="27" t="s">
        <v>560</v>
      </c>
      <c r="O335" s="26">
        <f>VLOOKUP(Table3[[#This Row],[taxon_oid]],[1]Alphas_all_puf_new_20170727!$A:$AG,14,FALSE)</f>
        <v>1123237</v>
      </c>
      <c r="P335" s="26">
        <f>VLOOKUP(Table3[[#This Row],[taxon_oid]],[1]Alphas_all_puf_new_20170727!$A:$AG,15,FALSE)</f>
        <v>0</v>
      </c>
      <c r="Q335" s="26">
        <f>VLOOKUP(Table3[[#This Row],[taxon_oid]],[1]Alphas_all_puf_new_20170727!$A:$AG,16,FALSE)</f>
        <v>0</v>
      </c>
      <c r="R335" s="20">
        <f>VLOOKUP(Table3[[#This Row],[taxon_oid]],[1]Alphas_all_puf_new_20170727!$A:$AG,17,FALSE)</f>
        <v>41477</v>
      </c>
      <c r="S335" s="19" t="str">
        <f>VLOOKUP(Table3[[#This Row],[taxon_oid]],[1]Alphas_all_puf_new_20170727!$A:$AG,19,FALSE)</f>
        <v>Hans-Peter Klenk</v>
      </c>
      <c r="T335" s="19" t="str">
        <f>VLOOKUP(Table3[[#This Row],[taxon_oid]],[1]Alphas_all_puf_new_20170727!$A:$AG,20,FALSE)</f>
        <v>Yes</v>
      </c>
      <c r="U335" s="19" t="str">
        <f>VLOOKUP(Table3[[#This Row],[taxon_oid]],[1]Alphas_all_puf_new_20170727!$A:$AG,21,FALSE)</f>
        <v>Yes</v>
      </c>
      <c r="V335" s="13">
        <f>VLOOKUP(Table3[[#This Row],[taxon_oid]],[1]Alphas_all_puf_new_20170727!$A:$AG,22,FALSE)</f>
        <v>5689389</v>
      </c>
      <c r="W335" s="13">
        <f>VLOOKUP(Table3[[#This Row],[taxon_oid]],[1]Alphas_all_puf_new_20170727!$A:$AG,23,FALSE)</f>
        <v>5745</v>
      </c>
      <c r="X335" s="13">
        <f>VLOOKUP(Table3[[#This Row],[taxon_oid]],[1]Alphas_all_puf_new_20170727!$A:$AG,24,FALSE)</f>
        <v>30</v>
      </c>
      <c r="Y335" s="25">
        <f>VLOOKUP(Table3[[#This Row],[taxon_oid]],[1]Alphas_all_puf_new_20170727!$A:$AG,25,FALSE)</f>
        <v>0.67</v>
      </c>
      <c r="Z335" s="13">
        <f>VLOOKUP(Table3[[#This Row],[taxon_oid]],[1]Alphas_all_puf_new_20170727!$A:$AG,26,FALSE)</f>
        <v>5064332</v>
      </c>
      <c r="AA335" s="13">
        <f>VLOOKUP(Table3[[#This Row],[taxon_oid]],[1]Alphas_all_puf_new_20170727!$A:$AG,27,FALSE)</f>
        <v>5650</v>
      </c>
      <c r="AB335" s="13">
        <f>VLOOKUP(Table3[[#This Row],[taxon_oid]],[1]Alphas_all_puf_new_20170727!$A:$AG,28,FALSE)</f>
        <v>95</v>
      </c>
      <c r="AC335" s="13">
        <f>VLOOKUP(Table3[[#This Row],[taxon_oid]],[1]Alphas_all_puf_new_20170727!$A:$AG,29,FALSE)</f>
        <v>4</v>
      </c>
      <c r="AD335" s="13">
        <f>VLOOKUP(Table3[[#This Row],[taxon_oid]],[1]Alphas_all_puf_new_20170727!$A:$AG,30,FALSE)</f>
        <v>2</v>
      </c>
      <c r="AE335" s="13">
        <f>VLOOKUP(Table3[[#This Row],[taxon_oid]],[1]Alphas_all_puf_new_20170727!$A:$AG,31,FALSE)</f>
        <v>1</v>
      </c>
      <c r="AF335" s="13">
        <f>VLOOKUP(Table3[[#This Row],[taxon_oid]],[1]Alphas_all_puf_new_20170727!$A:$AG,32,FALSE)</f>
        <v>1</v>
      </c>
      <c r="AG335" s="13">
        <f>VLOOKUP(Table3[[#This Row],[taxon_oid]],[1]Alphas_all_puf_new_20170727!$A:$AG,33,FALSE)</f>
        <v>83</v>
      </c>
    </row>
    <row r="336" spans="1:33" x14ac:dyDescent="0.35">
      <c r="A336">
        <v>2693429889</v>
      </c>
      <c r="B336" t="s">
        <v>35</v>
      </c>
      <c r="C336" t="s">
        <v>36</v>
      </c>
      <c r="D336" t="s">
        <v>45</v>
      </c>
      <c r="E336" t="s">
        <v>559</v>
      </c>
      <c r="F336" t="s">
        <v>46</v>
      </c>
      <c r="G336">
        <v>2693429889</v>
      </c>
      <c r="H336" t="s">
        <v>38</v>
      </c>
      <c r="I336" t="s">
        <v>118</v>
      </c>
      <c r="J336" s="12" t="s">
        <v>506</v>
      </c>
      <c r="K336" s="12" t="s">
        <v>505</v>
      </c>
      <c r="L336" s="12" t="s">
        <v>530</v>
      </c>
      <c r="M336" s="12" t="s">
        <v>558</v>
      </c>
      <c r="N336" s="27" t="s">
        <v>557</v>
      </c>
      <c r="O336" s="26">
        <f>VLOOKUP(Table3[[#This Row],[taxon_oid]],[1]Alphas_all_puf_new_20170727!$A:$AG,14,FALSE)</f>
        <v>1244108</v>
      </c>
      <c r="P336" s="26">
        <f>VLOOKUP(Table3[[#This Row],[taxon_oid]],[1]Alphas_all_puf_new_20170727!$A:$AG,15,FALSE)</f>
        <v>0</v>
      </c>
      <c r="Q336" s="26">
        <f>VLOOKUP(Table3[[#This Row],[taxon_oid]],[1]Alphas_all_puf_new_20170727!$A:$AG,16,FALSE)</f>
        <v>0</v>
      </c>
      <c r="R336" s="20">
        <f>VLOOKUP(Table3[[#This Row],[taxon_oid]],[1]Alphas_all_puf_new_20170727!$A:$AG,17,FALSE)</f>
        <v>42625</v>
      </c>
      <c r="S336" s="19" t="str">
        <f>VLOOKUP(Table3[[#This Row],[taxon_oid]],[1]Alphas_all_puf_new_20170727!$A:$AG,19,FALSE)</f>
        <v>Markus G?ker</v>
      </c>
      <c r="T336" s="19" t="str">
        <f>VLOOKUP(Table3[[#This Row],[taxon_oid]],[1]Alphas_all_puf_new_20170727!$A:$AG,20,FALSE)</f>
        <v>Yes</v>
      </c>
      <c r="U336" s="19" t="str">
        <f>VLOOKUP(Table3[[#This Row],[taxon_oid]],[1]Alphas_all_puf_new_20170727!$A:$AG,21,FALSE)</f>
        <v>Yes</v>
      </c>
      <c r="V336" s="13">
        <f>VLOOKUP(Table3[[#This Row],[taxon_oid]],[1]Alphas_all_puf_new_20170727!$A:$AG,22,FALSE)</f>
        <v>3810757</v>
      </c>
      <c r="W336" s="13">
        <f>VLOOKUP(Table3[[#This Row],[taxon_oid]],[1]Alphas_all_puf_new_20170727!$A:$AG,23,FALSE)</f>
        <v>3898</v>
      </c>
      <c r="X336" s="13">
        <f>VLOOKUP(Table3[[#This Row],[taxon_oid]],[1]Alphas_all_puf_new_20170727!$A:$AG,24,FALSE)</f>
        <v>48</v>
      </c>
      <c r="Y336" s="25">
        <f>VLOOKUP(Table3[[#This Row],[taxon_oid]],[1]Alphas_all_puf_new_20170727!$A:$AG,25,FALSE)</f>
        <v>0.62</v>
      </c>
      <c r="Z336" s="13">
        <f>VLOOKUP(Table3[[#This Row],[taxon_oid]],[1]Alphas_all_puf_new_20170727!$A:$AG,26,FALSE)</f>
        <v>3396024</v>
      </c>
      <c r="AA336" s="13">
        <f>VLOOKUP(Table3[[#This Row],[taxon_oid]],[1]Alphas_all_puf_new_20170727!$A:$AG,27,FALSE)</f>
        <v>3841</v>
      </c>
      <c r="AB336" s="13">
        <f>VLOOKUP(Table3[[#This Row],[taxon_oid]],[1]Alphas_all_puf_new_20170727!$A:$AG,28,FALSE)</f>
        <v>57</v>
      </c>
      <c r="AC336" s="13">
        <f>VLOOKUP(Table3[[#This Row],[taxon_oid]],[1]Alphas_all_puf_new_20170727!$A:$AG,29,FALSE)</f>
        <v>3</v>
      </c>
      <c r="AD336" s="13">
        <f>VLOOKUP(Table3[[#This Row],[taxon_oid]],[1]Alphas_all_puf_new_20170727!$A:$AG,30,FALSE)</f>
        <v>1</v>
      </c>
      <c r="AE336" s="13">
        <f>VLOOKUP(Table3[[#This Row],[taxon_oid]],[1]Alphas_all_puf_new_20170727!$A:$AG,31,FALSE)</f>
        <v>1</v>
      </c>
      <c r="AF336" s="13">
        <f>VLOOKUP(Table3[[#This Row],[taxon_oid]],[1]Alphas_all_puf_new_20170727!$A:$AG,32,FALSE)</f>
        <v>1</v>
      </c>
      <c r="AG336" s="13">
        <f>VLOOKUP(Table3[[#This Row],[taxon_oid]],[1]Alphas_all_puf_new_20170727!$A:$AG,33,FALSE)</f>
        <v>45</v>
      </c>
    </row>
    <row r="337" spans="1:33" x14ac:dyDescent="0.35">
      <c r="A337">
        <v>2627853514</v>
      </c>
      <c r="B337" t="s">
        <v>35</v>
      </c>
      <c r="C337" t="s">
        <v>123</v>
      </c>
      <c r="D337" t="s">
        <v>531</v>
      </c>
      <c r="E337" t="s">
        <v>556</v>
      </c>
      <c r="F337" t="s">
        <v>555</v>
      </c>
      <c r="G337">
        <v>2627853514</v>
      </c>
      <c r="H337" t="s">
        <v>38</v>
      </c>
      <c r="I337" t="s">
        <v>118</v>
      </c>
      <c r="J337" s="12" t="s">
        <v>506</v>
      </c>
      <c r="K337" s="12" t="s">
        <v>505</v>
      </c>
      <c r="L337" s="12" t="s">
        <v>534</v>
      </c>
      <c r="M337" t="s">
        <v>117</v>
      </c>
      <c r="N337" s="27" t="s">
        <v>554</v>
      </c>
      <c r="O337" s="26">
        <f>VLOOKUP(Table3[[#This Row],[taxon_oid]],[1]Alphas_all_puf_new_20170727!$A:$AG,14,FALSE)</f>
        <v>98187</v>
      </c>
      <c r="P337" s="26">
        <f>VLOOKUP(Table3[[#This Row],[taxon_oid]],[1]Alphas_all_puf_new_20170727!$A:$AG,15,FALSE)</f>
        <v>0</v>
      </c>
      <c r="Q337" s="26">
        <f>VLOOKUP(Table3[[#This Row],[taxon_oid]],[1]Alphas_all_puf_new_20170727!$A:$AG,16,FALSE)</f>
        <v>0</v>
      </c>
      <c r="R337" s="20">
        <f>VLOOKUP(Table3[[#This Row],[taxon_oid]],[1]Alphas_all_puf_new_20170727!$A:$AG,17,FALSE)</f>
        <v>42373</v>
      </c>
      <c r="S337" s="19" t="str">
        <f>VLOOKUP(Table3[[#This Row],[taxon_oid]],[1]Alphas_all_puf_new_20170727!$A:$AG,19,FALSE)</f>
        <v>Haiwei Luo</v>
      </c>
      <c r="T337" s="19" t="str">
        <f>VLOOKUP(Table3[[#This Row],[taxon_oid]],[1]Alphas_all_puf_new_20170727!$A:$AG,20,FALSE)</f>
        <v>No</v>
      </c>
      <c r="U337" s="19">
        <f>VLOOKUP(Table3[[#This Row],[taxon_oid]],[1]Alphas_all_puf_new_20170727!$A:$AG,21,FALSE)</f>
        <v>0</v>
      </c>
      <c r="V337" s="13">
        <f>VLOOKUP(Table3[[#This Row],[taxon_oid]],[1]Alphas_all_puf_new_20170727!$A:$AG,22,FALSE)</f>
        <v>2207502</v>
      </c>
      <c r="W337" s="13">
        <f>VLOOKUP(Table3[[#This Row],[taxon_oid]],[1]Alphas_all_puf_new_20170727!$A:$AG,23,FALSE)</f>
        <v>2330</v>
      </c>
      <c r="X337" s="13">
        <f>VLOOKUP(Table3[[#This Row],[taxon_oid]],[1]Alphas_all_puf_new_20170727!$A:$AG,24,FALSE)</f>
        <v>47</v>
      </c>
      <c r="Y337" s="25">
        <f>VLOOKUP(Table3[[#This Row],[taxon_oid]],[1]Alphas_all_puf_new_20170727!$A:$AG,25,FALSE)</f>
        <v>0.41</v>
      </c>
      <c r="Z337" s="13">
        <f>VLOOKUP(Table3[[#This Row],[taxon_oid]],[1]Alphas_all_puf_new_20170727!$A:$AG,26,FALSE)</f>
        <v>1991403</v>
      </c>
      <c r="AA337" s="13">
        <f>VLOOKUP(Table3[[#This Row],[taxon_oid]],[1]Alphas_all_puf_new_20170727!$A:$AG,27,FALSE)</f>
        <v>2293</v>
      </c>
      <c r="AB337" s="13">
        <f>VLOOKUP(Table3[[#This Row],[taxon_oid]],[1]Alphas_all_puf_new_20170727!$A:$AG,28,FALSE)</f>
        <v>37</v>
      </c>
      <c r="AC337" s="13">
        <f>VLOOKUP(Table3[[#This Row],[taxon_oid]],[1]Alphas_all_puf_new_20170727!$A:$AG,29,FALSE)</f>
        <v>3</v>
      </c>
      <c r="AD337" s="13">
        <f>VLOOKUP(Table3[[#This Row],[taxon_oid]],[1]Alphas_all_puf_new_20170727!$A:$AG,30,FALSE)</f>
        <v>1</v>
      </c>
      <c r="AE337" s="13">
        <f>VLOOKUP(Table3[[#This Row],[taxon_oid]],[1]Alphas_all_puf_new_20170727!$A:$AG,31,FALSE)</f>
        <v>1</v>
      </c>
      <c r="AF337" s="13">
        <f>VLOOKUP(Table3[[#This Row],[taxon_oid]],[1]Alphas_all_puf_new_20170727!$A:$AG,32,FALSE)</f>
        <v>1</v>
      </c>
      <c r="AG337" s="13">
        <f>VLOOKUP(Table3[[#This Row],[taxon_oid]],[1]Alphas_all_puf_new_20170727!$A:$AG,33,FALSE)</f>
        <v>34</v>
      </c>
    </row>
    <row r="338" spans="1:33" x14ac:dyDescent="0.35">
      <c r="A338">
        <v>2681813559</v>
      </c>
      <c r="B338" t="s">
        <v>35</v>
      </c>
      <c r="C338" t="s">
        <v>36</v>
      </c>
      <c r="D338" t="s">
        <v>45</v>
      </c>
      <c r="E338" t="s">
        <v>553</v>
      </c>
      <c r="F338" t="s">
        <v>46</v>
      </c>
      <c r="G338">
        <v>2681813559</v>
      </c>
      <c r="H338" t="s">
        <v>38</v>
      </c>
      <c r="I338" t="s">
        <v>118</v>
      </c>
      <c r="J338" s="12" t="s">
        <v>506</v>
      </c>
      <c r="K338" s="12" t="s">
        <v>505</v>
      </c>
      <c r="L338" s="12" t="s">
        <v>504</v>
      </c>
      <c r="M338" s="12" t="s">
        <v>552</v>
      </c>
      <c r="N338" s="27" t="s">
        <v>551</v>
      </c>
      <c r="O338" s="26">
        <f>VLOOKUP(Table3[[#This Row],[taxon_oid]],[1]Alphas_all_puf_new_20170727!$A:$AG,14,FALSE)</f>
        <v>633194</v>
      </c>
      <c r="P338" s="26">
        <f>VLOOKUP(Table3[[#This Row],[taxon_oid]],[1]Alphas_all_puf_new_20170727!$A:$AG,15,FALSE)</f>
        <v>0</v>
      </c>
      <c r="Q338" s="26">
        <f>VLOOKUP(Table3[[#This Row],[taxon_oid]],[1]Alphas_all_puf_new_20170727!$A:$AG,16,FALSE)</f>
        <v>0</v>
      </c>
      <c r="R338" s="20">
        <f>VLOOKUP(Table3[[#This Row],[taxon_oid]],[1]Alphas_all_puf_new_20170727!$A:$AG,17,FALSE)</f>
        <v>42562</v>
      </c>
      <c r="S338" s="19" t="str">
        <f>VLOOKUP(Table3[[#This Row],[taxon_oid]],[1]Alphas_all_puf_new_20170727!$A:$AG,19,FALSE)</f>
        <v>Markus G?ker</v>
      </c>
      <c r="T338" s="19" t="str">
        <f>VLOOKUP(Table3[[#This Row],[taxon_oid]],[1]Alphas_all_puf_new_20170727!$A:$AG,20,FALSE)</f>
        <v>Yes</v>
      </c>
      <c r="U338" s="19" t="str">
        <f>VLOOKUP(Table3[[#This Row],[taxon_oid]],[1]Alphas_all_puf_new_20170727!$A:$AG,21,FALSE)</f>
        <v>Yes</v>
      </c>
      <c r="V338" s="13">
        <f>VLOOKUP(Table3[[#This Row],[taxon_oid]],[1]Alphas_all_puf_new_20170727!$A:$AG,22,FALSE)</f>
        <v>4439333</v>
      </c>
      <c r="W338" s="13">
        <f>VLOOKUP(Table3[[#This Row],[taxon_oid]],[1]Alphas_all_puf_new_20170727!$A:$AG,23,FALSE)</f>
        <v>4215</v>
      </c>
      <c r="X338" s="13">
        <f>VLOOKUP(Table3[[#This Row],[taxon_oid]],[1]Alphas_all_puf_new_20170727!$A:$AG,24,FALSE)</f>
        <v>46</v>
      </c>
      <c r="Y338" s="25">
        <f>VLOOKUP(Table3[[#This Row],[taxon_oid]],[1]Alphas_all_puf_new_20170727!$A:$AG,25,FALSE)</f>
        <v>0.66</v>
      </c>
      <c r="Z338" s="13">
        <f>VLOOKUP(Table3[[#This Row],[taxon_oid]],[1]Alphas_all_puf_new_20170727!$A:$AG,26,FALSE)</f>
        <v>3930347</v>
      </c>
      <c r="AA338" s="13">
        <f>VLOOKUP(Table3[[#This Row],[taxon_oid]],[1]Alphas_all_puf_new_20170727!$A:$AG,27,FALSE)</f>
        <v>4158</v>
      </c>
      <c r="AB338" s="13">
        <f>VLOOKUP(Table3[[#This Row],[taxon_oid]],[1]Alphas_all_puf_new_20170727!$A:$AG,28,FALSE)</f>
        <v>57</v>
      </c>
      <c r="AC338" s="13">
        <f>VLOOKUP(Table3[[#This Row],[taxon_oid]],[1]Alphas_all_puf_new_20170727!$A:$AG,29,FALSE)</f>
        <v>3</v>
      </c>
      <c r="AD338" s="13">
        <f>VLOOKUP(Table3[[#This Row],[taxon_oid]],[1]Alphas_all_puf_new_20170727!$A:$AG,30,FALSE)</f>
        <v>1</v>
      </c>
      <c r="AE338" s="13">
        <f>VLOOKUP(Table3[[#This Row],[taxon_oid]],[1]Alphas_all_puf_new_20170727!$A:$AG,31,FALSE)</f>
        <v>1</v>
      </c>
      <c r="AF338" s="13">
        <f>VLOOKUP(Table3[[#This Row],[taxon_oid]],[1]Alphas_all_puf_new_20170727!$A:$AG,32,FALSE)</f>
        <v>1</v>
      </c>
      <c r="AG338" s="13">
        <f>VLOOKUP(Table3[[#This Row],[taxon_oid]],[1]Alphas_all_puf_new_20170727!$A:$AG,33,FALSE)</f>
        <v>45</v>
      </c>
    </row>
    <row r="339" spans="1:33" x14ac:dyDescent="0.35">
      <c r="A339">
        <v>2681812930</v>
      </c>
      <c r="B339" t="s">
        <v>35</v>
      </c>
      <c r="C339" t="s">
        <v>36</v>
      </c>
      <c r="D339" t="s">
        <v>45</v>
      </c>
      <c r="E339" t="s">
        <v>550</v>
      </c>
      <c r="F339" t="s">
        <v>46</v>
      </c>
      <c r="G339">
        <v>2681812930</v>
      </c>
      <c r="H339" t="s">
        <v>38</v>
      </c>
      <c r="I339" t="s">
        <v>118</v>
      </c>
      <c r="J339" s="12" t="s">
        <v>506</v>
      </c>
      <c r="K339" s="12" t="s">
        <v>505</v>
      </c>
      <c r="L339" s="12" t="s">
        <v>549</v>
      </c>
      <c r="M339" s="12" t="s">
        <v>548</v>
      </c>
      <c r="N339" s="27" t="s">
        <v>547</v>
      </c>
      <c r="O339" s="26">
        <f>VLOOKUP(Table3[[#This Row],[taxon_oid]],[1]Alphas_all_puf_new_20170727!$A:$AG,14,FALSE)</f>
        <v>287098</v>
      </c>
      <c r="P339" s="26">
        <f>VLOOKUP(Table3[[#This Row],[taxon_oid]],[1]Alphas_all_puf_new_20170727!$A:$AG,15,FALSE)</f>
        <v>0</v>
      </c>
      <c r="Q339" s="26">
        <f>VLOOKUP(Table3[[#This Row],[taxon_oid]],[1]Alphas_all_puf_new_20170727!$A:$AG,16,FALSE)</f>
        <v>0</v>
      </c>
      <c r="R339" s="20">
        <f>VLOOKUP(Table3[[#This Row],[taxon_oid]],[1]Alphas_all_puf_new_20170727!$A:$AG,17,FALSE)</f>
        <v>42562</v>
      </c>
      <c r="S339" s="19" t="str">
        <f>VLOOKUP(Table3[[#This Row],[taxon_oid]],[1]Alphas_all_puf_new_20170727!$A:$AG,19,FALSE)</f>
        <v>Markus G?ker</v>
      </c>
      <c r="T339" s="19" t="str">
        <f>VLOOKUP(Table3[[#This Row],[taxon_oid]],[1]Alphas_all_puf_new_20170727!$A:$AG,20,FALSE)</f>
        <v>Yes</v>
      </c>
      <c r="U339" s="19" t="str">
        <f>VLOOKUP(Table3[[#This Row],[taxon_oid]],[1]Alphas_all_puf_new_20170727!$A:$AG,21,FALSE)</f>
        <v>Yes</v>
      </c>
      <c r="V339" s="13">
        <f>VLOOKUP(Table3[[#This Row],[taxon_oid]],[1]Alphas_all_puf_new_20170727!$A:$AG,22,FALSE)</f>
        <v>3514278</v>
      </c>
      <c r="W339" s="13">
        <f>VLOOKUP(Table3[[#This Row],[taxon_oid]],[1]Alphas_all_puf_new_20170727!$A:$AG,23,FALSE)</f>
        <v>3592</v>
      </c>
      <c r="X339" s="13">
        <f>VLOOKUP(Table3[[#This Row],[taxon_oid]],[1]Alphas_all_puf_new_20170727!$A:$AG,24,FALSE)</f>
        <v>5</v>
      </c>
      <c r="Y339" s="25">
        <f>VLOOKUP(Table3[[#This Row],[taxon_oid]],[1]Alphas_all_puf_new_20170727!$A:$AG,25,FALSE)</f>
        <v>0.57999999999999996</v>
      </c>
      <c r="Z339" s="13">
        <f>VLOOKUP(Table3[[#This Row],[taxon_oid]],[1]Alphas_all_puf_new_20170727!$A:$AG,26,FALSE)</f>
        <v>3249912</v>
      </c>
      <c r="AA339" s="13">
        <f>VLOOKUP(Table3[[#This Row],[taxon_oid]],[1]Alphas_all_puf_new_20170727!$A:$AG,27,FALSE)</f>
        <v>3539</v>
      </c>
      <c r="AB339" s="13">
        <f>VLOOKUP(Table3[[#This Row],[taxon_oid]],[1]Alphas_all_puf_new_20170727!$A:$AG,28,FALSE)</f>
        <v>53</v>
      </c>
      <c r="AC339" s="13">
        <f>VLOOKUP(Table3[[#This Row],[taxon_oid]],[1]Alphas_all_puf_new_20170727!$A:$AG,29,FALSE)</f>
        <v>3</v>
      </c>
      <c r="AD339" s="13">
        <f>VLOOKUP(Table3[[#This Row],[taxon_oid]],[1]Alphas_all_puf_new_20170727!$A:$AG,30,FALSE)</f>
        <v>1</v>
      </c>
      <c r="AE339" s="13">
        <f>VLOOKUP(Table3[[#This Row],[taxon_oid]],[1]Alphas_all_puf_new_20170727!$A:$AG,31,FALSE)</f>
        <v>1</v>
      </c>
      <c r="AF339" s="13">
        <f>VLOOKUP(Table3[[#This Row],[taxon_oid]],[1]Alphas_all_puf_new_20170727!$A:$AG,32,FALSE)</f>
        <v>1</v>
      </c>
      <c r="AG339" s="13">
        <f>VLOOKUP(Table3[[#This Row],[taxon_oid]],[1]Alphas_all_puf_new_20170727!$A:$AG,33,FALSE)</f>
        <v>41</v>
      </c>
    </row>
    <row r="340" spans="1:33" x14ac:dyDescent="0.35">
      <c r="A340">
        <v>2693429884</v>
      </c>
      <c r="B340" t="s">
        <v>35</v>
      </c>
      <c r="C340" t="s">
        <v>36</v>
      </c>
      <c r="D340" t="s">
        <v>45</v>
      </c>
      <c r="E340" t="s">
        <v>546</v>
      </c>
      <c r="F340" t="s">
        <v>46</v>
      </c>
      <c r="G340">
        <v>2693429884</v>
      </c>
      <c r="H340" t="s">
        <v>38</v>
      </c>
      <c r="I340" t="s">
        <v>118</v>
      </c>
      <c r="J340" s="12" t="s">
        <v>506</v>
      </c>
      <c r="K340" s="12" t="s">
        <v>505</v>
      </c>
      <c r="L340" s="12" t="s">
        <v>526</v>
      </c>
      <c r="M340" s="12" t="s">
        <v>545</v>
      </c>
      <c r="N340" s="27" t="s">
        <v>544</v>
      </c>
      <c r="O340" s="26">
        <f>VLOOKUP(Table3[[#This Row],[taxon_oid]],[1]Alphas_all_puf_new_20170727!$A:$AG,14,FALSE)</f>
        <v>1287727</v>
      </c>
      <c r="P340" s="26">
        <f>VLOOKUP(Table3[[#This Row],[taxon_oid]],[1]Alphas_all_puf_new_20170727!$A:$AG,15,FALSE)</f>
        <v>0</v>
      </c>
      <c r="Q340" s="26">
        <f>VLOOKUP(Table3[[#This Row],[taxon_oid]],[1]Alphas_all_puf_new_20170727!$A:$AG,16,FALSE)</f>
        <v>0</v>
      </c>
      <c r="R340" s="20">
        <f>VLOOKUP(Table3[[#This Row],[taxon_oid]],[1]Alphas_all_puf_new_20170727!$A:$AG,17,FALSE)</f>
        <v>42625</v>
      </c>
      <c r="S340" s="19" t="str">
        <f>VLOOKUP(Table3[[#This Row],[taxon_oid]],[1]Alphas_all_puf_new_20170727!$A:$AG,19,FALSE)</f>
        <v>Markus G?ker</v>
      </c>
      <c r="T340" s="19" t="str">
        <f>VLOOKUP(Table3[[#This Row],[taxon_oid]],[1]Alphas_all_puf_new_20170727!$A:$AG,20,FALSE)</f>
        <v>Yes</v>
      </c>
      <c r="U340" s="19" t="str">
        <f>VLOOKUP(Table3[[#This Row],[taxon_oid]],[1]Alphas_all_puf_new_20170727!$A:$AG,21,FALSE)</f>
        <v>Yes</v>
      </c>
      <c r="V340" s="13">
        <f>VLOOKUP(Table3[[#This Row],[taxon_oid]],[1]Alphas_all_puf_new_20170727!$A:$AG,22,FALSE)</f>
        <v>3857113</v>
      </c>
      <c r="W340" s="13">
        <f>VLOOKUP(Table3[[#This Row],[taxon_oid]],[1]Alphas_all_puf_new_20170727!$A:$AG,23,FALSE)</f>
        <v>3854</v>
      </c>
      <c r="X340" s="13">
        <f>VLOOKUP(Table3[[#This Row],[taxon_oid]],[1]Alphas_all_puf_new_20170727!$A:$AG,24,FALSE)</f>
        <v>43</v>
      </c>
      <c r="Y340" s="25">
        <f>VLOOKUP(Table3[[#This Row],[taxon_oid]],[1]Alphas_all_puf_new_20170727!$A:$AG,25,FALSE)</f>
        <v>0.63</v>
      </c>
      <c r="Z340" s="13">
        <f>VLOOKUP(Table3[[#This Row],[taxon_oid]],[1]Alphas_all_puf_new_20170727!$A:$AG,26,FALSE)</f>
        <v>3497799</v>
      </c>
      <c r="AA340" s="13">
        <f>VLOOKUP(Table3[[#This Row],[taxon_oid]],[1]Alphas_all_puf_new_20170727!$A:$AG,27,FALSE)</f>
        <v>3798</v>
      </c>
      <c r="AB340" s="13">
        <f>VLOOKUP(Table3[[#This Row],[taxon_oid]],[1]Alphas_all_puf_new_20170727!$A:$AG,28,FALSE)</f>
        <v>56</v>
      </c>
      <c r="AC340" s="13">
        <f>VLOOKUP(Table3[[#This Row],[taxon_oid]],[1]Alphas_all_puf_new_20170727!$A:$AG,29,FALSE)</f>
        <v>3</v>
      </c>
      <c r="AD340" s="13">
        <f>VLOOKUP(Table3[[#This Row],[taxon_oid]],[1]Alphas_all_puf_new_20170727!$A:$AG,30,FALSE)</f>
        <v>1</v>
      </c>
      <c r="AE340" s="13">
        <f>VLOOKUP(Table3[[#This Row],[taxon_oid]],[1]Alphas_all_puf_new_20170727!$A:$AG,31,FALSE)</f>
        <v>1</v>
      </c>
      <c r="AF340" s="13">
        <f>VLOOKUP(Table3[[#This Row],[taxon_oid]],[1]Alphas_all_puf_new_20170727!$A:$AG,32,FALSE)</f>
        <v>1</v>
      </c>
      <c r="AG340" s="13">
        <f>VLOOKUP(Table3[[#This Row],[taxon_oid]],[1]Alphas_all_puf_new_20170727!$A:$AG,33,FALSE)</f>
        <v>44</v>
      </c>
    </row>
    <row r="341" spans="1:33" x14ac:dyDescent="0.35">
      <c r="A341">
        <v>2675903158</v>
      </c>
      <c r="B341" t="s">
        <v>35</v>
      </c>
      <c r="C341" t="s">
        <v>36</v>
      </c>
      <c r="D341" t="s">
        <v>45</v>
      </c>
      <c r="E341" t="s">
        <v>543</v>
      </c>
      <c r="F341" t="s">
        <v>46</v>
      </c>
      <c r="G341">
        <v>2675903158</v>
      </c>
      <c r="H341" t="s">
        <v>38</v>
      </c>
      <c r="I341" t="s">
        <v>118</v>
      </c>
      <c r="J341" s="12" t="s">
        <v>506</v>
      </c>
      <c r="K341" s="12" t="s">
        <v>505</v>
      </c>
      <c r="L341" s="12" t="s">
        <v>530</v>
      </c>
      <c r="M341" s="12" t="s">
        <v>542</v>
      </c>
      <c r="N341" s="27" t="s">
        <v>541</v>
      </c>
      <c r="O341" s="26">
        <f>VLOOKUP(Table3[[#This Row],[taxon_oid]],[1]Alphas_all_puf_new_20170727!$A:$AG,14,FALSE)</f>
        <v>475081</v>
      </c>
      <c r="P341" s="26">
        <f>VLOOKUP(Table3[[#This Row],[taxon_oid]],[1]Alphas_all_puf_new_20170727!$A:$AG,15,FALSE)</f>
        <v>0</v>
      </c>
      <c r="Q341" s="26">
        <f>VLOOKUP(Table3[[#This Row],[taxon_oid]],[1]Alphas_all_puf_new_20170727!$A:$AG,16,FALSE)</f>
        <v>0</v>
      </c>
      <c r="R341" s="20">
        <f>VLOOKUP(Table3[[#This Row],[taxon_oid]],[1]Alphas_all_puf_new_20170727!$A:$AG,17,FALSE)</f>
        <v>42548</v>
      </c>
      <c r="S341" s="19" t="str">
        <f>VLOOKUP(Table3[[#This Row],[taxon_oid]],[1]Alphas_all_puf_new_20170727!$A:$AG,19,FALSE)</f>
        <v>Markus G?ker</v>
      </c>
      <c r="T341" s="19" t="str">
        <f>VLOOKUP(Table3[[#This Row],[taxon_oid]],[1]Alphas_all_puf_new_20170727!$A:$AG,20,FALSE)</f>
        <v>Yes</v>
      </c>
      <c r="U341" s="19" t="str">
        <f>VLOOKUP(Table3[[#This Row],[taxon_oid]],[1]Alphas_all_puf_new_20170727!$A:$AG,21,FALSE)</f>
        <v>Yes</v>
      </c>
      <c r="V341" s="13">
        <f>VLOOKUP(Table3[[#This Row],[taxon_oid]],[1]Alphas_all_puf_new_20170727!$A:$AG,22,FALSE)</f>
        <v>4842958</v>
      </c>
      <c r="W341" s="13">
        <f>VLOOKUP(Table3[[#This Row],[taxon_oid]],[1]Alphas_all_puf_new_20170727!$A:$AG,23,FALSE)</f>
        <v>4692</v>
      </c>
      <c r="X341" s="13">
        <f>VLOOKUP(Table3[[#This Row],[taxon_oid]],[1]Alphas_all_puf_new_20170727!$A:$AG,24,FALSE)</f>
        <v>37</v>
      </c>
      <c r="Y341" s="25">
        <f>VLOOKUP(Table3[[#This Row],[taxon_oid]],[1]Alphas_all_puf_new_20170727!$A:$AG,25,FALSE)</f>
        <v>0.68</v>
      </c>
      <c r="Z341" s="13">
        <f>VLOOKUP(Table3[[#This Row],[taxon_oid]],[1]Alphas_all_puf_new_20170727!$A:$AG,26,FALSE)</f>
        <v>4291204</v>
      </c>
      <c r="AA341" s="13">
        <f>VLOOKUP(Table3[[#This Row],[taxon_oid]],[1]Alphas_all_puf_new_20170727!$A:$AG,27,FALSE)</f>
        <v>4637</v>
      </c>
      <c r="AB341" s="13">
        <f>VLOOKUP(Table3[[#This Row],[taxon_oid]],[1]Alphas_all_puf_new_20170727!$A:$AG,28,FALSE)</f>
        <v>55</v>
      </c>
      <c r="AC341" s="13">
        <f>VLOOKUP(Table3[[#This Row],[taxon_oid]],[1]Alphas_all_puf_new_20170727!$A:$AG,29,FALSE)</f>
        <v>3</v>
      </c>
      <c r="AD341" s="13">
        <f>VLOOKUP(Table3[[#This Row],[taxon_oid]],[1]Alphas_all_puf_new_20170727!$A:$AG,30,FALSE)</f>
        <v>1</v>
      </c>
      <c r="AE341" s="13">
        <f>VLOOKUP(Table3[[#This Row],[taxon_oid]],[1]Alphas_all_puf_new_20170727!$A:$AG,31,FALSE)</f>
        <v>1</v>
      </c>
      <c r="AF341" s="13">
        <f>VLOOKUP(Table3[[#This Row],[taxon_oid]],[1]Alphas_all_puf_new_20170727!$A:$AG,32,FALSE)</f>
        <v>1</v>
      </c>
      <c r="AG341" s="13">
        <f>VLOOKUP(Table3[[#This Row],[taxon_oid]],[1]Alphas_all_puf_new_20170727!$A:$AG,33,FALSE)</f>
        <v>42</v>
      </c>
    </row>
    <row r="342" spans="1:33" x14ac:dyDescent="0.35">
      <c r="A342">
        <v>2721755576</v>
      </c>
      <c r="B342" t="s">
        <v>35</v>
      </c>
      <c r="C342" t="s">
        <v>60</v>
      </c>
      <c r="D342" t="s">
        <v>540</v>
      </c>
      <c r="E342" t="s">
        <v>537</v>
      </c>
      <c r="F342" t="s">
        <v>539</v>
      </c>
      <c r="G342">
        <v>2721755576</v>
      </c>
      <c r="H342" t="s">
        <v>38</v>
      </c>
      <c r="I342" t="s">
        <v>118</v>
      </c>
      <c r="J342" s="12" t="s">
        <v>506</v>
      </c>
      <c r="K342" s="12" t="s">
        <v>505</v>
      </c>
      <c r="L342" s="12" t="s">
        <v>538</v>
      </c>
      <c r="M342" t="s">
        <v>537</v>
      </c>
      <c r="N342" s="27" t="s">
        <v>536</v>
      </c>
      <c r="O342" s="26">
        <f>VLOOKUP(Table3[[#This Row],[taxon_oid]],[1]Alphas_all_puf_new_20170727!$A:$AG,14,FALSE)</f>
        <v>1917485</v>
      </c>
      <c r="P342" s="26">
        <f>VLOOKUP(Table3[[#This Row],[taxon_oid]],[1]Alphas_all_puf_new_20170727!$A:$AG,15,FALSE)</f>
        <v>0</v>
      </c>
      <c r="Q342" s="26">
        <f>VLOOKUP(Table3[[#This Row],[taxon_oid]],[1]Alphas_all_puf_new_20170727!$A:$AG,16,FALSE)</f>
        <v>0</v>
      </c>
      <c r="R342" s="20">
        <f>VLOOKUP(Table3[[#This Row],[taxon_oid]],[1]Alphas_all_puf_new_20170727!$A:$AG,17,FALSE)</f>
        <v>42817</v>
      </c>
      <c r="S342" s="19">
        <f>VLOOKUP(Table3[[#This Row],[taxon_oid]],[1]Alphas_all_puf_new_20170727!$A:$AG,19,FALSE)</f>
        <v>0</v>
      </c>
      <c r="T342" s="19" t="str">
        <f>VLOOKUP(Table3[[#This Row],[taxon_oid]],[1]Alphas_all_puf_new_20170727!$A:$AG,20,FALSE)</f>
        <v>Yes</v>
      </c>
      <c r="U342" s="19">
        <f>VLOOKUP(Table3[[#This Row],[taxon_oid]],[1]Alphas_all_puf_new_20170727!$A:$AG,21,FALSE)</f>
        <v>0</v>
      </c>
      <c r="V342" s="13">
        <f>VLOOKUP(Table3[[#This Row],[taxon_oid]],[1]Alphas_all_puf_new_20170727!$A:$AG,22,FALSE)</f>
        <v>4691010</v>
      </c>
      <c r="W342" s="13">
        <f>VLOOKUP(Table3[[#This Row],[taxon_oid]],[1]Alphas_all_puf_new_20170727!$A:$AG,23,FALSE)</f>
        <v>4620</v>
      </c>
      <c r="X342" s="13">
        <f>VLOOKUP(Table3[[#This Row],[taxon_oid]],[1]Alphas_all_puf_new_20170727!$A:$AG,24,FALSE)</f>
        <v>6</v>
      </c>
      <c r="Y342" s="25">
        <f>VLOOKUP(Table3[[#This Row],[taxon_oid]],[1]Alphas_all_puf_new_20170727!$A:$AG,25,FALSE)</f>
        <v>0.65</v>
      </c>
      <c r="Z342" s="13">
        <f>VLOOKUP(Table3[[#This Row],[taxon_oid]],[1]Alphas_all_puf_new_20170727!$A:$AG,26,FALSE)</f>
        <v>4304596</v>
      </c>
      <c r="AA342" s="13">
        <f>VLOOKUP(Table3[[#This Row],[taxon_oid]],[1]Alphas_all_puf_new_20170727!$A:$AG,27,FALSE)</f>
        <v>4562</v>
      </c>
      <c r="AB342" s="13">
        <f>VLOOKUP(Table3[[#This Row],[taxon_oid]],[1]Alphas_all_puf_new_20170727!$A:$AG,28,FALSE)</f>
        <v>58</v>
      </c>
      <c r="AC342" s="13">
        <f>VLOOKUP(Table3[[#This Row],[taxon_oid]],[1]Alphas_all_puf_new_20170727!$A:$AG,29,FALSE)</f>
        <v>6</v>
      </c>
      <c r="AD342" s="13">
        <f>VLOOKUP(Table3[[#This Row],[taxon_oid]],[1]Alphas_all_puf_new_20170727!$A:$AG,30,FALSE)</f>
        <v>2</v>
      </c>
      <c r="AE342" s="13">
        <f>VLOOKUP(Table3[[#This Row],[taxon_oid]],[1]Alphas_all_puf_new_20170727!$A:$AG,31,FALSE)</f>
        <v>2</v>
      </c>
      <c r="AF342" s="13">
        <f>VLOOKUP(Table3[[#This Row],[taxon_oid]],[1]Alphas_all_puf_new_20170727!$A:$AG,32,FALSE)</f>
        <v>2</v>
      </c>
      <c r="AG342" s="13">
        <f>VLOOKUP(Table3[[#This Row],[taxon_oid]],[1]Alphas_all_puf_new_20170727!$A:$AG,33,FALSE)</f>
        <v>44</v>
      </c>
    </row>
    <row r="343" spans="1:33" x14ac:dyDescent="0.35">
      <c r="A343">
        <v>640963029</v>
      </c>
      <c r="B343" t="s">
        <v>35</v>
      </c>
      <c r="C343" t="s">
        <v>36</v>
      </c>
      <c r="D343" t="s">
        <v>535</v>
      </c>
      <c r="E343" t="s">
        <v>533</v>
      </c>
      <c r="F343" t="s">
        <v>302</v>
      </c>
      <c r="G343">
        <v>640963029</v>
      </c>
      <c r="H343" t="s">
        <v>38</v>
      </c>
      <c r="I343" t="s">
        <v>118</v>
      </c>
      <c r="J343" s="12" t="s">
        <v>506</v>
      </c>
      <c r="K343" s="12" t="s">
        <v>505</v>
      </c>
      <c r="L343" s="12" t="s">
        <v>534</v>
      </c>
      <c r="M343" t="s">
        <v>533</v>
      </c>
      <c r="N343" s="27" t="s">
        <v>532</v>
      </c>
      <c r="O343" s="26">
        <f>VLOOKUP(Table3[[#This Row],[taxon_oid]],[1]Alphas_all_puf_new_20170727!$A:$AG,14,FALSE)</f>
        <v>351016</v>
      </c>
      <c r="P343" s="26">
        <f>VLOOKUP(Table3[[#This Row],[taxon_oid]],[1]Alphas_all_puf_new_20170727!$A:$AG,15,FALSE)</f>
        <v>19361</v>
      </c>
      <c r="Q343" s="26">
        <f>VLOOKUP(Table3[[#This Row],[taxon_oid]],[1]Alphas_all_puf_new_20170727!$A:$AG,16,FALSE)</f>
        <v>54721</v>
      </c>
      <c r="R343" s="20">
        <f>VLOOKUP(Table3[[#This Row],[taxon_oid]],[1]Alphas_all_puf_new_20170727!$A:$AG,17,FALSE)</f>
        <v>39417</v>
      </c>
      <c r="S343" s="19">
        <f>VLOOKUP(Table3[[#This Row],[taxon_oid]],[1]Alphas_all_puf_new_20170727!$A:$AG,19,FALSE)</f>
        <v>0</v>
      </c>
      <c r="T343" s="19" t="str">
        <f>VLOOKUP(Table3[[#This Row],[taxon_oid]],[1]Alphas_all_puf_new_20170727!$A:$AG,20,FALSE)</f>
        <v>Yes</v>
      </c>
      <c r="U343" s="19" t="str">
        <f>VLOOKUP(Table3[[#This Row],[taxon_oid]],[1]Alphas_all_puf_new_20170727!$A:$AG,21,FALSE)</f>
        <v>Unknown</v>
      </c>
      <c r="V343" s="13">
        <f>VLOOKUP(Table3[[#This Row],[taxon_oid]],[1]Alphas_all_puf_new_20170727!$A:$AG,22,FALSE)</f>
        <v>4178704</v>
      </c>
      <c r="W343" s="13">
        <f>VLOOKUP(Table3[[#This Row],[taxon_oid]],[1]Alphas_all_puf_new_20170727!$A:$AG,23,FALSE)</f>
        <v>4197</v>
      </c>
      <c r="X343" s="13">
        <f>VLOOKUP(Table3[[#This Row],[taxon_oid]],[1]Alphas_all_puf_new_20170727!$A:$AG,24,FALSE)</f>
        <v>31</v>
      </c>
      <c r="Y343" s="25">
        <f>VLOOKUP(Table3[[#This Row],[taxon_oid]],[1]Alphas_all_puf_new_20170727!$A:$AG,25,FALSE)</f>
        <v>0.62</v>
      </c>
      <c r="Z343" s="13">
        <f>VLOOKUP(Table3[[#This Row],[taxon_oid]],[1]Alphas_all_puf_new_20170727!$A:$AG,26,FALSE)</f>
        <v>3710874</v>
      </c>
      <c r="AA343" s="13">
        <f>VLOOKUP(Table3[[#This Row],[taxon_oid]],[1]Alphas_all_puf_new_20170727!$A:$AG,27,FALSE)</f>
        <v>4145</v>
      </c>
      <c r="AB343" s="13">
        <f>VLOOKUP(Table3[[#This Row],[taxon_oid]],[1]Alphas_all_puf_new_20170727!$A:$AG,28,FALSE)</f>
        <v>52</v>
      </c>
      <c r="AC343" s="13">
        <f>VLOOKUP(Table3[[#This Row],[taxon_oid]],[1]Alphas_all_puf_new_20170727!$A:$AG,29,FALSE)</f>
        <v>8</v>
      </c>
      <c r="AD343" s="13">
        <f>VLOOKUP(Table3[[#This Row],[taxon_oid]],[1]Alphas_all_puf_new_20170727!$A:$AG,30,FALSE)</f>
        <v>2</v>
      </c>
      <c r="AE343" s="13">
        <f>VLOOKUP(Table3[[#This Row],[taxon_oid]],[1]Alphas_all_puf_new_20170727!$A:$AG,31,FALSE)</f>
        <v>2</v>
      </c>
      <c r="AF343" s="13">
        <f>VLOOKUP(Table3[[#This Row],[taxon_oid]],[1]Alphas_all_puf_new_20170727!$A:$AG,32,FALSE)</f>
        <v>4</v>
      </c>
      <c r="AG343" s="13">
        <f>VLOOKUP(Table3[[#This Row],[taxon_oid]],[1]Alphas_all_puf_new_20170727!$A:$AG,33,FALSE)</f>
        <v>44</v>
      </c>
    </row>
    <row r="344" spans="1:33" x14ac:dyDescent="0.35">
      <c r="A344">
        <v>637000137</v>
      </c>
      <c r="B344" t="s">
        <v>35</v>
      </c>
      <c r="C344" t="s">
        <v>60</v>
      </c>
      <c r="D344" t="s">
        <v>531</v>
      </c>
      <c r="E344" t="s">
        <v>529</v>
      </c>
      <c r="F344" t="s">
        <v>46</v>
      </c>
      <c r="G344">
        <v>637000137</v>
      </c>
      <c r="H344" t="s">
        <v>38</v>
      </c>
      <c r="I344" t="s">
        <v>118</v>
      </c>
      <c r="J344" s="12" t="s">
        <v>506</v>
      </c>
      <c r="K344" s="12" t="s">
        <v>505</v>
      </c>
      <c r="L344" s="12" t="s">
        <v>530</v>
      </c>
      <c r="M344" t="s">
        <v>529</v>
      </c>
      <c r="N344" s="27" t="s">
        <v>528</v>
      </c>
      <c r="O344" s="26">
        <f>VLOOKUP(Table3[[#This Row],[taxon_oid]],[1]Alphas_all_puf_new_20170727!$A:$AG,14,FALSE)</f>
        <v>290400</v>
      </c>
      <c r="P344" s="26">
        <f>VLOOKUP(Table3[[#This Row],[taxon_oid]],[1]Alphas_all_puf_new_20170727!$A:$AG,15,FALSE)</f>
        <v>12733</v>
      </c>
      <c r="Q344" s="26">
        <f>VLOOKUP(Table3[[#This Row],[taxon_oid]],[1]Alphas_all_puf_new_20170727!$A:$AG,16,FALSE)</f>
        <v>58147</v>
      </c>
      <c r="R344" s="20">
        <f>VLOOKUP(Table3[[#This Row],[taxon_oid]],[1]Alphas_all_puf_new_20170727!$A:$AG,17,FALSE)</f>
        <v>39052</v>
      </c>
      <c r="S344" s="19" t="str">
        <f>VLOOKUP(Table3[[#This Row],[taxon_oid]],[1]Alphas_all_puf_new_20170727!$A:$AG,19,FALSE)</f>
        <v>Mary Ann Moran</v>
      </c>
      <c r="T344" s="19" t="str">
        <f>VLOOKUP(Table3[[#This Row],[taxon_oid]],[1]Alphas_all_puf_new_20170727!$A:$AG,20,FALSE)</f>
        <v>Yes</v>
      </c>
      <c r="U344" s="19" t="str">
        <f>VLOOKUP(Table3[[#This Row],[taxon_oid]],[1]Alphas_all_puf_new_20170727!$A:$AG,21,FALSE)</f>
        <v>Unknown</v>
      </c>
      <c r="V344" s="13">
        <f>VLOOKUP(Table3[[#This Row],[taxon_oid]],[1]Alphas_all_puf_new_20170727!$A:$AG,22,FALSE)</f>
        <v>4404049</v>
      </c>
      <c r="W344" s="13">
        <f>VLOOKUP(Table3[[#This Row],[taxon_oid]],[1]Alphas_all_puf_new_20170727!$A:$AG,23,FALSE)</f>
        <v>4339</v>
      </c>
      <c r="X344" s="13">
        <f>VLOOKUP(Table3[[#This Row],[taxon_oid]],[1]Alphas_all_puf_new_20170727!$A:$AG,24,FALSE)</f>
        <v>2</v>
      </c>
      <c r="Y344" s="25">
        <f>VLOOKUP(Table3[[#This Row],[taxon_oid]],[1]Alphas_all_puf_new_20170727!$A:$AG,25,FALSE)</f>
        <v>0.62</v>
      </c>
      <c r="Z344" s="13">
        <f>VLOOKUP(Table3[[#This Row],[taxon_oid]],[1]Alphas_all_puf_new_20170727!$A:$AG,26,FALSE)</f>
        <v>3999206</v>
      </c>
      <c r="AA344" s="13">
        <f>VLOOKUP(Table3[[#This Row],[taxon_oid]],[1]Alphas_all_puf_new_20170727!$A:$AG,27,FALSE)</f>
        <v>4283</v>
      </c>
      <c r="AB344" s="13">
        <f>VLOOKUP(Table3[[#This Row],[taxon_oid]],[1]Alphas_all_puf_new_20170727!$A:$AG,28,FALSE)</f>
        <v>56</v>
      </c>
      <c r="AC344" s="13">
        <f>VLOOKUP(Table3[[#This Row],[taxon_oid]],[1]Alphas_all_puf_new_20170727!$A:$AG,29,FALSE)</f>
        <v>3</v>
      </c>
      <c r="AD344" s="13">
        <f>VLOOKUP(Table3[[#This Row],[taxon_oid]],[1]Alphas_all_puf_new_20170727!$A:$AG,30,FALSE)</f>
        <v>1</v>
      </c>
      <c r="AE344" s="13">
        <f>VLOOKUP(Table3[[#This Row],[taxon_oid]],[1]Alphas_all_puf_new_20170727!$A:$AG,31,FALSE)</f>
        <v>1</v>
      </c>
      <c r="AF344" s="13">
        <f>VLOOKUP(Table3[[#This Row],[taxon_oid]],[1]Alphas_all_puf_new_20170727!$A:$AG,32,FALSE)</f>
        <v>1</v>
      </c>
      <c r="AG344" s="13">
        <f>VLOOKUP(Table3[[#This Row],[taxon_oid]],[1]Alphas_all_puf_new_20170727!$A:$AG,33,FALSE)</f>
        <v>42</v>
      </c>
    </row>
    <row r="345" spans="1:33" x14ac:dyDescent="0.35">
      <c r="A345">
        <v>2619618997</v>
      </c>
      <c r="B345" t="s">
        <v>35</v>
      </c>
      <c r="C345" t="s">
        <v>36</v>
      </c>
      <c r="D345" t="s">
        <v>45</v>
      </c>
      <c r="E345" t="s">
        <v>527</v>
      </c>
      <c r="F345" t="s">
        <v>46</v>
      </c>
      <c r="G345">
        <v>2619618997</v>
      </c>
      <c r="H345" t="s">
        <v>38</v>
      </c>
      <c r="I345" t="s">
        <v>118</v>
      </c>
      <c r="J345" s="12" t="s">
        <v>506</v>
      </c>
      <c r="K345" s="12" t="s">
        <v>505</v>
      </c>
      <c r="L345" s="12" t="s">
        <v>526</v>
      </c>
      <c r="M345" s="12" t="s">
        <v>525</v>
      </c>
      <c r="N345" s="27" t="s">
        <v>524</v>
      </c>
      <c r="O345" s="26">
        <f>VLOOKUP(Table3[[#This Row],[taxon_oid]],[1]Alphas_all_puf_new_20170727!$A:$AG,14,FALSE)</f>
        <v>540747</v>
      </c>
      <c r="P345" s="26">
        <f>VLOOKUP(Table3[[#This Row],[taxon_oid]],[1]Alphas_all_puf_new_20170727!$A:$AG,15,FALSE)</f>
        <v>0</v>
      </c>
      <c r="Q345" s="26">
        <f>VLOOKUP(Table3[[#This Row],[taxon_oid]],[1]Alphas_all_puf_new_20170727!$A:$AG,16,FALSE)</f>
        <v>0</v>
      </c>
      <c r="R345" s="20">
        <f>VLOOKUP(Table3[[#This Row],[taxon_oid]],[1]Alphas_all_puf_new_20170727!$A:$AG,17,FALSE)</f>
        <v>42185</v>
      </c>
      <c r="S345" s="19" t="str">
        <f>VLOOKUP(Table3[[#This Row],[taxon_oid]],[1]Alphas_all_puf_new_20170727!$A:$AG,19,FALSE)</f>
        <v>Markus G?ker</v>
      </c>
      <c r="T345" s="19" t="str">
        <f>VLOOKUP(Table3[[#This Row],[taxon_oid]],[1]Alphas_all_puf_new_20170727!$A:$AG,20,FALSE)</f>
        <v>Yes</v>
      </c>
      <c r="U345" s="19">
        <f>VLOOKUP(Table3[[#This Row],[taxon_oid]],[1]Alphas_all_puf_new_20170727!$A:$AG,21,FALSE)</f>
        <v>0</v>
      </c>
      <c r="V345" s="13">
        <f>VLOOKUP(Table3[[#This Row],[taxon_oid]],[1]Alphas_all_puf_new_20170727!$A:$AG,22,FALSE)</f>
        <v>6099330</v>
      </c>
      <c r="W345" s="13">
        <f>VLOOKUP(Table3[[#This Row],[taxon_oid]],[1]Alphas_all_puf_new_20170727!$A:$AG,23,FALSE)</f>
        <v>5955</v>
      </c>
      <c r="X345" s="13">
        <f>VLOOKUP(Table3[[#This Row],[taxon_oid]],[1]Alphas_all_puf_new_20170727!$A:$AG,24,FALSE)</f>
        <v>56</v>
      </c>
      <c r="Y345" s="25">
        <f>VLOOKUP(Table3[[#This Row],[taxon_oid]],[1]Alphas_all_puf_new_20170727!$A:$AG,25,FALSE)</f>
        <v>0.64</v>
      </c>
      <c r="Z345" s="13">
        <f>VLOOKUP(Table3[[#This Row],[taxon_oid]],[1]Alphas_all_puf_new_20170727!$A:$AG,26,FALSE)</f>
        <v>5509154</v>
      </c>
      <c r="AA345" s="13">
        <f>VLOOKUP(Table3[[#This Row],[taxon_oid]],[1]Alphas_all_puf_new_20170727!$A:$AG,27,FALSE)</f>
        <v>5896</v>
      </c>
      <c r="AB345" s="13">
        <f>VLOOKUP(Table3[[#This Row],[taxon_oid]],[1]Alphas_all_puf_new_20170727!$A:$AG,28,FALSE)</f>
        <v>59</v>
      </c>
      <c r="AC345" s="13">
        <f>VLOOKUP(Table3[[#This Row],[taxon_oid]],[1]Alphas_all_puf_new_20170727!$A:$AG,29,FALSE)</f>
        <v>3</v>
      </c>
      <c r="AD345" s="13">
        <f>VLOOKUP(Table3[[#This Row],[taxon_oid]],[1]Alphas_all_puf_new_20170727!$A:$AG,30,FALSE)</f>
        <v>1</v>
      </c>
      <c r="AE345" s="13">
        <f>VLOOKUP(Table3[[#This Row],[taxon_oid]],[1]Alphas_all_puf_new_20170727!$A:$AG,31,FALSE)</f>
        <v>1</v>
      </c>
      <c r="AF345" s="13">
        <f>VLOOKUP(Table3[[#This Row],[taxon_oid]],[1]Alphas_all_puf_new_20170727!$A:$AG,32,FALSE)</f>
        <v>1</v>
      </c>
      <c r="AG345" s="13">
        <f>VLOOKUP(Table3[[#This Row],[taxon_oid]],[1]Alphas_all_puf_new_20170727!$A:$AG,33,FALSE)</f>
        <v>47</v>
      </c>
    </row>
    <row r="346" spans="1:33" x14ac:dyDescent="0.35">
      <c r="A346">
        <v>2593339276</v>
      </c>
      <c r="B346" t="s">
        <v>35</v>
      </c>
      <c r="C346" t="s">
        <v>36</v>
      </c>
      <c r="D346" t="s">
        <v>45</v>
      </c>
      <c r="E346" t="s">
        <v>523</v>
      </c>
      <c r="F346" t="s">
        <v>46</v>
      </c>
      <c r="G346">
        <v>2593339276</v>
      </c>
      <c r="H346" t="s">
        <v>38</v>
      </c>
      <c r="I346" t="s">
        <v>118</v>
      </c>
      <c r="J346" s="12" t="s">
        <v>506</v>
      </c>
      <c r="K346" s="12" t="s">
        <v>505</v>
      </c>
      <c r="L346" s="12" t="s">
        <v>522</v>
      </c>
      <c r="M346" s="12" t="s">
        <v>521</v>
      </c>
      <c r="N346" s="27" t="s">
        <v>520</v>
      </c>
      <c r="O346" s="26">
        <f>VLOOKUP(Table3[[#This Row],[taxon_oid]],[1]Alphas_all_puf_new_20170727!$A:$AG,14,FALSE)</f>
        <v>568105</v>
      </c>
      <c r="P346" s="26">
        <f>VLOOKUP(Table3[[#This Row],[taxon_oid]],[1]Alphas_all_puf_new_20170727!$A:$AG,15,FALSE)</f>
        <v>0</v>
      </c>
      <c r="Q346" s="26">
        <f>VLOOKUP(Table3[[#This Row],[taxon_oid]],[1]Alphas_all_puf_new_20170727!$A:$AG,16,FALSE)</f>
        <v>0</v>
      </c>
      <c r="R346" s="20">
        <f>VLOOKUP(Table3[[#This Row],[taxon_oid]],[1]Alphas_all_puf_new_20170727!$A:$AG,17,FALSE)</f>
        <v>42580</v>
      </c>
      <c r="S346" s="19" t="str">
        <f>VLOOKUP(Table3[[#This Row],[taxon_oid]],[1]Alphas_all_puf_new_20170727!$A:$AG,19,FALSE)</f>
        <v>Markus G?ker</v>
      </c>
      <c r="T346" s="19" t="str">
        <f>VLOOKUP(Table3[[#This Row],[taxon_oid]],[1]Alphas_all_puf_new_20170727!$A:$AG,20,FALSE)</f>
        <v>Yes</v>
      </c>
      <c r="U346" s="19" t="str">
        <f>VLOOKUP(Table3[[#This Row],[taxon_oid]],[1]Alphas_all_puf_new_20170727!$A:$AG,21,FALSE)</f>
        <v>Unknown</v>
      </c>
      <c r="V346" s="13">
        <f>VLOOKUP(Table3[[#This Row],[taxon_oid]],[1]Alphas_all_puf_new_20170727!$A:$AG,22,FALSE)</f>
        <v>4545653</v>
      </c>
      <c r="W346" s="13">
        <f>VLOOKUP(Table3[[#This Row],[taxon_oid]],[1]Alphas_all_puf_new_20170727!$A:$AG,23,FALSE)</f>
        <v>4411</v>
      </c>
      <c r="X346" s="13">
        <f>VLOOKUP(Table3[[#This Row],[taxon_oid]],[1]Alphas_all_puf_new_20170727!$A:$AG,24,FALSE)</f>
        <v>77</v>
      </c>
      <c r="Y346" s="25">
        <f>VLOOKUP(Table3[[#This Row],[taxon_oid]],[1]Alphas_all_puf_new_20170727!$A:$AG,25,FALSE)</f>
        <v>0.66</v>
      </c>
      <c r="Z346" s="13">
        <f>VLOOKUP(Table3[[#This Row],[taxon_oid]],[1]Alphas_all_puf_new_20170727!$A:$AG,26,FALSE)</f>
        <v>4045992</v>
      </c>
      <c r="AA346" s="13">
        <f>VLOOKUP(Table3[[#This Row],[taxon_oid]],[1]Alphas_all_puf_new_20170727!$A:$AG,27,FALSE)</f>
        <v>4352</v>
      </c>
      <c r="AB346" s="13">
        <f>VLOOKUP(Table3[[#This Row],[taxon_oid]],[1]Alphas_all_puf_new_20170727!$A:$AG,28,FALSE)</f>
        <v>59</v>
      </c>
      <c r="AC346" s="13">
        <f>VLOOKUP(Table3[[#This Row],[taxon_oid]],[1]Alphas_all_puf_new_20170727!$A:$AG,29,FALSE)</f>
        <v>4</v>
      </c>
      <c r="AD346" s="13">
        <f>VLOOKUP(Table3[[#This Row],[taxon_oid]],[1]Alphas_all_puf_new_20170727!$A:$AG,30,FALSE)</f>
        <v>0</v>
      </c>
      <c r="AE346" s="13">
        <f>VLOOKUP(Table3[[#This Row],[taxon_oid]],[1]Alphas_all_puf_new_20170727!$A:$AG,31,FALSE)</f>
        <v>3</v>
      </c>
      <c r="AF346" s="13">
        <f>VLOOKUP(Table3[[#This Row],[taxon_oid]],[1]Alphas_all_puf_new_20170727!$A:$AG,32,FALSE)</f>
        <v>1</v>
      </c>
      <c r="AG346" s="13">
        <f>VLOOKUP(Table3[[#This Row],[taxon_oid]],[1]Alphas_all_puf_new_20170727!$A:$AG,33,FALSE)</f>
        <v>45</v>
      </c>
    </row>
    <row r="347" spans="1:33" x14ac:dyDescent="0.35">
      <c r="A347">
        <v>2517287006</v>
      </c>
      <c r="B347" t="s">
        <v>35</v>
      </c>
      <c r="C347" t="s">
        <v>36</v>
      </c>
      <c r="D347" t="s">
        <v>519</v>
      </c>
      <c r="E347" t="s">
        <v>518</v>
      </c>
      <c r="F347" t="s">
        <v>302</v>
      </c>
      <c r="G347">
        <v>2517287006</v>
      </c>
      <c r="H347" t="s">
        <v>38</v>
      </c>
      <c r="I347" t="s">
        <v>118</v>
      </c>
      <c r="J347" s="12" t="s">
        <v>506</v>
      </c>
      <c r="K347" s="12" t="s">
        <v>505</v>
      </c>
      <c r="L347" s="12" t="s">
        <v>517</v>
      </c>
      <c r="M347" s="12" t="s">
        <v>516</v>
      </c>
      <c r="N347" s="27" t="s">
        <v>515</v>
      </c>
      <c r="O347" s="26">
        <f>VLOOKUP(Table3[[#This Row],[taxon_oid]],[1]Alphas_all_puf_new_20170727!$A:$AG,14,FALSE)</f>
        <v>244592</v>
      </c>
      <c r="P347" s="26">
        <f>VLOOKUP(Table3[[#This Row],[taxon_oid]],[1]Alphas_all_puf_new_20170727!$A:$AG,15,FALSE)</f>
        <v>0</v>
      </c>
      <c r="Q347" s="26">
        <f>VLOOKUP(Table3[[#This Row],[taxon_oid]],[1]Alphas_all_puf_new_20170727!$A:$AG,16,FALSE)</f>
        <v>0</v>
      </c>
      <c r="R347" s="20">
        <f>VLOOKUP(Table3[[#This Row],[taxon_oid]],[1]Alphas_all_puf_new_20170727!$A:$AG,17,FALSE)</f>
        <v>41177</v>
      </c>
      <c r="S347" s="19" t="str">
        <f>VLOOKUP(Table3[[#This Row],[taxon_oid]],[1]Alphas_all_puf_new_20170727!$A:$AG,19,FALSE)</f>
        <v>Irene Wagner-Doebler</v>
      </c>
      <c r="T347" s="19" t="str">
        <f>VLOOKUP(Table3[[#This Row],[taxon_oid]],[1]Alphas_all_puf_new_20170727!$A:$AG,20,FALSE)</f>
        <v>Yes</v>
      </c>
      <c r="U347" s="19" t="str">
        <f>VLOOKUP(Table3[[#This Row],[taxon_oid]],[1]Alphas_all_puf_new_20170727!$A:$AG,21,FALSE)</f>
        <v>Yes</v>
      </c>
      <c r="V347" s="13">
        <f>VLOOKUP(Table3[[#This Row],[taxon_oid]],[1]Alphas_all_puf_new_20170727!$A:$AG,22,FALSE)</f>
        <v>5461856</v>
      </c>
      <c r="W347" s="13">
        <f>VLOOKUP(Table3[[#This Row],[taxon_oid]],[1]Alphas_all_puf_new_20170727!$A:$AG,23,FALSE)</f>
        <v>5144</v>
      </c>
      <c r="X347" s="13">
        <f>VLOOKUP(Table3[[#This Row],[taxon_oid]],[1]Alphas_all_puf_new_20170727!$A:$AG,24,FALSE)</f>
        <v>3</v>
      </c>
      <c r="Y347" s="25">
        <f>VLOOKUP(Table3[[#This Row],[taxon_oid]],[1]Alphas_all_puf_new_20170727!$A:$AG,25,FALSE)</f>
        <v>0.56000000000000005</v>
      </c>
      <c r="Z347" s="13">
        <f>VLOOKUP(Table3[[#This Row],[taxon_oid]],[1]Alphas_all_puf_new_20170727!$A:$AG,26,FALSE)</f>
        <v>4871168</v>
      </c>
      <c r="AA347" s="13">
        <f>VLOOKUP(Table3[[#This Row],[taxon_oid]],[1]Alphas_all_puf_new_20170727!$A:$AG,27,FALSE)</f>
        <v>5071</v>
      </c>
      <c r="AB347" s="13">
        <f>VLOOKUP(Table3[[#This Row],[taxon_oid]],[1]Alphas_all_puf_new_20170727!$A:$AG,28,FALSE)</f>
        <v>73</v>
      </c>
      <c r="AC347" s="13">
        <f>VLOOKUP(Table3[[#This Row],[taxon_oid]],[1]Alphas_all_puf_new_20170727!$A:$AG,29,FALSE)</f>
        <v>9</v>
      </c>
      <c r="AD347" s="13">
        <f>VLOOKUP(Table3[[#This Row],[taxon_oid]],[1]Alphas_all_puf_new_20170727!$A:$AG,30,FALSE)</f>
        <v>3</v>
      </c>
      <c r="AE347" s="13">
        <f>VLOOKUP(Table3[[#This Row],[taxon_oid]],[1]Alphas_all_puf_new_20170727!$A:$AG,31,FALSE)</f>
        <v>3</v>
      </c>
      <c r="AF347" s="13">
        <f>VLOOKUP(Table3[[#This Row],[taxon_oid]],[1]Alphas_all_puf_new_20170727!$A:$AG,32,FALSE)</f>
        <v>3</v>
      </c>
      <c r="AG347" s="13">
        <f>VLOOKUP(Table3[[#This Row],[taxon_oid]],[1]Alphas_all_puf_new_20170727!$A:$AG,33,FALSE)</f>
        <v>52</v>
      </c>
    </row>
    <row r="348" spans="1:33" x14ac:dyDescent="0.35">
      <c r="A348">
        <v>2721755735</v>
      </c>
      <c r="B348" t="s">
        <v>35</v>
      </c>
      <c r="C348" t="s">
        <v>60</v>
      </c>
      <c r="D348" t="s">
        <v>514</v>
      </c>
      <c r="E348" t="s">
        <v>513</v>
      </c>
      <c r="F348" t="s">
        <v>512</v>
      </c>
      <c r="G348">
        <v>2721755735</v>
      </c>
      <c r="H348" t="s">
        <v>38</v>
      </c>
      <c r="I348" t="s">
        <v>118</v>
      </c>
      <c r="J348" s="12" t="s">
        <v>506</v>
      </c>
      <c r="K348" s="12" t="s">
        <v>505</v>
      </c>
      <c r="L348" s="12" t="s">
        <v>511</v>
      </c>
      <c r="M348" s="12" t="s">
        <v>510</v>
      </c>
      <c r="N348" s="27" t="s">
        <v>509</v>
      </c>
      <c r="O348" s="26">
        <f>VLOOKUP(Table3[[#This Row],[taxon_oid]],[1]Alphas_all_puf_new_20170727!$A:$AG,14,FALSE)</f>
        <v>1063</v>
      </c>
      <c r="P348" s="26">
        <f>VLOOKUP(Table3[[#This Row],[taxon_oid]],[1]Alphas_all_puf_new_20170727!$A:$AG,15,FALSE)</f>
        <v>0</v>
      </c>
      <c r="Q348" s="26">
        <f>VLOOKUP(Table3[[#This Row],[taxon_oid]],[1]Alphas_all_puf_new_20170727!$A:$AG,16,FALSE)</f>
        <v>0</v>
      </c>
      <c r="R348" s="20">
        <f>VLOOKUP(Table3[[#This Row],[taxon_oid]],[1]Alphas_all_puf_new_20170727!$A:$AG,17,FALSE)</f>
        <v>42817</v>
      </c>
      <c r="S348" s="19">
        <f>VLOOKUP(Table3[[#This Row],[taxon_oid]],[1]Alphas_all_puf_new_20170727!$A:$AG,19,FALSE)</f>
        <v>0</v>
      </c>
      <c r="T348" s="19" t="str">
        <f>VLOOKUP(Table3[[#This Row],[taxon_oid]],[1]Alphas_all_puf_new_20170727!$A:$AG,20,FALSE)</f>
        <v>Yes</v>
      </c>
      <c r="U348" s="19">
        <f>VLOOKUP(Table3[[#This Row],[taxon_oid]],[1]Alphas_all_puf_new_20170727!$A:$AG,21,FALSE)</f>
        <v>0</v>
      </c>
      <c r="V348" s="13">
        <f>VLOOKUP(Table3[[#This Row],[taxon_oid]],[1]Alphas_all_puf_new_20170727!$A:$AG,22,FALSE)</f>
        <v>4649054</v>
      </c>
      <c r="W348" s="13">
        <f>VLOOKUP(Table3[[#This Row],[taxon_oid]],[1]Alphas_all_puf_new_20170727!$A:$AG,23,FALSE)</f>
        <v>4535</v>
      </c>
      <c r="X348" s="13">
        <f>VLOOKUP(Table3[[#This Row],[taxon_oid]],[1]Alphas_all_puf_new_20170727!$A:$AG,24,FALSE)</f>
        <v>7</v>
      </c>
      <c r="Y348" s="25">
        <f>VLOOKUP(Table3[[#This Row],[taxon_oid]],[1]Alphas_all_puf_new_20170727!$A:$AG,25,FALSE)</f>
        <v>0.69</v>
      </c>
      <c r="Z348" s="13">
        <f>VLOOKUP(Table3[[#This Row],[taxon_oid]],[1]Alphas_all_puf_new_20170727!$A:$AG,26,FALSE)</f>
        <v>4111471</v>
      </c>
      <c r="AA348" s="13">
        <f>VLOOKUP(Table3[[#This Row],[taxon_oid]],[1]Alphas_all_puf_new_20170727!$A:$AG,27,FALSE)</f>
        <v>4468</v>
      </c>
      <c r="AB348" s="13">
        <f>VLOOKUP(Table3[[#This Row],[taxon_oid]],[1]Alphas_all_puf_new_20170727!$A:$AG,28,FALSE)</f>
        <v>67</v>
      </c>
      <c r="AC348" s="13">
        <f>VLOOKUP(Table3[[#This Row],[taxon_oid]],[1]Alphas_all_puf_new_20170727!$A:$AG,29,FALSE)</f>
        <v>9</v>
      </c>
      <c r="AD348" s="13">
        <f>VLOOKUP(Table3[[#This Row],[taxon_oid]],[1]Alphas_all_puf_new_20170727!$A:$AG,30,FALSE)</f>
        <v>3</v>
      </c>
      <c r="AE348" s="13">
        <f>VLOOKUP(Table3[[#This Row],[taxon_oid]],[1]Alphas_all_puf_new_20170727!$A:$AG,31,FALSE)</f>
        <v>3</v>
      </c>
      <c r="AF348" s="13">
        <f>VLOOKUP(Table3[[#This Row],[taxon_oid]],[1]Alphas_all_puf_new_20170727!$A:$AG,32,FALSE)</f>
        <v>3</v>
      </c>
      <c r="AG348" s="13">
        <f>VLOOKUP(Table3[[#This Row],[taxon_oid]],[1]Alphas_all_puf_new_20170727!$A:$AG,33,FALSE)</f>
        <v>51</v>
      </c>
    </row>
    <row r="349" spans="1:33" x14ac:dyDescent="0.35">
      <c r="A349" s="17">
        <v>2660238489</v>
      </c>
      <c r="B349" s="17" t="s">
        <v>35</v>
      </c>
      <c r="C349" s="17" t="s">
        <v>36</v>
      </c>
      <c r="D349" s="17" t="s">
        <v>508</v>
      </c>
      <c r="E349" s="17" t="s">
        <v>507</v>
      </c>
      <c r="F349" s="17" t="s">
        <v>400</v>
      </c>
      <c r="G349" s="17">
        <v>2660238489</v>
      </c>
      <c r="H349" s="17" t="s">
        <v>38</v>
      </c>
      <c r="I349" s="17" t="s">
        <v>118</v>
      </c>
      <c r="J349" s="28" t="s">
        <v>506</v>
      </c>
      <c r="K349" s="28" t="s">
        <v>505</v>
      </c>
      <c r="L349" s="28" t="s">
        <v>504</v>
      </c>
      <c r="M349" s="28" t="s">
        <v>503</v>
      </c>
      <c r="N349" s="24" t="s">
        <v>502</v>
      </c>
      <c r="O349" s="23">
        <f>VLOOKUP(Table3[[#This Row],[taxon_oid]],[1]Alphas_all_puf_new_20170727!$A:$AG,14,FALSE)</f>
        <v>1317118</v>
      </c>
      <c r="P349" s="23">
        <f>VLOOKUP(Table3[[#This Row],[taxon_oid]],[1]Alphas_all_puf_new_20170727!$A:$AG,15,FALSE)</f>
        <v>0</v>
      </c>
      <c r="Q349" s="23">
        <f>VLOOKUP(Table3[[#This Row],[taxon_oid]],[1]Alphas_all_puf_new_20170727!$A:$AG,16,FALSE)</f>
        <v>0</v>
      </c>
      <c r="R349" s="16">
        <f>VLOOKUP(Table3[[#This Row],[taxon_oid]],[1]Alphas_all_puf_new_20170727!$A:$AG,17,FALSE)</f>
        <v>42464</v>
      </c>
      <c r="S349" s="15">
        <f>VLOOKUP(Table3[[#This Row],[taxon_oid]],[1]Alphas_all_puf_new_20170727!$A:$AG,19,FALSE)</f>
        <v>0</v>
      </c>
      <c r="T349" s="15" t="str">
        <f>VLOOKUP(Table3[[#This Row],[taxon_oid]],[1]Alphas_all_puf_new_20170727!$A:$AG,20,FALSE)</f>
        <v>Yes</v>
      </c>
      <c r="U349" s="15" t="str">
        <f>VLOOKUP(Table3[[#This Row],[taxon_oid]],[1]Alphas_all_puf_new_20170727!$A:$AG,21,FALSE)</f>
        <v>Unknown</v>
      </c>
      <c r="V349" s="21">
        <f>VLOOKUP(Table3[[#This Row],[taxon_oid]],[1]Alphas_all_puf_new_20170727!$A:$AG,22,FALSE)</f>
        <v>4634493</v>
      </c>
      <c r="W349" s="21">
        <f>VLOOKUP(Table3[[#This Row],[taxon_oid]],[1]Alphas_all_puf_new_20170727!$A:$AG,23,FALSE)</f>
        <v>4402</v>
      </c>
      <c r="X349" s="21">
        <f>VLOOKUP(Table3[[#This Row],[taxon_oid]],[1]Alphas_all_puf_new_20170727!$A:$AG,24,FALSE)</f>
        <v>58</v>
      </c>
      <c r="Y349" s="22">
        <f>VLOOKUP(Table3[[#This Row],[taxon_oid]],[1]Alphas_all_puf_new_20170727!$A:$AG,25,FALSE)</f>
        <v>0.67</v>
      </c>
      <c r="Z349" s="21">
        <f>VLOOKUP(Table3[[#This Row],[taxon_oid]],[1]Alphas_all_puf_new_20170727!$A:$AG,26,FALSE)</f>
        <v>4121012</v>
      </c>
      <c r="AA349" s="21">
        <f>VLOOKUP(Table3[[#This Row],[taxon_oid]],[1]Alphas_all_puf_new_20170727!$A:$AG,27,FALSE)</f>
        <v>4350</v>
      </c>
      <c r="AB349" s="21">
        <f>VLOOKUP(Table3[[#This Row],[taxon_oid]],[1]Alphas_all_puf_new_20170727!$A:$AG,28,FALSE)</f>
        <v>52</v>
      </c>
      <c r="AC349" s="21">
        <f>VLOOKUP(Table3[[#This Row],[taxon_oid]],[1]Alphas_all_puf_new_20170727!$A:$AG,29,FALSE)</f>
        <v>3</v>
      </c>
      <c r="AD349" s="21">
        <f>VLOOKUP(Table3[[#This Row],[taxon_oid]],[1]Alphas_all_puf_new_20170727!$A:$AG,30,FALSE)</f>
        <v>1</v>
      </c>
      <c r="AE349" s="21">
        <f>VLOOKUP(Table3[[#This Row],[taxon_oid]],[1]Alphas_all_puf_new_20170727!$A:$AG,31,FALSE)</f>
        <v>1</v>
      </c>
      <c r="AF349" s="21">
        <f>VLOOKUP(Table3[[#This Row],[taxon_oid]],[1]Alphas_all_puf_new_20170727!$A:$AG,32,FALSE)</f>
        <v>1</v>
      </c>
      <c r="AG349" s="13">
        <f>VLOOKUP(Table3[[#This Row],[taxon_oid]],[1]Alphas_all_puf_new_20170727!$A:$AG,33,FALSE)</f>
        <v>42</v>
      </c>
    </row>
    <row r="350" spans="1:33" x14ac:dyDescent="0.35">
      <c r="A350">
        <v>2639762985</v>
      </c>
      <c r="B350" t="s">
        <v>35</v>
      </c>
      <c r="C350" t="s">
        <v>36</v>
      </c>
      <c r="D350" t="s">
        <v>501</v>
      </c>
      <c r="E350" t="s">
        <v>499</v>
      </c>
      <c r="F350" t="s">
        <v>500</v>
      </c>
      <c r="G350">
        <v>2639762985</v>
      </c>
      <c r="H350" t="s">
        <v>38</v>
      </c>
      <c r="I350" t="s">
        <v>118</v>
      </c>
      <c r="J350" s="12" t="s">
        <v>356</v>
      </c>
      <c r="K350" s="12" t="s">
        <v>453</v>
      </c>
      <c r="L350" s="12" t="s">
        <v>457</v>
      </c>
      <c r="M350" t="s">
        <v>499</v>
      </c>
      <c r="N350" s="27" t="s">
        <v>498</v>
      </c>
      <c r="O350" s="26">
        <f>VLOOKUP(Table3[[#This Row],[taxon_oid]],[1]Alphas_all_puf_new_20170727!$A:$AG,14,FALSE)</f>
        <v>1545443</v>
      </c>
      <c r="P350" s="26">
        <f>VLOOKUP(Table3[[#This Row],[taxon_oid]],[1]Alphas_all_puf_new_20170727!$A:$AG,15,FALSE)</f>
        <v>0</v>
      </c>
      <c r="Q350" s="26">
        <f>VLOOKUP(Table3[[#This Row],[taxon_oid]],[1]Alphas_all_puf_new_20170727!$A:$AG,16,FALSE)</f>
        <v>0</v>
      </c>
      <c r="R350" s="20">
        <f>VLOOKUP(Table3[[#This Row],[taxon_oid]],[1]Alphas_all_puf_new_20170727!$A:$AG,17,FALSE)</f>
        <v>42314</v>
      </c>
      <c r="S350" s="19">
        <f>VLOOKUP(Table3[[#This Row],[taxon_oid]],[1]Alphas_all_puf_new_20170727!$A:$AG,19,FALSE)</f>
        <v>0</v>
      </c>
      <c r="T350" s="19" t="str">
        <f>VLOOKUP(Table3[[#This Row],[taxon_oid]],[1]Alphas_all_puf_new_20170727!$A:$AG,20,FALSE)</f>
        <v>Yes</v>
      </c>
      <c r="U350" s="19" t="str">
        <f>VLOOKUP(Table3[[#This Row],[taxon_oid]],[1]Alphas_all_puf_new_20170727!$A:$AG,21,FALSE)</f>
        <v>Unknown</v>
      </c>
      <c r="V350" s="13">
        <f>VLOOKUP(Table3[[#This Row],[taxon_oid]],[1]Alphas_all_puf_new_20170727!$A:$AG,22,FALSE)</f>
        <v>5957793</v>
      </c>
      <c r="W350" s="13">
        <f>VLOOKUP(Table3[[#This Row],[taxon_oid]],[1]Alphas_all_puf_new_20170727!$A:$AG,23,FALSE)</f>
        <v>5807</v>
      </c>
      <c r="X350" s="13">
        <f>VLOOKUP(Table3[[#This Row],[taxon_oid]],[1]Alphas_all_puf_new_20170727!$A:$AG,24,FALSE)</f>
        <v>48</v>
      </c>
      <c r="Y350" s="25">
        <f>VLOOKUP(Table3[[#This Row],[taxon_oid]],[1]Alphas_all_puf_new_20170727!$A:$AG,25,FALSE)</f>
        <v>0.7</v>
      </c>
      <c r="Z350" s="13">
        <f>VLOOKUP(Table3[[#This Row],[taxon_oid]],[1]Alphas_all_puf_new_20170727!$A:$AG,26,FALSE)</f>
        <v>5337378</v>
      </c>
      <c r="AA350" s="13">
        <f>VLOOKUP(Table3[[#This Row],[taxon_oid]],[1]Alphas_all_puf_new_20170727!$A:$AG,27,FALSE)</f>
        <v>5733</v>
      </c>
      <c r="AB350" s="13">
        <f>VLOOKUP(Table3[[#This Row],[taxon_oid]],[1]Alphas_all_puf_new_20170727!$A:$AG,28,FALSE)</f>
        <v>74</v>
      </c>
      <c r="AC350" s="13">
        <f>VLOOKUP(Table3[[#This Row],[taxon_oid]],[1]Alphas_all_puf_new_20170727!$A:$AG,29,FALSE)</f>
        <v>12</v>
      </c>
      <c r="AD350" s="13">
        <f>VLOOKUP(Table3[[#This Row],[taxon_oid]],[1]Alphas_all_puf_new_20170727!$A:$AG,30,FALSE)</f>
        <v>3</v>
      </c>
      <c r="AE350" s="13">
        <f>VLOOKUP(Table3[[#This Row],[taxon_oid]],[1]Alphas_all_puf_new_20170727!$A:$AG,31,FALSE)</f>
        <v>6</v>
      </c>
      <c r="AF350" s="13">
        <f>VLOOKUP(Table3[[#This Row],[taxon_oid]],[1]Alphas_all_puf_new_20170727!$A:$AG,32,FALSE)</f>
        <v>3</v>
      </c>
      <c r="AG350" s="13">
        <f>VLOOKUP(Table3[[#This Row],[taxon_oid]],[1]Alphas_all_puf_new_20170727!$A:$AG,33,FALSE)</f>
        <v>53</v>
      </c>
    </row>
    <row r="351" spans="1:33" x14ac:dyDescent="0.35">
      <c r="A351">
        <v>2681812815</v>
      </c>
      <c r="B351" t="s">
        <v>35</v>
      </c>
      <c r="C351" t="s">
        <v>36</v>
      </c>
      <c r="D351" t="s">
        <v>45</v>
      </c>
      <c r="E351" t="s">
        <v>497</v>
      </c>
      <c r="F351" t="s">
        <v>46</v>
      </c>
      <c r="G351">
        <v>2681812815</v>
      </c>
      <c r="H351" t="s">
        <v>38</v>
      </c>
      <c r="I351" t="s">
        <v>118</v>
      </c>
      <c r="J351" s="12" t="s">
        <v>356</v>
      </c>
      <c r="K351" s="12" t="s">
        <v>453</v>
      </c>
      <c r="L351" s="12" t="s">
        <v>465</v>
      </c>
      <c r="M351" s="12" t="s">
        <v>496</v>
      </c>
      <c r="N351" s="27" t="s">
        <v>495</v>
      </c>
      <c r="O351" s="26">
        <f>VLOOKUP(Table3[[#This Row],[taxon_oid]],[1]Alphas_all_puf_new_20170727!$A:$AG,14,FALSE)</f>
        <v>526</v>
      </c>
      <c r="P351" s="26">
        <f>VLOOKUP(Table3[[#This Row],[taxon_oid]],[1]Alphas_all_puf_new_20170727!$A:$AG,15,FALSE)</f>
        <v>0</v>
      </c>
      <c r="Q351" s="26">
        <f>VLOOKUP(Table3[[#This Row],[taxon_oid]],[1]Alphas_all_puf_new_20170727!$A:$AG,16,FALSE)</f>
        <v>0</v>
      </c>
      <c r="R351" s="20">
        <f>VLOOKUP(Table3[[#This Row],[taxon_oid]],[1]Alphas_all_puf_new_20170727!$A:$AG,17,FALSE)</f>
        <v>42562</v>
      </c>
      <c r="S351" s="19" t="str">
        <f>VLOOKUP(Table3[[#This Row],[taxon_oid]],[1]Alphas_all_puf_new_20170727!$A:$AG,19,FALSE)</f>
        <v>Markus G?ker</v>
      </c>
      <c r="T351" s="19" t="str">
        <f>VLOOKUP(Table3[[#This Row],[taxon_oid]],[1]Alphas_all_puf_new_20170727!$A:$AG,20,FALSE)</f>
        <v>Yes</v>
      </c>
      <c r="U351" s="19" t="str">
        <f>VLOOKUP(Table3[[#This Row],[taxon_oid]],[1]Alphas_all_puf_new_20170727!$A:$AG,21,FALSE)</f>
        <v>Yes</v>
      </c>
      <c r="V351" s="13">
        <f>VLOOKUP(Table3[[#This Row],[taxon_oid]],[1]Alphas_all_puf_new_20170727!$A:$AG,22,FALSE)</f>
        <v>3976993</v>
      </c>
      <c r="W351" s="13">
        <f>VLOOKUP(Table3[[#This Row],[taxon_oid]],[1]Alphas_all_puf_new_20170727!$A:$AG,23,FALSE)</f>
        <v>3756</v>
      </c>
      <c r="X351" s="13">
        <f>VLOOKUP(Table3[[#This Row],[taxon_oid]],[1]Alphas_all_puf_new_20170727!$A:$AG,24,FALSE)</f>
        <v>78</v>
      </c>
      <c r="Y351" s="25">
        <f>VLOOKUP(Table3[[#This Row],[taxon_oid]],[1]Alphas_all_puf_new_20170727!$A:$AG,25,FALSE)</f>
        <v>0.64</v>
      </c>
      <c r="Z351" s="13">
        <f>VLOOKUP(Table3[[#This Row],[taxon_oid]],[1]Alphas_all_puf_new_20170727!$A:$AG,26,FALSE)</f>
        <v>3576229</v>
      </c>
      <c r="AA351" s="13">
        <f>VLOOKUP(Table3[[#This Row],[taxon_oid]],[1]Alphas_all_puf_new_20170727!$A:$AG,27,FALSE)</f>
        <v>3692</v>
      </c>
      <c r="AB351" s="13">
        <f>VLOOKUP(Table3[[#This Row],[taxon_oid]],[1]Alphas_all_puf_new_20170727!$A:$AG,28,FALSE)</f>
        <v>64</v>
      </c>
      <c r="AC351" s="13">
        <f>VLOOKUP(Table3[[#This Row],[taxon_oid]],[1]Alphas_all_puf_new_20170727!$A:$AG,29,FALSE)</f>
        <v>5</v>
      </c>
      <c r="AD351" s="13">
        <f>VLOOKUP(Table3[[#This Row],[taxon_oid]],[1]Alphas_all_puf_new_20170727!$A:$AG,30,FALSE)</f>
        <v>1</v>
      </c>
      <c r="AE351" s="13">
        <f>VLOOKUP(Table3[[#This Row],[taxon_oid]],[1]Alphas_all_puf_new_20170727!$A:$AG,31,FALSE)</f>
        <v>3</v>
      </c>
      <c r="AF351" s="13">
        <f>VLOOKUP(Table3[[#This Row],[taxon_oid]],[1]Alphas_all_puf_new_20170727!$A:$AG,32,FALSE)</f>
        <v>1</v>
      </c>
      <c r="AG351" s="13">
        <f>VLOOKUP(Table3[[#This Row],[taxon_oid]],[1]Alphas_all_puf_new_20170727!$A:$AG,33,FALSE)</f>
        <v>47</v>
      </c>
    </row>
    <row r="352" spans="1:33" x14ac:dyDescent="0.35">
      <c r="A352">
        <v>2596583546</v>
      </c>
      <c r="B352" t="s">
        <v>35</v>
      </c>
      <c r="C352" t="s">
        <v>36</v>
      </c>
      <c r="D352" t="s">
        <v>254</v>
      </c>
      <c r="E352" t="s">
        <v>494</v>
      </c>
      <c r="F352" t="s">
        <v>46</v>
      </c>
      <c r="G352">
        <v>2596583546</v>
      </c>
      <c r="H352" t="s">
        <v>38</v>
      </c>
      <c r="I352" t="s">
        <v>118</v>
      </c>
      <c r="J352" s="12" t="s">
        <v>356</v>
      </c>
      <c r="K352" s="12" t="s">
        <v>453</v>
      </c>
      <c r="L352" s="12" t="s">
        <v>457</v>
      </c>
      <c r="M352" s="12" t="s">
        <v>468</v>
      </c>
      <c r="N352" s="27" t="s">
        <v>493</v>
      </c>
      <c r="O352" s="26">
        <f>VLOOKUP(Table3[[#This Row],[taxon_oid]],[1]Alphas_all_puf_new_20170727!$A:$AG,14,FALSE)</f>
        <v>938405</v>
      </c>
      <c r="P352" s="26">
        <f>VLOOKUP(Table3[[#This Row],[taxon_oid]],[1]Alphas_all_puf_new_20170727!$A:$AG,15,FALSE)</f>
        <v>0</v>
      </c>
      <c r="Q352" s="26">
        <f>VLOOKUP(Table3[[#This Row],[taxon_oid]],[1]Alphas_all_puf_new_20170727!$A:$AG,16,FALSE)</f>
        <v>0</v>
      </c>
      <c r="R352" s="20">
        <f>VLOOKUP(Table3[[#This Row],[taxon_oid]],[1]Alphas_all_puf_new_20170727!$A:$AG,17,FALSE)</f>
        <v>42011</v>
      </c>
      <c r="S352" s="19" t="str">
        <f>VLOOKUP(Table3[[#This Row],[taxon_oid]],[1]Alphas_all_puf_new_20170727!$A:$AG,19,FALSE)</f>
        <v>William Whitman</v>
      </c>
      <c r="T352" s="19" t="str">
        <f>VLOOKUP(Table3[[#This Row],[taxon_oid]],[1]Alphas_all_puf_new_20170727!$A:$AG,20,FALSE)</f>
        <v>Yes</v>
      </c>
      <c r="U352" s="19" t="str">
        <f>VLOOKUP(Table3[[#This Row],[taxon_oid]],[1]Alphas_all_puf_new_20170727!$A:$AG,21,FALSE)</f>
        <v>Unknown</v>
      </c>
      <c r="V352" s="13">
        <f>VLOOKUP(Table3[[#This Row],[taxon_oid]],[1]Alphas_all_puf_new_20170727!$A:$AG,22,FALSE)</f>
        <v>6026235</v>
      </c>
      <c r="W352" s="13">
        <f>VLOOKUP(Table3[[#This Row],[taxon_oid]],[1]Alphas_all_puf_new_20170727!$A:$AG,23,FALSE)</f>
        <v>5814</v>
      </c>
      <c r="X352" s="13">
        <f>VLOOKUP(Table3[[#This Row],[taxon_oid]],[1]Alphas_all_puf_new_20170727!$A:$AG,24,FALSE)</f>
        <v>106</v>
      </c>
      <c r="Y352" s="25">
        <f>VLOOKUP(Table3[[#This Row],[taxon_oid]],[1]Alphas_all_puf_new_20170727!$A:$AG,25,FALSE)</f>
        <v>0.7</v>
      </c>
      <c r="Z352" s="13">
        <f>VLOOKUP(Table3[[#This Row],[taxon_oid]],[1]Alphas_all_puf_new_20170727!$A:$AG,26,FALSE)</f>
        <v>5433338</v>
      </c>
      <c r="AA352" s="13">
        <f>VLOOKUP(Table3[[#This Row],[taxon_oid]],[1]Alphas_all_puf_new_20170727!$A:$AG,27,FALSE)</f>
        <v>5750</v>
      </c>
      <c r="AB352" s="13">
        <f>VLOOKUP(Table3[[#This Row],[taxon_oid]],[1]Alphas_all_puf_new_20170727!$A:$AG,28,FALSE)</f>
        <v>64</v>
      </c>
      <c r="AC352" s="13">
        <f>VLOOKUP(Table3[[#This Row],[taxon_oid]],[1]Alphas_all_puf_new_20170727!$A:$AG,29,FALSE)</f>
        <v>8</v>
      </c>
      <c r="AD352" s="13">
        <f>VLOOKUP(Table3[[#This Row],[taxon_oid]],[1]Alphas_all_puf_new_20170727!$A:$AG,30,FALSE)</f>
        <v>4</v>
      </c>
      <c r="AE352" s="13">
        <f>VLOOKUP(Table3[[#This Row],[taxon_oid]],[1]Alphas_all_puf_new_20170727!$A:$AG,31,FALSE)</f>
        <v>3</v>
      </c>
      <c r="AF352" s="13">
        <f>VLOOKUP(Table3[[#This Row],[taxon_oid]],[1]Alphas_all_puf_new_20170727!$A:$AG,32,FALSE)</f>
        <v>1</v>
      </c>
      <c r="AG352" s="13">
        <f>VLOOKUP(Table3[[#This Row],[taxon_oid]],[1]Alphas_all_puf_new_20170727!$A:$AG,33,FALSE)</f>
        <v>45</v>
      </c>
    </row>
    <row r="353" spans="1:33" x14ac:dyDescent="0.35">
      <c r="A353">
        <v>2684622831</v>
      </c>
      <c r="B353" t="s">
        <v>35</v>
      </c>
      <c r="C353" t="s">
        <v>123</v>
      </c>
      <c r="D353" t="s">
        <v>492</v>
      </c>
      <c r="E353" t="s">
        <v>491</v>
      </c>
      <c r="F353" t="s">
        <v>490</v>
      </c>
      <c r="G353">
        <v>2684622831</v>
      </c>
      <c r="H353" t="s">
        <v>38</v>
      </c>
      <c r="I353" t="s">
        <v>118</v>
      </c>
      <c r="J353" s="12" t="s">
        <v>356</v>
      </c>
      <c r="K353" s="12" t="s">
        <v>453</v>
      </c>
      <c r="L353" s="12" t="s">
        <v>489</v>
      </c>
      <c r="M353" t="s">
        <v>117</v>
      </c>
      <c r="N353" s="27" t="s">
        <v>488</v>
      </c>
      <c r="O353" s="26">
        <f>VLOOKUP(Table3[[#This Row],[taxon_oid]],[1]Alphas_all_puf_new_20170727!$A:$AG,14,FALSE)</f>
        <v>1070</v>
      </c>
      <c r="P353" s="26">
        <f>VLOOKUP(Table3[[#This Row],[taxon_oid]],[1]Alphas_all_puf_new_20170727!$A:$AG,15,FALSE)</f>
        <v>0</v>
      </c>
      <c r="Q353" s="26">
        <f>VLOOKUP(Table3[[#This Row],[taxon_oid]],[1]Alphas_all_puf_new_20170727!$A:$AG,16,FALSE)</f>
        <v>0</v>
      </c>
      <c r="R353" s="20">
        <f>VLOOKUP(Table3[[#This Row],[taxon_oid]],[1]Alphas_all_puf_new_20170727!$A:$AG,17,FALSE)</f>
        <v>42688</v>
      </c>
      <c r="S353" s="19" t="str">
        <f>VLOOKUP(Table3[[#This Row],[taxon_oid]],[1]Alphas_all_puf_new_20170727!$A:$AG,19,FALSE)</f>
        <v>Grayson Chadwick</v>
      </c>
      <c r="T353" s="19" t="str">
        <f>VLOOKUP(Table3[[#This Row],[taxon_oid]],[1]Alphas_all_puf_new_20170727!$A:$AG,20,FALSE)</f>
        <v>Yes</v>
      </c>
      <c r="U353" s="19">
        <f>VLOOKUP(Table3[[#This Row],[taxon_oid]],[1]Alphas_all_puf_new_20170727!$A:$AG,21,FALSE)</f>
        <v>0</v>
      </c>
      <c r="V353" s="13">
        <f>VLOOKUP(Table3[[#This Row],[taxon_oid]],[1]Alphas_all_puf_new_20170727!$A:$AG,22,FALSE)</f>
        <v>8148294</v>
      </c>
      <c r="W353" s="13">
        <f>VLOOKUP(Table3[[#This Row],[taxon_oid]],[1]Alphas_all_puf_new_20170727!$A:$AG,23,FALSE)</f>
        <v>7423</v>
      </c>
      <c r="X353" s="13">
        <f>VLOOKUP(Table3[[#This Row],[taxon_oid]],[1]Alphas_all_puf_new_20170727!$A:$AG,24,FALSE)</f>
        <v>2</v>
      </c>
      <c r="Y353" s="25">
        <f>VLOOKUP(Table3[[#This Row],[taxon_oid]],[1]Alphas_all_puf_new_20170727!$A:$AG,25,FALSE)</f>
        <v>0.67</v>
      </c>
      <c r="Z353" s="13">
        <f>VLOOKUP(Table3[[#This Row],[taxon_oid]],[1]Alphas_all_puf_new_20170727!$A:$AG,26,FALSE)</f>
        <v>6675585</v>
      </c>
      <c r="AA353" s="13">
        <f>VLOOKUP(Table3[[#This Row],[taxon_oid]],[1]Alphas_all_puf_new_20170727!$A:$AG,27,FALSE)</f>
        <v>7340</v>
      </c>
      <c r="AB353" s="13">
        <f>VLOOKUP(Table3[[#This Row],[taxon_oid]],[1]Alphas_all_puf_new_20170727!$A:$AG,28,FALSE)</f>
        <v>83</v>
      </c>
      <c r="AC353" s="13">
        <f>VLOOKUP(Table3[[#This Row],[taxon_oid]],[1]Alphas_all_puf_new_20170727!$A:$AG,29,FALSE)</f>
        <v>9</v>
      </c>
      <c r="AD353" s="13">
        <f>VLOOKUP(Table3[[#This Row],[taxon_oid]],[1]Alphas_all_puf_new_20170727!$A:$AG,30,FALSE)</f>
        <v>3</v>
      </c>
      <c r="AE353" s="13">
        <f>VLOOKUP(Table3[[#This Row],[taxon_oid]],[1]Alphas_all_puf_new_20170727!$A:$AG,31,FALSE)</f>
        <v>3</v>
      </c>
      <c r="AF353" s="13">
        <f>VLOOKUP(Table3[[#This Row],[taxon_oid]],[1]Alphas_all_puf_new_20170727!$A:$AG,32,FALSE)</f>
        <v>3</v>
      </c>
      <c r="AG353" s="13">
        <f>VLOOKUP(Table3[[#This Row],[taxon_oid]],[1]Alphas_all_puf_new_20170727!$A:$AG,33,FALSE)</f>
        <v>52</v>
      </c>
    </row>
    <row r="354" spans="1:33" x14ac:dyDescent="0.35">
      <c r="A354">
        <v>2574179773</v>
      </c>
      <c r="B354" t="s">
        <v>35</v>
      </c>
      <c r="C354" t="s">
        <v>36</v>
      </c>
      <c r="D354" t="s">
        <v>172</v>
      </c>
      <c r="E354" t="s">
        <v>487</v>
      </c>
      <c r="F354" t="s">
        <v>46</v>
      </c>
      <c r="G354">
        <v>2574179773</v>
      </c>
      <c r="H354" t="s">
        <v>38</v>
      </c>
      <c r="I354" t="s">
        <v>118</v>
      </c>
      <c r="J354" s="12" t="s">
        <v>356</v>
      </c>
      <c r="K354" s="12" t="s">
        <v>453</v>
      </c>
      <c r="L354" s="12" t="s">
        <v>452</v>
      </c>
      <c r="M354" s="12" t="s">
        <v>486</v>
      </c>
      <c r="N354" s="27" t="s">
        <v>485</v>
      </c>
      <c r="O354" s="26">
        <f>VLOOKUP(Table3[[#This Row],[taxon_oid]],[1]Alphas_all_puf_new_20170727!$A:$AG,14,FALSE)</f>
        <v>1123064</v>
      </c>
      <c r="P354" s="26">
        <f>VLOOKUP(Table3[[#This Row],[taxon_oid]],[1]Alphas_all_puf_new_20170727!$A:$AG,15,FALSE)</f>
        <v>0</v>
      </c>
      <c r="Q354" s="26">
        <f>VLOOKUP(Table3[[#This Row],[taxon_oid]],[1]Alphas_all_puf_new_20170727!$A:$AG,16,FALSE)</f>
        <v>0</v>
      </c>
      <c r="R354" s="20">
        <f>VLOOKUP(Table3[[#This Row],[taxon_oid]],[1]Alphas_all_puf_new_20170727!$A:$AG,17,FALSE)</f>
        <v>42328</v>
      </c>
      <c r="S354" s="19" t="str">
        <f>VLOOKUP(Table3[[#This Row],[taxon_oid]],[1]Alphas_all_puf_new_20170727!$A:$AG,19,FALSE)</f>
        <v>Nikos Kyrpides</v>
      </c>
      <c r="T354" s="19" t="str">
        <f>VLOOKUP(Table3[[#This Row],[taxon_oid]],[1]Alphas_all_puf_new_20170727!$A:$AG,20,FALSE)</f>
        <v>Yes</v>
      </c>
      <c r="U354" s="19" t="str">
        <f>VLOOKUP(Table3[[#This Row],[taxon_oid]],[1]Alphas_all_puf_new_20170727!$A:$AG,21,FALSE)</f>
        <v>Yes</v>
      </c>
      <c r="V354" s="13">
        <f>VLOOKUP(Table3[[#This Row],[taxon_oid]],[1]Alphas_all_puf_new_20170727!$A:$AG,22,FALSE)</f>
        <v>6347884</v>
      </c>
      <c r="W354" s="13">
        <f>VLOOKUP(Table3[[#This Row],[taxon_oid]],[1]Alphas_all_puf_new_20170727!$A:$AG,23,FALSE)</f>
        <v>6036</v>
      </c>
      <c r="X354" s="13">
        <f>VLOOKUP(Table3[[#This Row],[taxon_oid]],[1]Alphas_all_puf_new_20170727!$A:$AG,24,FALSE)</f>
        <v>122</v>
      </c>
      <c r="Y354" s="25">
        <f>VLOOKUP(Table3[[#This Row],[taxon_oid]],[1]Alphas_all_puf_new_20170727!$A:$AG,25,FALSE)</f>
        <v>0.7</v>
      </c>
      <c r="Z354" s="13">
        <f>VLOOKUP(Table3[[#This Row],[taxon_oid]],[1]Alphas_all_puf_new_20170727!$A:$AG,26,FALSE)</f>
        <v>5614090</v>
      </c>
      <c r="AA354" s="13">
        <f>VLOOKUP(Table3[[#This Row],[taxon_oid]],[1]Alphas_all_puf_new_20170727!$A:$AG,27,FALSE)</f>
        <v>5973</v>
      </c>
      <c r="AB354" s="13">
        <f>VLOOKUP(Table3[[#This Row],[taxon_oid]],[1]Alphas_all_puf_new_20170727!$A:$AG,28,FALSE)</f>
        <v>63</v>
      </c>
      <c r="AC354" s="13">
        <f>VLOOKUP(Table3[[#This Row],[taxon_oid]],[1]Alphas_all_puf_new_20170727!$A:$AG,29,FALSE)</f>
        <v>11</v>
      </c>
      <c r="AD354" s="13">
        <f>VLOOKUP(Table3[[#This Row],[taxon_oid]],[1]Alphas_all_puf_new_20170727!$A:$AG,30,FALSE)</f>
        <v>4</v>
      </c>
      <c r="AE354" s="13">
        <f>VLOOKUP(Table3[[#This Row],[taxon_oid]],[1]Alphas_all_puf_new_20170727!$A:$AG,31,FALSE)</f>
        <v>6</v>
      </c>
      <c r="AF354" s="13">
        <f>VLOOKUP(Table3[[#This Row],[taxon_oid]],[1]Alphas_all_puf_new_20170727!$A:$AG,32,FALSE)</f>
        <v>1</v>
      </c>
      <c r="AG354" s="13">
        <f>VLOOKUP(Table3[[#This Row],[taxon_oid]],[1]Alphas_all_puf_new_20170727!$A:$AG,33,FALSE)</f>
        <v>43</v>
      </c>
    </row>
    <row r="355" spans="1:33" x14ac:dyDescent="0.35">
      <c r="A355">
        <v>650716002</v>
      </c>
      <c r="B355" t="s">
        <v>35</v>
      </c>
      <c r="C355" t="s">
        <v>60</v>
      </c>
      <c r="D355" t="s">
        <v>484</v>
      </c>
      <c r="E355" t="s">
        <v>483</v>
      </c>
      <c r="F355" t="s">
        <v>186</v>
      </c>
      <c r="G355">
        <v>650716002</v>
      </c>
      <c r="H355" t="s">
        <v>38</v>
      </c>
      <c r="I355" t="s">
        <v>118</v>
      </c>
      <c r="J355" s="12" t="s">
        <v>356</v>
      </c>
      <c r="K355" s="12" t="s">
        <v>453</v>
      </c>
      <c r="L355" s="12" t="s">
        <v>465</v>
      </c>
      <c r="M355" s="12" t="s">
        <v>482</v>
      </c>
      <c r="N355" s="27" t="s">
        <v>481</v>
      </c>
      <c r="O355" s="26">
        <f>VLOOKUP(Table3[[#This Row],[taxon_oid]],[1]Alphas_all_puf_new_20170727!$A:$AG,14,FALSE)</f>
        <v>926570</v>
      </c>
      <c r="P355" s="26">
        <f>VLOOKUP(Table3[[#This Row],[taxon_oid]],[1]Alphas_all_puf_new_20170727!$A:$AG,15,FALSE)</f>
        <v>60101</v>
      </c>
      <c r="Q355" s="26">
        <f>VLOOKUP(Table3[[#This Row],[taxon_oid]],[1]Alphas_all_puf_new_20170727!$A:$AG,16,FALSE)</f>
        <v>63345</v>
      </c>
      <c r="R355" s="20">
        <f>VLOOKUP(Table3[[#This Row],[taxon_oid]],[1]Alphas_all_puf_new_20170727!$A:$AG,17,FALSE)</f>
        <v>40878</v>
      </c>
      <c r="S355" s="19">
        <f>VLOOKUP(Table3[[#This Row],[taxon_oid]],[1]Alphas_all_puf_new_20170727!$A:$AG,19,FALSE)</f>
        <v>0</v>
      </c>
      <c r="T355" s="19" t="str">
        <f>VLOOKUP(Table3[[#This Row],[taxon_oid]],[1]Alphas_all_puf_new_20170727!$A:$AG,20,FALSE)</f>
        <v>Yes</v>
      </c>
      <c r="U355" s="19" t="str">
        <f>VLOOKUP(Table3[[#This Row],[taxon_oid]],[1]Alphas_all_puf_new_20170727!$A:$AG,21,FALSE)</f>
        <v>Yes</v>
      </c>
      <c r="V355" s="13">
        <f>VLOOKUP(Table3[[#This Row],[taxon_oid]],[1]Alphas_all_puf_new_20170727!$A:$AG,22,FALSE)</f>
        <v>4214744</v>
      </c>
      <c r="W355" s="13">
        <f>VLOOKUP(Table3[[#This Row],[taxon_oid]],[1]Alphas_all_puf_new_20170727!$A:$AG,23,FALSE)</f>
        <v>4004</v>
      </c>
      <c r="X355" s="13">
        <f>VLOOKUP(Table3[[#This Row],[taxon_oid]],[1]Alphas_all_puf_new_20170727!$A:$AG,24,FALSE)</f>
        <v>9</v>
      </c>
      <c r="Y355" s="25">
        <f>VLOOKUP(Table3[[#This Row],[taxon_oid]],[1]Alphas_all_puf_new_20170727!$A:$AG,25,FALSE)</f>
        <v>0.67</v>
      </c>
      <c r="Z355" s="13">
        <f>VLOOKUP(Table3[[#This Row],[taxon_oid]],[1]Alphas_all_puf_new_20170727!$A:$AG,26,FALSE)</f>
        <v>3832735</v>
      </c>
      <c r="AA355" s="13">
        <f>VLOOKUP(Table3[[#This Row],[taxon_oid]],[1]Alphas_all_puf_new_20170727!$A:$AG,27,FALSE)</f>
        <v>3948</v>
      </c>
      <c r="AB355" s="13">
        <f>VLOOKUP(Table3[[#This Row],[taxon_oid]],[1]Alphas_all_puf_new_20170727!$A:$AG,28,FALSE)</f>
        <v>56</v>
      </c>
      <c r="AC355" s="13">
        <f>VLOOKUP(Table3[[#This Row],[taxon_oid]],[1]Alphas_all_puf_new_20170727!$A:$AG,29,FALSE)</f>
        <v>6</v>
      </c>
      <c r="AD355" s="13">
        <f>VLOOKUP(Table3[[#This Row],[taxon_oid]],[1]Alphas_all_puf_new_20170727!$A:$AG,30,FALSE)</f>
        <v>2</v>
      </c>
      <c r="AE355" s="13">
        <f>VLOOKUP(Table3[[#This Row],[taxon_oid]],[1]Alphas_all_puf_new_20170727!$A:$AG,31,FALSE)</f>
        <v>2</v>
      </c>
      <c r="AF355" s="13">
        <f>VLOOKUP(Table3[[#This Row],[taxon_oid]],[1]Alphas_all_puf_new_20170727!$A:$AG,32,FALSE)</f>
        <v>2</v>
      </c>
      <c r="AG355" s="13">
        <f>VLOOKUP(Table3[[#This Row],[taxon_oid]],[1]Alphas_all_puf_new_20170727!$A:$AG,33,FALSE)</f>
        <v>48</v>
      </c>
    </row>
    <row r="356" spans="1:33" x14ac:dyDescent="0.35">
      <c r="A356">
        <v>651324003</v>
      </c>
      <c r="B356" t="s">
        <v>35</v>
      </c>
      <c r="C356" t="s">
        <v>36</v>
      </c>
      <c r="D356" t="s">
        <v>480</v>
      </c>
      <c r="E356" t="s">
        <v>479</v>
      </c>
      <c r="F356" t="s">
        <v>478</v>
      </c>
      <c r="G356">
        <v>651324003</v>
      </c>
      <c r="H356" t="s">
        <v>38</v>
      </c>
      <c r="I356" t="s">
        <v>118</v>
      </c>
      <c r="J356" s="12" t="s">
        <v>356</v>
      </c>
      <c r="K356" s="12" t="s">
        <v>453</v>
      </c>
      <c r="L356" s="12" t="s">
        <v>465</v>
      </c>
      <c r="M356" t="s">
        <v>477</v>
      </c>
      <c r="N356" s="27" t="s">
        <v>476</v>
      </c>
      <c r="O356" s="26">
        <f>VLOOKUP(Table3[[#This Row],[taxon_oid]],[1]Alphas_all_puf_new_20170727!$A:$AG,14,FALSE)</f>
        <v>1043206</v>
      </c>
      <c r="P356" s="26">
        <f>VLOOKUP(Table3[[#This Row],[taxon_oid]],[1]Alphas_all_puf_new_20170727!$A:$AG,15,FALSE)</f>
        <v>67947</v>
      </c>
      <c r="Q356" s="26">
        <f>VLOOKUP(Table3[[#This Row],[taxon_oid]],[1]Alphas_all_puf_new_20170727!$A:$AG,16,FALSE)</f>
        <v>68637</v>
      </c>
      <c r="R356" s="20">
        <f>VLOOKUP(Table3[[#This Row],[taxon_oid]],[1]Alphas_all_puf_new_20170727!$A:$AG,17,FALSE)</f>
        <v>40878</v>
      </c>
      <c r="S356" s="19" t="str">
        <f>VLOOKUP(Table3[[#This Row],[taxon_oid]],[1]Alphas_all_puf_new_20170727!$A:$AG,19,FALSE)</f>
        <v>Patxi San Martin-Uriz</v>
      </c>
      <c r="T356" s="19" t="str">
        <f>VLOOKUP(Table3[[#This Row],[taxon_oid]],[1]Alphas_all_puf_new_20170727!$A:$AG,20,FALSE)</f>
        <v>Yes</v>
      </c>
      <c r="U356" s="19" t="str">
        <f>VLOOKUP(Table3[[#This Row],[taxon_oid]],[1]Alphas_all_puf_new_20170727!$A:$AG,21,FALSE)</f>
        <v>Unknown</v>
      </c>
      <c r="V356" s="13">
        <f>VLOOKUP(Table3[[#This Row],[taxon_oid]],[1]Alphas_all_puf_new_20170727!$A:$AG,22,FALSE)</f>
        <v>3929465</v>
      </c>
      <c r="W356" s="13">
        <f>VLOOKUP(Table3[[#This Row],[taxon_oid]],[1]Alphas_all_puf_new_20170727!$A:$AG,23,FALSE)</f>
        <v>3908</v>
      </c>
      <c r="X356" s="13">
        <f>VLOOKUP(Table3[[#This Row],[taxon_oid]],[1]Alphas_all_puf_new_20170727!$A:$AG,24,FALSE)</f>
        <v>627</v>
      </c>
      <c r="Y356" s="25">
        <f>VLOOKUP(Table3[[#This Row],[taxon_oid]],[1]Alphas_all_puf_new_20170727!$A:$AG,25,FALSE)</f>
        <v>0.66</v>
      </c>
      <c r="Z356" s="13">
        <f>VLOOKUP(Table3[[#This Row],[taxon_oid]],[1]Alphas_all_puf_new_20170727!$A:$AG,26,FALSE)</f>
        <v>3430533</v>
      </c>
      <c r="AA356" s="13">
        <f>VLOOKUP(Table3[[#This Row],[taxon_oid]],[1]Alphas_all_puf_new_20170727!$A:$AG,27,FALSE)</f>
        <v>3859</v>
      </c>
      <c r="AB356" s="13">
        <f>VLOOKUP(Table3[[#This Row],[taxon_oid]],[1]Alphas_all_puf_new_20170727!$A:$AG,28,FALSE)</f>
        <v>49</v>
      </c>
      <c r="AC356" s="13">
        <f>VLOOKUP(Table3[[#This Row],[taxon_oid]],[1]Alphas_all_puf_new_20170727!$A:$AG,29,FALSE)</f>
        <v>3</v>
      </c>
      <c r="AD356" s="13">
        <f>VLOOKUP(Table3[[#This Row],[taxon_oid]],[1]Alphas_all_puf_new_20170727!$A:$AG,30,FALSE)</f>
        <v>1</v>
      </c>
      <c r="AE356" s="13">
        <f>VLOOKUP(Table3[[#This Row],[taxon_oid]],[1]Alphas_all_puf_new_20170727!$A:$AG,31,FALSE)</f>
        <v>1</v>
      </c>
      <c r="AF356" s="13">
        <f>VLOOKUP(Table3[[#This Row],[taxon_oid]],[1]Alphas_all_puf_new_20170727!$A:$AG,32,FALSE)</f>
        <v>1</v>
      </c>
      <c r="AG356" s="13">
        <f>VLOOKUP(Table3[[#This Row],[taxon_oid]],[1]Alphas_all_puf_new_20170727!$A:$AG,33,FALSE)</f>
        <v>45</v>
      </c>
    </row>
    <row r="357" spans="1:33" x14ac:dyDescent="0.35">
      <c r="A357">
        <v>2571042905</v>
      </c>
      <c r="B357" t="s">
        <v>35</v>
      </c>
      <c r="C357" t="s">
        <v>36</v>
      </c>
      <c r="D357" t="s">
        <v>475</v>
      </c>
      <c r="E357" t="s">
        <v>474</v>
      </c>
      <c r="F357" t="s">
        <v>473</v>
      </c>
      <c r="G357">
        <v>2571042905</v>
      </c>
      <c r="H357" t="s">
        <v>38</v>
      </c>
      <c r="I357" t="s">
        <v>118</v>
      </c>
      <c r="J357" s="12" t="s">
        <v>356</v>
      </c>
      <c r="K357" s="12" t="s">
        <v>453</v>
      </c>
      <c r="L357" s="12" t="s">
        <v>465</v>
      </c>
      <c r="M357" t="s">
        <v>472</v>
      </c>
      <c r="N357" s="27" t="s">
        <v>471</v>
      </c>
      <c r="O357" s="26">
        <f>VLOOKUP(Table3[[#This Row],[taxon_oid]],[1]Alphas_all_puf_new_20170727!$A:$AG,14,FALSE)</f>
        <v>1464546</v>
      </c>
      <c r="P357" s="26">
        <f>VLOOKUP(Table3[[#This Row],[taxon_oid]],[1]Alphas_all_puf_new_20170727!$A:$AG,15,FALSE)</f>
        <v>0</v>
      </c>
      <c r="Q357" s="26">
        <f>VLOOKUP(Table3[[#This Row],[taxon_oid]],[1]Alphas_all_puf_new_20170727!$A:$AG,16,FALSE)</f>
        <v>0</v>
      </c>
      <c r="R357" s="20">
        <f>VLOOKUP(Table3[[#This Row],[taxon_oid]],[1]Alphas_all_puf_new_20170727!$A:$AG,17,FALSE)</f>
        <v>41862</v>
      </c>
      <c r="S357" s="19" t="str">
        <f>VLOOKUP(Table3[[#This Row],[taxon_oid]],[1]Alphas_all_puf_new_20170727!$A:$AG,19,FALSE)</f>
        <v>G2L Team</v>
      </c>
      <c r="T357" s="19" t="str">
        <f>VLOOKUP(Table3[[#This Row],[taxon_oid]],[1]Alphas_all_puf_new_20170727!$A:$AG,20,FALSE)</f>
        <v>Yes</v>
      </c>
      <c r="U357" s="19" t="str">
        <f>VLOOKUP(Table3[[#This Row],[taxon_oid]],[1]Alphas_all_puf_new_20170727!$A:$AG,21,FALSE)</f>
        <v>No</v>
      </c>
      <c r="V357" s="13">
        <f>VLOOKUP(Table3[[#This Row],[taxon_oid]],[1]Alphas_all_puf_new_20170727!$A:$AG,22,FALSE)</f>
        <v>4184331</v>
      </c>
      <c r="W357" s="13">
        <f>VLOOKUP(Table3[[#This Row],[taxon_oid]],[1]Alphas_all_puf_new_20170727!$A:$AG,23,FALSE)</f>
        <v>4063</v>
      </c>
      <c r="X357" s="13">
        <f>VLOOKUP(Table3[[#This Row],[taxon_oid]],[1]Alphas_all_puf_new_20170727!$A:$AG,24,FALSE)</f>
        <v>305</v>
      </c>
      <c r="Y357" s="25">
        <f>VLOOKUP(Table3[[#This Row],[taxon_oid]],[1]Alphas_all_puf_new_20170727!$A:$AG,25,FALSE)</f>
        <v>0.67</v>
      </c>
      <c r="Z357" s="13">
        <f>VLOOKUP(Table3[[#This Row],[taxon_oid]],[1]Alphas_all_puf_new_20170727!$A:$AG,26,FALSE)</f>
        <v>3699946</v>
      </c>
      <c r="AA357" s="13">
        <f>VLOOKUP(Table3[[#This Row],[taxon_oid]],[1]Alphas_all_puf_new_20170727!$A:$AG,27,FALSE)</f>
        <v>4013</v>
      </c>
      <c r="AB357" s="13">
        <f>VLOOKUP(Table3[[#This Row],[taxon_oid]],[1]Alphas_all_puf_new_20170727!$A:$AG,28,FALSE)</f>
        <v>50</v>
      </c>
      <c r="AC357" s="13">
        <f>VLOOKUP(Table3[[#This Row],[taxon_oid]],[1]Alphas_all_puf_new_20170727!$A:$AG,29,FALSE)</f>
        <v>4</v>
      </c>
      <c r="AD357" s="13">
        <f>VLOOKUP(Table3[[#This Row],[taxon_oid]],[1]Alphas_all_puf_new_20170727!$A:$AG,30,FALSE)</f>
        <v>2</v>
      </c>
      <c r="AE357" s="13">
        <f>VLOOKUP(Table3[[#This Row],[taxon_oid]],[1]Alphas_all_puf_new_20170727!$A:$AG,31,FALSE)</f>
        <v>1</v>
      </c>
      <c r="AF357" s="13">
        <f>VLOOKUP(Table3[[#This Row],[taxon_oid]],[1]Alphas_all_puf_new_20170727!$A:$AG,32,FALSE)</f>
        <v>1</v>
      </c>
      <c r="AG357" s="13">
        <f>VLOOKUP(Table3[[#This Row],[taxon_oid]],[1]Alphas_all_puf_new_20170727!$A:$AG,33,FALSE)</f>
        <v>46</v>
      </c>
    </row>
    <row r="358" spans="1:33" x14ac:dyDescent="0.35">
      <c r="A358">
        <v>2623620456</v>
      </c>
      <c r="B358" t="s">
        <v>35</v>
      </c>
      <c r="C358" t="s">
        <v>36</v>
      </c>
      <c r="D358" t="s">
        <v>470</v>
      </c>
      <c r="E358" t="s">
        <v>469</v>
      </c>
      <c r="F358" t="s">
        <v>46</v>
      </c>
      <c r="G358">
        <v>2623620456</v>
      </c>
      <c r="H358" t="s">
        <v>38</v>
      </c>
      <c r="I358" t="s">
        <v>118</v>
      </c>
      <c r="J358" s="12" t="s">
        <v>356</v>
      </c>
      <c r="K358" s="12" t="s">
        <v>453</v>
      </c>
      <c r="L358" s="12" t="s">
        <v>457</v>
      </c>
      <c r="M358" s="12" t="s">
        <v>468</v>
      </c>
      <c r="N358" s="27" t="s">
        <v>467</v>
      </c>
      <c r="O358" s="26">
        <f>VLOOKUP(Table3[[#This Row],[taxon_oid]],[1]Alphas_all_puf_new_20170727!$A:$AG,14,FALSE)</f>
        <v>938405</v>
      </c>
      <c r="P358" s="26">
        <f>VLOOKUP(Table3[[#This Row],[taxon_oid]],[1]Alphas_all_puf_new_20170727!$A:$AG,15,FALSE)</f>
        <v>0</v>
      </c>
      <c r="Q358" s="26">
        <f>VLOOKUP(Table3[[#This Row],[taxon_oid]],[1]Alphas_all_puf_new_20170727!$A:$AG,16,FALSE)</f>
        <v>0</v>
      </c>
      <c r="R358" s="20">
        <f>VLOOKUP(Table3[[#This Row],[taxon_oid]],[1]Alphas_all_puf_new_20170727!$A:$AG,17,FALSE)</f>
        <v>42237</v>
      </c>
      <c r="S358" s="19" t="str">
        <f>VLOOKUP(Table3[[#This Row],[taxon_oid]],[1]Alphas_all_puf_new_20170727!$A:$AG,19,FALSE)</f>
        <v>Laila P. Partida-Martinez</v>
      </c>
      <c r="T358" s="19" t="str">
        <f>VLOOKUP(Table3[[#This Row],[taxon_oid]],[1]Alphas_all_puf_new_20170727!$A:$AG,20,FALSE)</f>
        <v>Yes</v>
      </c>
      <c r="U358" s="19" t="str">
        <f>VLOOKUP(Table3[[#This Row],[taxon_oid]],[1]Alphas_all_puf_new_20170727!$A:$AG,21,FALSE)</f>
        <v>Unknown</v>
      </c>
      <c r="V358" s="13">
        <f>VLOOKUP(Table3[[#This Row],[taxon_oid]],[1]Alphas_all_puf_new_20170727!$A:$AG,22,FALSE)</f>
        <v>5994144</v>
      </c>
      <c r="W358" s="13">
        <f>VLOOKUP(Table3[[#This Row],[taxon_oid]],[1]Alphas_all_puf_new_20170727!$A:$AG,23,FALSE)</f>
        <v>5795</v>
      </c>
      <c r="X358" s="13">
        <f>VLOOKUP(Table3[[#This Row],[taxon_oid]],[1]Alphas_all_puf_new_20170727!$A:$AG,24,FALSE)</f>
        <v>119</v>
      </c>
      <c r="Y358" s="25">
        <f>VLOOKUP(Table3[[#This Row],[taxon_oid]],[1]Alphas_all_puf_new_20170727!$A:$AG,25,FALSE)</f>
        <v>0.7</v>
      </c>
      <c r="Z358" s="13">
        <f>VLOOKUP(Table3[[#This Row],[taxon_oid]],[1]Alphas_all_puf_new_20170727!$A:$AG,26,FALSE)</f>
        <v>5397243</v>
      </c>
      <c r="AA358" s="13">
        <f>VLOOKUP(Table3[[#This Row],[taxon_oid]],[1]Alphas_all_puf_new_20170727!$A:$AG,27,FALSE)</f>
        <v>5726</v>
      </c>
      <c r="AB358" s="13">
        <f>VLOOKUP(Table3[[#This Row],[taxon_oid]],[1]Alphas_all_puf_new_20170727!$A:$AG,28,FALSE)</f>
        <v>69</v>
      </c>
      <c r="AC358" s="13">
        <f>VLOOKUP(Table3[[#This Row],[taxon_oid]],[1]Alphas_all_puf_new_20170727!$A:$AG,29,FALSE)</f>
        <v>13</v>
      </c>
      <c r="AD358" s="13">
        <f>VLOOKUP(Table3[[#This Row],[taxon_oid]],[1]Alphas_all_puf_new_20170727!$A:$AG,30,FALSE)</f>
        <v>4</v>
      </c>
      <c r="AE358" s="13">
        <f>VLOOKUP(Table3[[#This Row],[taxon_oid]],[1]Alphas_all_puf_new_20170727!$A:$AG,31,FALSE)</f>
        <v>5</v>
      </c>
      <c r="AF358" s="13">
        <f>VLOOKUP(Table3[[#This Row],[taxon_oid]],[1]Alphas_all_puf_new_20170727!$A:$AG,32,FALSE)</f>
        <v>4</v>
      </c>
      <c r="AG358" s="13">
        <f>VLOOKUP(Table3[[#This Row],[taxon_oid]],[1]Alphas_all_puf_new_20170727!$A:$AG,33,FALSE)</f>
        <v>44</v>
      </c>
    </row>
    <row r="359" spans="1:33" x14ac:dyDescent="0.35">
      <c r="A359">
        <v>2561511102</v>
      </c>
      <c r="B359" t="s">
        <v>35</v>
      </c>
      <c r="C359" t="s">
        <v>36</v>
      </c>
      <c r="D359" t="s">
        <v>172</v>
      </c>
      <c r="E359" t="s">
        <v>466</v>
      </c>
      <c r="F359" t="s">
        <v>46</v>
      </c>
      <c r="G359">
        <v>2561511102</v>
      </c>
      <c r="H359" t="s">
        <v>38</v>
      </c>
      <c r="I359" t="s">
        <v>118</v>
      </c>
      <c r="J359" s="12" t="s">
        <v>356</v>
      </c>
      <c r="K359" s="12" t="s">
        <v>453</v>
      </c>
      <c r="L359" s="12" t="s">
        <v>465</v>
      </c>
      <c r="M359" s="12" t="s">
        <v>464</v>
      </c>
      <c r="N359" s="27" t="s">
        <v>463</v>
      </c>
      <c r="O359" s="26">
        <f>VLOOKUP(Table3[[#This Row],[taxon_oid]],[1]Alphas_all_puf_new_20170727!$A:$AG,14,FALSE)</f>
        <v>1408418</v>
      </c>
      <c r="P359" s="26">
        <f>VLOOKUP(Table3[[#This Row],[taxon_oid]],[1]Alphas_all_puf_new_20170727!$A:$AG,15,FALSE)</f>
        <v>0</v>
      </c>
      <c r="Q359" s="26">
        <f>VLOOKUP(Table3[[#This Row],[taxon_oid]],[1]Alphas_all_puf_new_20170727!$A:$AG,16,FALSE)</f>
        <v>0</v>
      </c>
      <c r="R359" s="20">
        <f>VLOOKUP(Table3[[#This Row],[taxon_oid]],[1]Alphas_all_puf_new_20170727!$A:$AG,17,FALSE)</f>
        <v>41725</v>
      </c>
      <c r="S359" s="19" t="str">
        <f>VLOOKUP(Table3[[#This Row],[taxon_oid]],[1]Alphas_all_puf_new_20170727!$A:$AG,19,FALSE)</f>
        <v>Nikos Kyrpides</v>
      </c>
      <c r="T359" s="19" t="str">
        <f>VLOOKUP(Table3[[#This Row],[taxon_oid]],[1]Alphas_all_puf_new_20170727!$A:$AG,20,FALSE)</f>
        <v>Yes</v>
      </c>
      <c r="U359" s="19" t="str">
        <f>VLOOKUP(Table3[[#This Row],[taxon_oid]],[1]Alphas_all_puf_new_20170727!$A:$AG,21,FALSE)</f>
        <v>Yes</v>
      </c>
      <c r="V359" s="13">
        <f>VLOOKUP(Table3[[#This Row],[taxon_oid]],[1]Alphas_all_puf_new_20170727!$A:$AG,22,FALSE)</f>
        <v>4175408</v>
      </c>
      <c r="W359" s="13">
        <f>VLOOKUP(Table3[[#This Row],[taxon_oid]],[1]Alphas_all_puf_new_20170727!$A:$AG,23,FALSE)</f>
        <v>4012</v>
      </c>
      <c r="X359" s="13">
        <f>VLOOKUP(Table3[[#This Row],[taxon_oid]],[1]Alphas_all_puf_new_20170727!$A:$AG,24,FALSE)</f>
        <v>206</v>
      </c>
      <c r="Y359" s="25">
        <f>VLOOKUP(Table3[[#This Row],[taxon_oid]],[1]Alphas_all_puf_new_20170727!$A:$AG,25,FALSE)</f>
        <v>0.64</v>
      </c>
      <c r="Z359" s="13">
        <f>VLOOKUP(Table3[[#This Row],[taxon_oid]],[1]Alphas_all_puf_new_20170727!$A:$AG,26,FALSE)</f>
        <v>3742994</v>
      </c>
      <c r="AA359" s="13">
        <f>VLOOKUP(Table3[[#This Row],[taxon_oid]],[1]Alphas_all_puf_new_20170727!$A:$AG,27,FALSE)</f>
        <v>3945</v>
      </c>
      <c r="AB359" s="13">
        <f>VLOOKUP(Table3[[#This Row],[taxon_oid]],[1]Alphas_all_puf_new_20170727!$A:$AG,28,FALSE)</f>
        <v>67</v>
      </c>
      <c r="AC359" s="13">
        <f>VLOOKUP(Table3[[#This Row],[taxon_oid]],[1]Alphas_all_puf_new_20170727!$A:$AG,29,FALSE)</f>
        <v>5</v>
      </c>
      <c r="AD359" s="13">
        <f>VLOOKUP(Table3[[#This Row],[taxon_oid]],[1]Alphas_all_puf_new_20170727!$A:$AG,30,FALSE)</f>
        <v>1</v>
      </c>
      <c r="AE359" s="13">
        <f>VLOOKUP(Table3[[#This Row],[taxon_oid]],[1]Alphas_all_puf_new_20170727!$A:$AG,31,FALSE)</f>
        <v>3</v>
      </c>
      <c r="AF359" s="13">
        <f>VLOOKUP(Table3[[#This Row],[taxon_oid]],[1]Alphas_all_puf_new_20170727!$A:$AG,32,FALSE)</f>
        <v>1</v>
      </c>
      <c r="AG359" s="13">
        <f>VLOOKUP(Table3[[#This Row],[taxon_oid]],[1]Alphas_all_puf_new_20170727!$A:$AG,33,FALSE)</f>
        <v>48</v>
      </c>
    </row>
    <row r="360" spans="1:33" x14ac:dyDescent="0.35">
      <c r="A360">
        <v>2524614851</v>
      </c>
      <c r="B360" t="s">
        <v>35</v>
      </c>
      <c r="C360" t="s">
        <v>36</v>
      </c>
      <c r="D360" t="s">
        <v>172</v>
      </c>
      <c r="E360" t="s">
        <v>462</v>
      </c>
      <c r="F360" t="s">
        <v>46</v>
      </c>
      <c r="G360">
        <v>2524614851</v>
      </c>
      <c r="H360" t="s">
        <v>38</v>
      </c>
      <c r="I360" t="s">
        <v>118</v>
      </c>
      <c r="J360" s="12" t="s">
        <v>356</v>
      </c>
      <c r="K360" s="12" t="s">
        <v>453</v>
      </c>
      <c r="L360" s="12" t="s">
        <v>461</v>
      </c>
      <c r="M360" s="12" t="s">
        <v>460</v>
      </c>
      <c r="N360" s="27" t="s">
        <v>459</v>
      </c>
      <c r="O360" s="26">
        <f>VLOOKUP(Table3[[#This Row],[taxon_oid]],[1]Alphas_all_puf_new_20170727!$A:$AG,14,FALSE)</f>
        <v>1123072</v>
      </c>
      <c r="P360" s="26">
        <f>VLOOKUP(Table3[[#This Row],[taxon_oid]],[1]Alphas_all_puf_new_20170727!$A:$AG,15,FALSE)</f>
        <v>0</v>
      </c>
      <c r="Q360" s="26">
        <f>VLOOKUP(Table3[[#This Row],[taxon_oid]],[1]Alphas_all_puf_new_20170727!$A:$AG,16,FALSE)</f>
        <v>0</v>
      </c>
      <c r="R360" s="20">
        <f>VLOOKUP(Table3[[#This Row],[taxon_oid]],[1]Alphas_all_puf_new_20170727!$A:$AG,17,FALSE)</f>
        <v>41428</v>
      </c>
      <c r="S360" s="19" t="str">
        <f>VLOOKUP(Table3[[#This Row],[taxon_oid]],[1]Alphas_all_puf_new_20170727!$A:$AG,19,FALSE)</f>
        <v>Nikos Kyrpides</v>
      </c>
      <c r="T360" s="19" t="str">
        <f>VLOOKUP(Table3[[#This Row],[taxon_oid]],[1]Alphas_all_puf_new_20170727!$A:$AG,20,FALSE)</f>
        <v>Yes</v>
      </c>
      <c r="U360" s="19" t="str">
        <f>VLOOKUP(Table3[[#This Row],[taxon_oid]],[1]Alphas_all_puf_new_20170727!$A:$AG,21,FALSE)</f>
        <v>Yes</v>
      </c>
      <c r="V360" s="13">
        <f>VLOOKUP(Table3[[#This Row],[taxon_oid]],[1]Alphas_all_puf_new_20170727!$A:$AG,22,FALSE)</f>
        <v>3839873</v>
      </c>
      <c r="W360" s="13">
        <f>VLOOKUP(Table3[[#This Row],[taxon_oid]],[1]Alphas_all_puf_new_20170727!$A:$AG,23,FALSE)</f>
        <v>3824</v>
      </c>
      <c r="X360" s="13">
        <f>VLOOKUP(Table3[[#This Row],[taxon_oid]],[1]Alphas_all_puf_new_20170727!$A:$AG,24,FALSE)</f>
        <v>75</v>
      </c>
      <c r="Y360" s="25">
        <f>VLOOKUP(Table3[[#This Row],[taxon_oid]],[1]Alphas_all_puf_new_20170727!$A:$AG,25,FALSE)</f>
        <v>0.73</v>
      </c>
      <c r="Z360" s="13">
        <f>VLOOKUP(Table3[[#This Row],[taxon_oid]],[1]Alphas_all_puf_new_20170727!$A:$AG,26,FALSE)</f>
        <v>3566376</v>
      </c>
      <c r="AA360" s="13">
        <f>VLOOKUP(Table3[[#This Row],[taxon_oid]],[1]Alphas_all_puf_new_20170727!$A:$AG,27,FALSE)</f>
        <v>3768</v>
      </c>
      <c r="AB360" s="13">
        <f>VLOOKUP(Table3[[#This Row],[taxon_oid]],[1]Alphas_all_puf_new_20170727!$A:$AG,28,FALSE)</f>
        <v>56</v>
      </c>
      <c r="AC360" s="13">
        <f>VLOOKUP(Table3[[#This Row],[taxon_oid]],[1]Alphas_all_puf_new_20170727!$A:$AG,29,FALSE)</f>
        <v>6</v>
      </c>
      <c r="AD360" s="13">
        <f>VLOOKUP(Table3[[#This Row],[taxon_oid]],[1]Alphas_all_puf_new_20170727!$A:$AG,30,FALSE)</f>
        <v>2</v>
      </c>
      <c r="AE360" s="13">
        <f>VLOOKUP(Table3[[#This Row],[taxon_oid]],[1]Alphas_all_puf_new_20170727!$A:$AG,31,FALSE)</f>
        <v>2</v>
      </c>
      <c r="AF360" s="13">
        <f>VLOOKUP(Table3[[#This Row],[taxon_oid]],[1]Alphas_all_puf_new_20170727!$A:$AG,32,FALSE)</f>
        <v>2</v>
      </c>
      <c r="AG360" s="13">
        <f>VLOOKUP(Table3[[#This Row],[taxon_oid]],[1]Alphas_all_puf_new_20170727!$A:$AG,33,FALSE)</f>
        <v>43</v>
      </c>
    </row>
    <row r="361" spans="1:33" x14ac:dyDescent="0.35">
      <c r="A361">
        <v>2571042000</v>
      </c>
      <c r="B361" t="s">
        <v>35</v>
      </c>
      <c r="C361" t="s">
        <v>36</v>
      </c>
      <c r="D361" t="s">
        <v>172</v>
      </c>
      <c r="E361" t="s">
        <v>458</v>
      </c>
      <c r="F361" t="s">
        <v>46</v>
      </c>
      <c r="G361">
        <v>2571042000</v>
      </c>
      <c r="H361" t="s">
        <v>38</v>
      </c>
      <c r="I361" t="s">
        <v>118</v>
      </c>
      <c r="J361" s="12" t="s">
        <v>356</v>
      </c>
      <c r="K361" s="12" t="s">
        <v>453</v>
      </c>
      <c r="L361" s="12" t="s">
        <v>457</v>
      </c>
      <c r="M361" s="12" t="s">
        <v>456</v>
      </c>
      <c r="N361" s="27" t="s">
        <v>455</v>
      </c>
      <c r="O361" s="26">
        <f>VLOOKUP(Table3[[#This Row],[taxon_oid]],[1]Alphas_all_puf_new_20170727!$A:$AG,14,FALSE)</f>
        <v>1121106</v>
      </c>
      <c r="P361" s="26">
        <f>VLOOKUP(Table3[[#This Row],[taxon_oid]],[1]Alphas_all_puf_new_20170727!$A:$AG,15,FALSE)</f>
        <v>0</v>
      </c>
      <c r="Q361" s="26">
        <f>VLOOKUP(Table3[[#This Row],[taxon_oid]],[1]Alphas_all_puf_new_20170727!$A:$AG,16,FALSE)</f>
        <v>0</v>
      </c>
      <c r="R361" s="20">
        <f>VLOOKUP(Table3[[#This Row],[taxon_oid]],[1]Alphas_all_puf_new_20170727!$A:$AG,17,FALSE)</f>
        <v>41827</v>
      </c>
      <c r="S361" s="19" t="str">
        <f>VLOOKUP(Table3[[#This Row],[taxon_oid]],[1]Alphas_all_puf_new_20170727!$A:$AG,19,FALSE)</f>
        <v>Nikos Kyrpides</v>
      </c>
      <c r="T361" s="19" t="str">
        <f>VLOOKUP(Table3[[#This Row],[taxon_oid]],[1]Alphas_all_puf_new_20170727!$A:$AG,20,FALSE)</f>
        <v>Yes</v>
      </c>
      <c r="U361" s="19" t="str">
        <f>VLOOKUP(Table3[[#This Row],[taxon_oid]],[1]Alphas_all_puf_new_20170727!$A:$AG,21,FALSE)</f>
        <v>Yes</v>
      </c>
      <c r="V361" s="13">
        <f>VLOOKUP(Table3[[#This Row],[taxon_oid]],[1]Alphas_all_puf_new_20170727!$A:$AG,22,FALSE)</f>
        <v>6727093</v>
      </c>
      <c r="W361" s="13">
        <f>VLOOKUP(Table3[[#This Row],[taxon_oid]],[1]Alphas_all_puf_new_20170727!$A:$AG,23,FALSE)</f>
        <v>6597</v>
      </c>
      <c r="X361" s="13">
        <f>VLOOKUP(Table3[[#This Row],[taxon_oid]],[1]Alphas_all_puf_new_20170727!$A:$AG,24,FALSE)</f>
        <v>282</v>
      </c>
      <c r="Y361" s="25">
        <f>VLOOKUP(Table3[[#This Row],[taxon_oid]],[1]Alphas_all_puf_new_20170727!$A:$AG,25,FALSE)</f>
        <v>0.69</v>
      </c>
      <c r="Z361" s="13">
        <f>VLOOKUP(Table3[[#This Row],[taxon_oid]],[1]Alphas_all_puf_new_20170727!$A:$AG,26,FALSE)</f>
        <v>5863711</v>
      </c>
      <c r="AA361" s="13">
        <f>VLOOKUP(Table3[[#This Row],[taxon_oid]],[1]Alphas_all_puf_new_20170727!$A:$AG,27,FALSE)</f>
        <v>6524</v>
      </c>
      <c r="AB361" s="13">
        <f>VLOOKUP(Table3[[#This Row],[taxon_oid]],[1]Alphas_all_puf_new_20170727!$A:$AG,28,FALSE)</f>
        <v>73</v>
      </c>
      <c r="AC361" s="13">
        <f>VLOOKUP(Table3[[#This Row],[taxon_oid]],[1]Alphas_all_puf_new_20170727!$A:$AG,29,FALSE)</f>
        <v>8</v>
      </c>
      <c r="AD361" s="13">
        <f>VLOOKUP(Table3[[#This Row],[taxon_oid]],[1]Alphas_all_puf_new_20170727!$A:$AG,30,FALSE)</f>
        <v>3</v>
      </c>
      <c r="AE361" s="13">
        <f>VLOOKUP(Table3[[#This Row],[taxon_oid]],[1]Alphas_all_puf_new_20170727!$A:$AG,31,FALSE)</f>
        <v>2</v>
      </c>
      <c r="AF361" s="13">
        <f>VLOOKUP(Table3[[#This Row],[taxon_oid]],[1]Alphas_all_puf_new_20170727!$A:$AG,32,FALSE)</f>
        <v>3</v>
      </c>
      <c r="AG361" s="13">
        <f>VLOOKUP(Table3[[#This Row],[taxon_oid]],[1]Alphas_all_puf_new_20170727!$A:$AG,33,FALSE)</f>
        <v>47</v>
      </c>
    </row>
    <row r="362" spans="1:33" x14ac:dyDescent="0.35">
      <c r="A362" s="17">
        <v>2602042029</v>
      </c>
      <c r="B362" s="17" t="s">
        <v>35</v>
      </c>
      <c r="C362" s="17" t="s">
        <v>36</v>
      </c>
      <c r="D362" s="17" t="s">
        <v>172</v>
      </c>
      <c r="E362" s="17" t="s">
        <v>454</v>
      </c>
      <c r="F362" s="17" t="s">
        <v>46</v>
      </c>
      <c r="G362" s="17">
        <v>2602042029</v>
      </c>
      <c r="H362" s="17" t="s">
        <v>38</v>
      </c>
      <c r="I362" s="17" t="s">
        <v>118</v>
      </c>
      <c r="J362" s="28" t="s">
        <v>356</v>
      </c>
      <c r="K362" s="28" t="s">
        <v>453</v>
      </c>
      <c r="L362" s="28" t="s">
        <v>452</v>
      </c>
      <c r="M362" s="28" t="s">
        <v>451</v>
      </c>
      <c r="N362" s="24" t="s">
        <v>450</v>
      </c>
      <c r="O362" s="23">
        <f>VLOOKUP(Table3[[#This Row],[taxon_oid]],[1]Alphas_all_puf_new_20170727!$A:$AG,14,FALSE)</f>
        <v>1123062</v>
      </c>
      <c r="P362" s="23">
        <f>VLOOKUP(Table3[[#This Row],[taxon_oid]],[1]Alphas_all_puf_new_20170727!$A:$AG,15,FALSE)</f>
        <v>0</v>
      </c>
      <c r="Q362" s="23">
        <f>VLOOKUP(Table3[[#This Row],[taxon_oid]],[1]Alphas_all_puf_new_20170727!$A:$AG,16,FALSE)</f>
        <v>0</v>
      </c>
      <c r="R362" s="16">
        <f>VLOOKUP(Table3[[#This Row],[taxon_oid]],[1]Alphas_all_puf_new_20170727!$A:$AG,17,FALSE)</f>
        <v>42052</v>
      </c>
      <c r="S362" s="15" t="str">
        <f>VLOOKUP(Table3[[#This Row],[taxon_oid]],[1]Alphas_all_puf_new_20170727!$A:$AG,19,FALSE)</f>
        <v>Nikos Kyrpides</v>
      </c>
      <c r="T362" s="15" t="str">
        <f>VLOOKUP(Table3[[#This Row],[taxon_oid]],[1]Alphas_all_puf_new_20170727!$A:$AG,20,FALSE)</f>
        <v>Yes</v>
      </c>
      <c r="U362" s="15" t="str">
        <f>VLOOKUP(Table3[[#This Row],[taxon_oid]],[1]Alphas_all_puf_new_20170727!$A:$AG,21,FALSE)</f>
        <v>Yes</v>
      </c>
      <c r="V362" s="21">
        <f>VLOOKUP(Table3[[#This Row],[taxon_oid]],[1]Alphas_all_puf_new_20170727!$A:$AG,22,FALSE)</f>
        <v>6384459</v>
      </c>
      <c r="W362" s="21">
        <f>VLOOKUP(Table3[[#This Row],[taxon_oid]],[1]Alphas_all_puf_new_20170727!$A:$AG,23,FALSE)</f>
        <v>5987</v>
      </c>
      <c r="X362" s="21">
        <f>VLOOKUP(Table3[[#This Row],[taxon_oid]],[1]Alphas_all_puf_new_20170727!$A:$AG,24,FALSE)</f>
        <v>44</v>
      </c>
      <c r="Y362" s="22">
        <f>VLOOKUP(Table3[[#This Row],[taxon_oid]],[1]Alphas_all_puf_new_20170727!$A:$AG,25,FALSE)</f>
        <v>0.71</v>
      </c>
      <c r="Z362" s="21">
        <f>VLOOKUP(Table3[[#This Row],[taxon_oid]],[1]Alphas_all_puf_new_20170727!$A:$AG,26,FALSE)</f>
        <v>5913314</v>
      </c>
      <c r="AA362" s="21">
        <f>VLOOKUP(Table3[[#This Row],[taxon_oid]],[1]Alphas_all_puf_new_20170727!$A:$AG,27,FALSE)</f>
        <v>5924</v>
      </c>
      <c r="AB362" s="21">
        <f>VLOOKUP(Table3[[#This Row],[taxon_oid]],[1]Alphas_all_puf_new_20170727!$A:$AG,28,FALSE)</f>
        <v>63</v>
      </c>
      <c r="AC362" s="21">
        <f>VLOOKUP(Table3[[#This Row],[taxon_oid]],[1]Alphas_all_puf_new_20170727!$A:$AG,29,FALSE)</f>
        <v>5</v>
      </c>
      <c r="AD362" s="21">
        <f>VLOOKUP(Table3[[#This Row],[taxon_oid]],[1]Alphas_all_puf_new_20170727!$A:$AG,30,FALSE)</f>
        <v>1</v>
      </c>
      <c r="AE362" s="21">
        <f>VLOOKUP(Table3[[#This Row],[taxon_oid]],[1]Alphas_all_puf_new_20170727!$A:$AG,31,FALSE)</f>
        <v>2</v>
      </c>
      <c r="AF362" s="21">
        <f>VLOOKUP(Table3[[#This Row],[taxon_oid]],[1]Alphas_all_puf_new_20170727!$A:$AG,32,FALSE)</f>
        <v>2</v>
      </c>
      <c r="AG362" s="13">
        <f>VLOOKUP(Table3[[#This Row],[taxon_oid]],[1]Alphas_all_puf_new_20170727!$A:$AG,33,FALSE)</f>
        <v>47</v>
      </c>
    </row>
    <row r="363" spans="1:33" x14ac:dyDescent="0.35">
      <c r="A363">
        <v>2523231049</v>
      </c>
      <c r="B363" t="s">
        <v>35</v>
      </c>
      <c r="C363" t="s">
        <v>36</v>
      </c>
      <c r="D363" t="s">
        <v>172</v>
      </c>
      <c r="E363" t="s">
        <v>449</v>
      </c>
      <c r="F363" t="s">
        <v>46</v>
      </c>
      <c r="G363">
        <v>2523231049</v>
      </c>
      <c r="H363" t="s">
        <v>38</v>
      </c>
      <c r="I363" t="s">
        <v>118</v>
      </c>
      <c r="J363" s="12" t="s">
        <v>356</v>
      </c>
      <c r="K363" s="12" t="s">
        <v>362</v>
      </c>
      <c r="L363" s="12" t="s">
        <v>416</v>
      </c>
      <c r="M363" s="12" t="s">
        <v>448</v>
      </c>
      <c r="N363" s="27" t="s">
        <v>447</v>
      </c>
      <c r="O363" s="26">
        <f>VLOOKUP(Table3[[#This Row],[taxon_oid]],[1]Alphas_all_puf_new_20170727!$A:$AG,14,FALSE)</f>
        <v>1123364</v>
      </c>
      <c r="P363" s="26">
        <f>VLOOKUP(Table3[[#This Row],[taxon_oid]],[1]Alphas_all_puf_new_20170727!$A:$AG,15,FALSE)</f>
        <v>0</v>
      </c>
      <c r="Q363" s="26">
        <f>VLOOKUP(Table3[[#This Row],[taxon_oid]],[1]Alphas_all_puf_new_20170727!$A:$AG,16,FALSE)</f>
        <v>0</v>
      </c>
      <c r="R363" s="20">
        <f>VLOOKUP(Table3[[#This Row],[taxon_oid]],[1]Alphas_all_puf_new_20170727!$A:$AG,17,FALSE)</f>
        <v>41372</v>
      </c>
      <c r="S363" s="19" t="str">
        <f>VLOOKUP(Table3[[#This Row],[taxon_oid]],[1]Alphas_all_puf_new_20170727!$A:$AG,19,FALSE)</f>
        <v>Nikos Kyrpides</v>
      </c>
      <c r="T363" s="19" t="str">
        <f>VLOOKUP(Table3[[#This Row],[taxon_oid]],[1]Alphas_all_puf_new_20170727!$A:$AG,20,FALSE)</f>
        <v>Yes</v>
      </c>
      <c r="U363" s="19" t="str">
        <f>VLOOKUP(Table3[[#This Row],[taxon_oid]],[1]Alphas_all_puf_new_20170727!$A:$AG,21,FALSE)</f>
        <v>Yes</v>
      </c>
      <c r="V363" s="13">
        <f>VLOOKUP(Table3[[#This Row],[taxon_oid]],[1]Alphas_all_puf_new_20170727!$A:$AG,22,FALSE)</f>
        <v>5084548</v>
      </c>
      <c r="W363" s="13">
        <f>VLOOKUP(Table3[[#This Row],[taxon_oid]],[1]Alphas_all_puf_new_20170727!$A:$AG,23,FALSE)</f>
        <v>4776</v>
      </c>
      <c r="X363" s="13">
        <f>VLOOKUP(Table3[[#This Row],[taxon_oid]],[1]Alphas_all_puf_new_20170727!$A:$AG,24,FALSE)</f>
        <v>12</v>
      </c>
      <c r="Y363" s="25">
        <f>VLOOKUP(Table3[[#This Row],[taxon_oid]],[1]Alphas_all_puf_new_20170727!$A:$AG,25,FALSE)</f>
        <v>0.67</v>
      </c>
      <c r="Z363" s="13">
        <f>VLOOKUP(Table3[[#This Row],[taxon_oid]],[1]Alphas_all_puf_new_20170727!$A:$AG,26,FALSE)</f>
        <v>4602175</v>
      </c>
      <c r="AA363" s="13">
        <f>VLOOKUP(Table3[[#This Row],[taxon_oid]],[1]Alphas_all_puf_new_20170727!$A:$AG,27,FALSE)</f>
        <v>4708</v>
      </c>
      <c r="AB363" s="13">
        <f>VLOOKUP(Table3[[#This Row],[taxon_oid]],[1]Alphas_all_puf_new_20170727!$A:$AG,28,FALSE)</f>
        <v>68</v>
      </c>
      <c r="AC363" s="13">
        <f>VLOOKUP(Table3[[#This Row],[taxon_oid]],[1]Alphas_all_puf_new_20170727!$A:$AG,29,FALSE)</f>
        <v>9</v>
      </c>
      <c r="AD363" s="13">
        <f>VLOOKUP(Table3[[#This Row],[taxon_oid]],[1]Alphas_all_puf_new_20170727!$A:$AG,30,FALSE)</f>
        <v>3</v>
      </c>
      <c r="AE363" s="13">
        <f>VLOOKUP(Table3[[#This Row],[taxon_oid]],[1]Alphas_all_puf_new_20170727!$A:$AG,31,FALSE)</f>
        <v>3</v>
      </c>
      <c r="AF363" s="13">
        <f>VLOOKUP(Table3[[#This Row],[taxon_oid]],[1]Alphas_all_puf_new_20170727!$A:$AG,32,FALSE)</f>
        <v>3</v>
      </c>
      <c r="AG363" s="13">
        <f>VLOOKUP(Table3[[#This Row],[taxon_oid]],[1]Alphas_all_puf_new_20170727!$A:$AG,33,FALSE)</f>
        <v>52</v>
      </c>
    </row>
    <row r="364" spans="1:33" x14ac:dyDescent="0.35">
      <c r="A364">
        <v>637000241</v>
      </c>
      <c r="B364" t="s">
        <v>35</v>
      </c>
      <c r="C364" t="s">
        <v>60</v>
      </c>
      <c r="D364" t="s">
        <v>446</v>
      </c>
      <c r="E364" t="s">
        <v>445</v>
      </c>
      <c r="F364" t="s">
        <v>46</v>
      </c>
      <c r="G364">
        <v>637000241</v>
      </c>
      <c r="H364" t="s">
        <v>38</v>
      </c>
      <c r="I364" t="s">
        <v>118</v>
      </c>
      <c r="J364" s="12" t="s">
        <v>356</v>
      </c>
      <c r="K364" s="12" t="s">
        <v>362</v>
      </c>
      <c r="L364" s="12" t="s">
        <v>367</v>
      </c>
      <c r="M364" s="12" t="s">
        <v>436</v>
      </c>
      <c r="N364" s="27" t="s">
        <v>444</v>
      </c>
      <c r="O364" s="26">
        <f>VLOOKUP(Table3[[#This Row],[taxon_oid]],[1]Alphas_all_puf_new_20170727!$A:$AG,14,FALSE)</f>
        <v>269796</v>
      </c>
      <c r="P364" s="26">
        <f>VLOOKUP(Table3[[#This Row],[taxon_oid]],[1]Alphas_all_puf_new_20170727!$A:$AG,15,FALSE)</f>
        <v>58</v>
      </c>
      <c r="Q364" s="26">
        <f>VLOOKUP(Table3[[#This Row],[taxon_oid]],[1]Alphas_all_puf_new_20170727!$A:$AG,16,FALSE)</f>
        <v>57655</v>
      </c>
      <c r="R364" s="20">
        <f>VLOOKUP(Table3[[#This Row],[taxon_oid]],[1]Alphas_all_puf_new_20170727!$A:$AG,17,FALSE)</f>
        <v>39052</v>
      </c>
      <c r="S364" s="19" t="str">
        <f>VLOOKUP(Table3[[#This Row],[taxon_oid]],[1]Alphas_all_puf_new_20170727!$A:$AG,19,FALSE)</f>
        <v>Roberts, Gary</v>
      </c>
      <c r="T364" s="19" t="str">
        <f>VLOOKUP(Table3[[#This Row],[taxon_oid]],[1]Alphas_all_puf_new_20170727!$A:$AG,20,FALSE)</f>
        <v>Yes</v>
      </c>
      <c r="U364" s="19" t="str">
        <f>VLOOKUP(Table3[[#This Row],[taxon_oid]],[1]Alphas_all_puf_new_20170727!$A:$AG,21,FALSE)</f>
        <v>Yes</v>
      </c>
      <c r="V364" s="13">
        <f>VLOOKUP(Table3[[#This Row],[taxon_oid]],[1]Alphas_all_puf_new_20170727!$A:$AG,22,FALSE)</f>
        <v>4406557</v>
      </c>
      <c r="W364" s="13">
        <f>VLOOKUP(Table3[[#This Row],[taxon_oid]],[1]Alphas_all_puf_new_20170727!$A:$AG,23,FALSE)</f>
        <v>3933</v>
      </c>
      <c r="X364" s="13">
        <f>VLOOKUP(Table3[[#This Row],[taxon_oid]],[1]Alphas_all_puf_new_20170727!$A:$AG,24,FALSE)</f>
        <v>2</v>
      </c>
      <c r="Y364" s="25">
        <f>VLOOKUP(Table3[[#This Row],[taxon_oid]],[1]Alphas_all_puf_new_20170727!$A:$AG,25,FALSE)</f>
        <v>0.65</v>
      </c>
      <c r="Z364" s="13">
        <f>VLOOKUP(Table3[[#This Row],[taxon_oid]],[1]Alphas_all_puf_new_20170727!$A:$AG,26,FALSE)</f>
        <v>3916769</v>
      </c>
      <c r="AA364" s="13">
        <f>VLOOKUP(Table3[[#This Row],[taxon_oid]],[1]Alphas_all_puf_new_20170727!$A:$AG,27,FALSE)</f>
        <v>3850</v>
      </c>
      <c r="AB364" s="13">
        <f>VLOOKUP(Table3[[#This Row],[taxon_oid]],[1]Alphas_all_puf_new_20170727!$A:$AG,28,FALSE)</f>
        <v>83</v>
      </c>
      <c r="AC364" s="13">
        <f>VLOOKUP(Table3[[#This Row],[taxon_oid]],[1]Alphas_all_puf_new_20170727!$A:$AG,29,FALSE)</f>
        <v>12</v>
      </c>
      <c r="AD364" s="13">
        <f>VLOOKUP(Table3[[#This Row],[taxon_oid]],[1]Alphas_all_puf_new_20170727!$A:$AG,30,FALSE)</f>
        <v>4</v>
      </c>
      <c r="AE364" s="13">
        <f>VLOOKUP(Table3[[#This Row],[taxon_oid]],[1]Alphas_all_puf_new_20170727!$A:$AG,31,FALSE)</f>
        <v>4</v>
      </c>
      <c r="AF364" s="13">
        <f>VLOOKUP(Table3[[#This Row],[taxon_oid]],[1]Alphas_all_puf_new_20170727!$A:$AG,32,FALSE)</f>
        <v>4</v>
      </c>
      <c r="AG364" s="13">
        <f>VLOOKUP(Table3[[#This Row],[taxon_oid]],[1]Alphas_all_puf_new_20170727!$A:$AG,33,FALSE)</f>
        <v>55</v>
      </c>
    </row>
    <row r="365" spans="1:33" x14ac:dyDescent="0.35">
      <c r="A365">
        <v>2531839420</v>
      </c>
      <c r="B365" t="s">
        <v>35</v>
      </c>
      <c r="C365" t="s">
        <v>36</v>
      </c>
      <c r="D365" t="s">
        <v>443</v>
      </c>
      <c r="E365" t="s">
        <v>442</v>
      </c>
      <c r="F365" t="s">
        <v>421</v>
      </c>
      <c r="G365">
        <v>2531839420</v>
      </c>
      <c r="H365" t="s">
        <v>38</v>
      </c>
      <c r="I365" t="s">
        <v>118</v>
      </c>
      <c r="J365" s="12" t="s">
        <v>356</v>
      </c>
      <c r="K365" s="12" t="s">
        <v>362</v>
      </c>
      <c r="L365" s="12" t="s">
        <v>388</v>
      </c>
      <c r="M365" s="12" t="s">
        <v>441</v>
      </c>
      <c r="N365" s="27" t="s">
        <v>440</v>
      </c>
      <c r="O365" s="26">
        <f>VLOOKUP(Table3[[#This Row],[taxon_oid]],[1]Alphas_all_puf_new_20170727!$A:$AG,14,FALSE)</f>
        <v>1150626</v>
      </c>
      <c r="P365" s="26">
        <f>VLOOKUP(Table3[[#This Row],[taxon_oid]],[1]Alphas_all_puf_new_20170727!$A:$AG,15,FALSE)</f>
        <v>0</v>
      </c>
      <c r="Q365" s="26">
        <f>VLOOKUP(Table3[[#This Row],[taxon_oid]],[1]Alphas_all_puf_new_20170727!$A:$AG,16,FALSE)</f>
        <v>0</v>
      </c>
      <c r="R365" s="20">
        <f>VLOOKUP(Table3[[#This Row],[taxon_oid]],[1]Alphas_all_puf_new_20170727!$A:$AG,17,FALSE)</f>
        <v>41509</v>
      </c>
      <c r="S365" s="19">
        <f>VLOOKUP(Table3[[#This Row],[taxon_oid]],[1]Alphas_all_puf_new_20170727!$A:$AG,19,FALSE)</f>
        <v>0</v>
      </c>
      <c r="T365" s="19" t="str">
        <f>VLOOKUP(Table3[[#This Row],[taxon_oid]],[1]Alphas_all_puf_new_20170727!$A:$AG,20,FALSE)</f>
        <v>Yes</v>
      </c>
      <c r="U365" s="19" t="str">
        <f>VLOOKUP(Table3[[#This Row],[taxon_oid]],[1]Alphas_all_puf_new_20170727!$A:$AG,21,FALSE)</f>
        <v>Yes</v>
      </c>
      <c r="V365" s="13">
        <f>VLOOKUP(Table3[[#This Row],[taxon_oid]],[1]Alphas_all_puf_new_20170727!$A:$AG,22,FALSE)</f>
        <v>3805617</v>
      </c>
      <c r="W365" s="13">
        <f>VLOOKUP(Table3[[#This Row],[taxon_oid]],[1]Alphas_all_puf_new_20170727!$A:$AG,23,FALSE)</f>
        <v>3876</v>
      </c>
      <c r="X365" s="13">
        <f>VLOOKUP(Table3[[#This Row],[taxon_oid]],[1]Alphas_all_puf_new_20170727!$A:$AG,24,FALSE)</f>
        <v>61</v>
      </c>
      <c r="Y365" s="25">
        <f>VLOOKUP(Table3[[#This Row],[taxon_oid]],[1]Alphas_all_puf_new_20170727!$A:$AG,25,FALSE)</f>
        <v>0.62</v>
      </c>
      <c r="Z365" s="13">
        <f>VLOOKUP(Table3[[#This Row],[taxon_oid]],[1]Alphas_all_puf_new_20170727!$A:$AG,26,FALSE)</f>
        <v>3447039</v>
      </c>
      <c r="AA365" s="13">
        <f>VLOOKUP(Table3[[#This Row],[taxon_oid]],[1]Alphas_all_puf_new_20170727!$A:$AG,27,FALSE)</f>
        <v>3814</v>
      </c>
      <c r="AB365" s="13">
        <f>VLOOKUP(Table3[[#This Row],[taxon_oid]],[1]Alphas_all_puf_new_20170727!$A:$AG,28,FALSE)</f>
        <v>62</v>
      </c>
      <c r="AC365" s="13">
        <f>VLOOKUP(Table3[[#This Row],[taxon_oid]],[1]Alphas_all_puf_new_20170727!$A:$AG,29,FALSE)</f>
        <v>5</v>
      </c>
      <c r="AD365" s="13">
        <f>VLOOKUP(Table3[[#This Row],[taxon_oid]],[1]Alphas_all_puf_new_20170727!$A:$AG,30,FALSE)</f>
        <v>3</v>
      </c>
      <c r="AE365" s="13">
        <f>VLOOKUP(Table3[[#This Row],[taxon_oid]],[1]Alphas_all_puf_new_20170727!$A:$AG,31,FALSE)</f>
        <v>1</v>
      </c>
      <c r="AF365" s="13">
        <f>VLOOKUP(Table3[[#This Row],[taxon_oid]],[1]Alphas_all_puf_new_20170727!$A:$AG,32,FALSE)</f>
        <v>1</v>
      </c>
      <c r="AG365" s="13">
        <f>VLOOKUP(Table3[[#This Row],[taxon_oid]],[1]Alphas_all_puf_new_20170727!$A:$AG,33,FALSE)</f>
        <v>49</v>
      </c>
    </row>
    <row r="366" spans="1:33" x14ac:dyDescent="0.35">
      <c r="A366">
        <v>2511231162</v>
      </c>
      <c r="B366" t="s">
        <v>35</v>
      </c>
      <c r="C366" t="s">
        <v>60</v>
      </c>
      <c r="D366" t="s">
        <v>439</v>
      </c>
      <c r="E366" t="s">
        <v>438</v>
      </c>
      <c r="F366" t="s">
        <v>437</v>
      </c>
      <c r="G366">
        <v>2511231162</v>
      </c>
      <c r="H366" t="s">
        <v>38</v>
      </c>
      <c r="I366" t="s">
        <v>118</v>
      </c>
      <c r="J366" s="12" t="s">
        <v>356</v>
      </c>
      <c r="K366" s="12" t="s">
        <v>362</v>
      </c>
      <c r="L366" s="12" t="s">
        <v>367</v>
      </c>
      <c r="M366" s="12" t="s">
        <v>436</v>
      </c>
      <c r="N366" s="27" t="s">
        <v>435</v>
      </c>
      <c r="O366" s="26">
        <f>VLOOKUP(Table3[[#This Row],[taxon_oid]],[1]Alphas_all_puf_new_20170727!$A:$AG,14,FALSE)</f>
        <v>1036743</v>
      </c>
      <c r="P366" s="26">
        <f>VLOOKUP(Table3[[#This Row],[taxon_oid]],[1]Alphas_all_puf_new_20170727!$A:$AG,15,FALSE)</f>
        <v>67413</v>
      </c>
      <c r="Q366" s="26">
        <f>VLOOKUP(Table3[[#This Row],[taxon_oid]],[1]Alphas_all_puf_new_20170727!$A:$AG,16,FALSE)</f>
        <v>162149</v>
      </c>
      <c r="R366" s="20">
        <f>VLOOKUP(Table3[[#This Row],[taxon_oid]],[1]Alphas_all_puf_new_20170727!$A:$AG,17,FALSE)</f>
        <v>40967</v>
      </c>
      <c r="S366" s="19">
        <f>VLOOKUP(Table3[[#This Row],[taxon_oid]],[1]Alphas_all_puf_new_20170727!$A:$AG,19,FALSE)</f>
        <v>0</v>
      </c>
      <c r="T366" s="19" t="str">
        <f>VLOOKUP(Table3[[#This Row],[taxon_oid]],[1]Alphas_all_puf_new_20170727!$A:$AG,20,FALSE)</f>
        <v>Yes</v>
      </c>
      <c r="U366" s="19" t="str">
        <f>VLOOKUP(Table3[[#This Row],[taxon_oid]],[1]Alphas_all_puf_new_20170727!$A:$AG,21,FALSE)</f>
        <v>Unknown</v>
      </c>
      <c r="V366" s="13">
        <f>VLOOKUP(Table3[[#This Row],[taxon_oid]],[1]Alphas_all_puf_new_20170727!$A:$AG,22,FALSE)</f>
        <v>4352825</v>
      </c>
      <c r="W366" s="13">
        <f>VLOOKUP(Table3[[#This Row],[taxon_oid]],[1]Alphas_all_puf_new_20170727!$A:$AG,23,FALSE)</f>
        <v>3945</v>
      </c>
      <c r="X366" s="13">
        <f>VLOOKUP(Table3[[#This Row],[taxon_oid]],[1]Alphas_all_puf_new_20170727!$A:$AG,24,FALSE)</f>
        <v>1</v>
      </c>
      <c r="Y366" s="25">
        <f>VLOOKUP(Table3[[#This Row],[taxon_oid]],[1]Alphas_all_puf_new_20170727!$A:$AG,25,FALSE)</f>
        <v>0.65</v>
      </c>
      <c r="Z366" s="13">
        <f>VLOOKUP(Table3[[#This Row],[taxon_oid]],[1]Alphas_all_puf_new_20170727!$A:$AG,26,FALSE)</f>
        <v>3839195</v>
      </c>
      <c r="AA366" s="13">
        <f>VLOOKUP(Table3[[#This Row],[taxon_oid]],[1]Alphas_all_puf_new_20170727!$A:$AG,27,FALSE)</f>
        <v>3878</v>
      </c>
      <c r="AB366" s="13">
        <f>VLOOKUP(Table3[[#This Row],[taxon_oid]],[1]Alphas_all_puf_new_20170727!$A:$AG,28,FALSE)</f>
        <v>67</v>
      </c>
      <c r="AC366" s="13">
        <f>VLOOKUP(Table3[[#This Row],[taxon_oid]],[1]Alphas_all_puf_new_20170727!$A:$AG,29,FALSE)</f>
        <v>12</v>
      </c>
      <c r="AD366" s="13">
        <f>VLOOKUP(Table3[[#This Row],[taxon_oid]],[1]Alphas_all_puf_new_20170727!$A:$AG,30,FALSE)</f>
        <v>4</v>
      </c>
      <c r="AE366" s="13">
        <f>VLOOKUP(Table3[[#This Row],[taxon_oid]],[1]Alphas_all_puf_new_20170727!$A:$AG,31,FALSE)</f>
        <v>4</v>
      </c>
      <c r="AF366" s="13">
        <f>VLOOKUP(Table3[[#This Row],[taxon_oid]],[1]Alphas_all_puf_new_20170727!$A:$AG,32,FALSE)</f>
        <v>4</v>
      </c>
      <c r="AG366" s="13">
        <f>VLOOKUP(Table3[[#This Row],[taxon_oid]],[1]Alphas_all_puf_new_20170727!$A:$AG,33,FALSE)</f>
        <v>55</v>
      </c>
    </row>
    <row r="367" spans="1:33" x14ac:dyDescent="0.35">
      <c r="A367">
        <v>2667527396</v>
      </c>
      <c r="B367" t="s">
        <v>35</v>
      </c>
      <c r="C367" t="s">
        <v>36</v>
      </c>
      <c r="D367" t="s">
        <v>254</v>
      </c>
      <c r="E367" t="s">
        <v>434</v>
      </c>
      <c r="F367" t="s">
        <v>46</v>
      </c>
      <c r="G367">
        <v>2667527396</v>
      </c>
      <c r="H367" t="s">
        <v>38</v>
      </c>
      <c r="I367" t="s">
        <v>118</v>
      </c>
      <c r="J367" s="12" t="s">
        <v>356</v>
      </c>
      <c r="K367" s="12" t="s">
        <v>362</v>
      </c>
      <c r="L367" s="12" t="s">
        <v>433</v>
      </c>
      <c r="M367" s="12" t="s">
        <v>432</v>
      </c>
      <c r="N367" s="27" t="s">
        <v>431</v>
      </c>
      <c r="O367" s="26">
        <f>VLOOKUP(Table3[[#This Row],[taxon_oid]],[1]Alphas_all_puf_new_20170727!$A:$AG,14,FALSE)</f>
        <v>578943</v>
      </c>
      <c r="P367" s="26">
        <f>VLOOKUP(Table3[[#This Row],[taxon_oid]],[1]Alphas_all_puf_new_20170727!$A:$AG,15,FALSE)</f>
        <v>0</v>
      </c>
      <c r="Q367" s="26">
        <f>VLOOKUP(Table3[[#This Row],[taxon_oid]],[1]Alphas_all_puf_new_20170727!$A:$AG,16,FALSE)</f>
        <v>0</v>
      </c>
      <c r="R367" s="20">
        <f>VLOOKUP(Table3[[#This Row],[taxon_oid]],[1]Alphas_all_puf_new_20170727!$A:$AG,17,FALSE)</f>
        <v>42510</v>
      </c>
      <c r="S367" s="19" t="str">
        <f>VLOOKUP(Table3[[#This Row],[taxon_oid]],[1]Alphas_all_puf_new_20170727!$A:$AG,19,FALSE)</f>
        <v>William Whitman</v>
      </c>
      <c r="T367" s="19" t="str">
        <f>VLOOKUP(Table3[[#This Row],[taxon_oid]],[1]Alphas_all_puf_new_20170727!$A:$AG,20,FALSE)</f>
        <v>Yes</v>
      </c>
      <c r="U367" s="19">
        <f>VLOOKUP(Table3[[#This Row],[taxon_oid]],[1]Alphas_all_puf_new_20170727!$A:$AG,21,FALSE)</f>
        <v>0</v>
      </c>
      <c r="V367" s="13">
        <f>VLOOKUP(Table3[[#This Row],[taxon_oid]],[1]Alphas_all_puf_new_20170727!$A:$AG,22,FALSE)</f>
        <v>4189767</v>
      </c>
      <c r="W367" s="13">
        <f>VLOOKUP(Table3[[#This Row],[taxon_oid]],[1]Alphas_all_puf_new_20170727!$A:$AG,23,FALSE)</f>
        <v>3887</v>
      </c>
      <c r="X367" s="13">
        <f>VLOOKUP(Table3[[#This Row],[taxon_oid]],[1]Alphas_all_puf_new_20170727!$A:$AG,24,FALSE)</f>
        <v>14</v>
      </c>
      <c r="Y367" s="25">
        <f>VLOOKUP(Table3[[#This Row],[taxon_oid]],[1]Alphas_all_puf_new_20170727!$A:$AG,25,FALSE)</f>
        <v>0.65</v>
      </c>
      <c r="Z367" s="13">
        <f>VLOOKUP(Table3[[#This Row],[taxon_oid]],[1]Alphas_all_puf_new_20170727!$A:$AG,26,FALSE)</f>
        <v>3829680</v>
      </c>
      <c r="AA367" s="13">
        <f>VLOOKUP(Table3[[#This Row],[taxon_oid]],[1]Alphas_all_puf_new_20170727!$A:$AG,27,FALSE)</f>
        <v>3821</v>
      </c>
      <c r="AB367" s="13">
        <f>VLOOKUP(Table3[[#This Row],[taxon_oid]],[1]Alphas_all_puf_new_20170727!$A:$AG,28,FALSE)</f>
        <v>66</v>
      </c>
      <c r="AC367" s="13">
        <f>VLOOKUP(Table3[[#This Row],[taxon_oid]],[1]Alphas_all_puf_new_20170727!$A:$AG,29,FALSE)</f>
        <v>9</v>
      </c>
      <c r="AD367" s="13">
        <f>VLOOKUP(Table3[[#This Row],[taxon_oid]],[1]Alphas_all_puf_new_20170727!$A:$AG,30,FALSE)</f>
        <v>3</v>
      </c>
      <c r="AE367" s="13">
        <f>VLOOKUP(Table3[[#This Row],[taxon_oid]],[1]Alphas_all_puf_new_20170727!$A:$AG,31,FALSE)</f>
        <v>3</v>
      </c>
      <c r="AF367" s="13">
        <f>VLOOKUP(Table3[[#This Row],[taxon_oid]],[1]Alphas_all_puf_new_20170727!$A:$AG,32,FALSE)</f>
        <v>3</v>
      </c>
      <c r="AG367" s="13">
        <f>VLOOKUP(Table3[[#This Row],[taxon_oid]],[1]Alphas_all_puf_new_20170727!$A:$AG,33,FALSE)</f>
        <v>52</v>
      </c>
    </row>
    <row r="368" spans="1:33" x14ac:dyDescent="0.35">
      <c r="A368">
        <v>2596583689</v>
      </c>
      <c r="B368" t="s">
        <v>35</v>
      </c>
      <c r="C368" t="s">
        <v>36</v>
      </c>
      <c r="D368" t="s">
        <v>45</v>
      </c>
      <c r="E368" t="s">
        <v>430</v>
      </c>
      <c r="F368" t="s">
        <v>46</v>
      </c>
      <c r="G368">
        <v>2596583689</v>
      </c>
      <c r="H368" t="s">
        <v>38</v>
      </c>
      <c r="I368" t="s">
        <v>118</v>
      </c>
      <c r="J368" s="12" t="s">
        <v>356</v>
      </c>
      <c r="K368" s="12" t="s">
        <v>362</v>
      </c>
      <c r="L368" s="12" t="s">
        <v>388</v>
      </c>
      <c r="M368" s="12" t="s">
        <v>387</v>
      </c>
      <c r="N368" s="27" t="s">
        <v>429</v>
      </c>
      <c r="O368" s="26">
        <f>VLOOKUP(Table3[[#This Row],[taxon_oid]],[1]Alphas_all_puf_new_20170727!$A:$AG,14,FALSE)</f>
        <v>1082</v>
      </c>
      <c r="P368" s="26">
        <f>VLOOKUP(Table3[[#This Row],[taxon_oid]],[1]Alphas_all_puf_new_20170727!$A:$AG,15,FALSE)</f>
        <v>0</v>
      </c>
      <c r="Q368" s="26">
        <f>VLOOKUP(Table3[[#This Row],[taxon_oid]],[1]Alphas_all_puf_new_20170727!$A:$AG,16,FALSE)</f>
        <v>0</v>
      </c>
      <c r="R368" s="20">
        <f>VLOOKUP(Table3[[#This Row],[taxon_oid]],[1]Alphas_all_puf_new_20170727!$A:$AG,17,FALSE)</f>
        <v>42580</v>
      </c>
      <c r="S368" s="19" t="str">
        <f>VLOOKUP(Table3[[#This Row],[taxon_oid]],[1]Alphas_all_puf_new_20170727!$A:$AG,19,FALSE)</f>
        <v>Markus G?ker</v>
      </c>
      <c r="T368" s="19" t="str">
        <f>VLOOKUP(Table3[[#This Row],[taxon_oid]],[1]Alphas_all_puf_new_20170727!$A:$AG,20,FALSE)</f>
        <v>Yes</v>
      </c>
      <c r="U368" s="19" t="str">
        <f>VLOOKUP(Table3[[#This Row],[taxon_oid]],[1]Alphas_all_puf_new_20170727!$A:$AG,21,FALSE)</f>
        <v>Unknown</v>
      </c>
      <c r="V368" s="13">
        <f>VLOOKUP(Table3[[#This Row],[taxon_oid]],[1]Alphas_all_puf_new_20170727!$A:$AG,22,FALSE)</f>
        <v>3764101</v>
      </c>
      <c r="W368" s="13">
        <f>VLOOKUP(Table3[[#This Row],[taxon_oid]],[1]Alphas_all_puf_new_20170727!$A:$AG,23,FALSE)</f>
        <v>3494</v>
      </c>
      <c r="X368" s="13">
        <f>VLOOKUP(Table3[[#This Row],[taxon_oid]],[1]Alphas_all_puf_new_20170727!$A:$AG,24,FALSE)</f>
        <v>44</v>
      </c>
      <c r="Y368" s="25">
        <f>VLOOKUP(Table3[[#This Row],[taxon_oid]],[1]Alphas_all_puf_new_20170727!$A:$AG,25,FALSE)</f>
        <v>0.64</v>
      </c>
      <c r="Z368" s="13">
        <f>VLOOKUP(Table3[[#This Row],[taxon_oid]],[1]Alphas_all_puf_new_20170727!$A:$AG,26,FALSE)</f>
        <v>3413643</v>
      </c>
      <c r="AA368" s="13">
        <f>VLOOKUP(Table3[[#This Row],[taxon_oid]],[1]Alphas_all_puf_new_20170727!$A:$AG,27,FALSE)</f>
        <v>3437</v>
      </c>
      <c r="AB368" s="13">
        <f>VLOOKUP(Table3[[#This Row],[taxon_oid]],[1]Alphas_all_puf_new_20170727!$A:$AG,28,FALSE)</f>
        <v>57</v>
      </c>
      <c r="AC368" s="13">
        <f>VLOOKUP(Table3[[#This Row],[taxon_oid]],[1]Alphas_all_puf_new_20170727!$A:$AG,29,FALSE)</f>
        <v>3</v>
      </c>
      <c r="AD368" s="13">
        <f>VLOOKUP(Table3[[#This Row],[taxon_oid]],[1]Alphas_all_puf_new_20170727!$A:$AG,30,FALSE)</f>
        <v>1</v>
      </c>
      <c r="AE368" s="13">
        <f>VLOOKUP(Table3[[#This Row],[taxon_oid]],[1]Alphas_all_puf_new_20170727!$A:$AG,31,FALSE)</f>
        <v>1</v>
      </c>
      <c r="AF368" s="13">
        <f>VLOOKUP(Table3[[#This Row],[taxon_oid]],[1]Alphas_all_puf_new_20170727!$A:$AG,32,FALSE)</f>
        <v>1</v>
      </c>
      <c r="AG368" s="13">
        <f>VLOOKUP(Table3[[#This Row],[taxon_oid]],[1]Alphas_all_puf_new_20170727!$A:$AG,33,FALSE)</f>
        <v>49</v>
      </c>
    </row>
    <row r="369" spans="1:33" x14ac:dyDescent="0.35">
      <c r="A369">
        <v>2519899571</v>
      </c>
      <c r="B369" t="s">
        <v>35</v>
      </c>
      <c r="C369" t="s">
        <v>36</v>
      </c>
      <c r="D369" t="s">
        <v>428</v>
      </c>
      <c r="E369" t="s">
        <v>427</v>
      </c>
      <c r="F369" t="s">
        <v>82</v>
      </c>
      <c r="G369">
        <v>2519899571</v>
      </c>
      <c r="H369" t="s">
        <v>38</v>
      </c>
      <c r="I369" t="s">
        <v>118</v>
      </c>
      <c r="J369" s="12" t="s">
        <v>356</v>
      </c>
      <c r="K369" s="12" t="s">
        <v>362</v>
      </c>
      <c r="L369" s="12" t="s">
        <v>426</v>
      </c>
      <c r="M369" s="12" t="s">
        <v>425</v>
      </c>
      <c r="N369" s="27" t="s">
        <v>424</v>
      </c>
      <c r="O369" s="26">
        <f>VLOOKUP(Table3[[#This Row],[taxon_oid]],[1]Alphas_all_puf_new_20170727!$A:$AG,14,FALSE)</f>
        <v>1238182</v>
      </c>
      <c r="P369" s="26">
        <f>VLOOKUP(Table3[[#This Row],[taxon_oid]],[1]Alphas_all_puf_new_20170727!$A:$AG,15,FALSE)</f>
        <v>0</v>
      </c>
      <c r="Q369" s="26">
        <f>VLOOKUP(Table3[[#This Row],[taxon_oid]],[1]Alphas_all_puf_new_20170727!$A:$AG,16,FALSE)</f>
        <v>0</v>
      </c>
      <c r="R369" s="20">
        <f>VLOOKUP(Table3[[#This Row],[taxon_oid]],[1]Alphas_all_puf_new_20170727!$A:$AG,17,FALSE)</f>
        <v>0</v>
      </c>
      <c r="S369" s="19">
        <f>VLOOKUP(Table3[[#This Row],[taxon_oid]],[1]Alphas_all_puf_new_20170727!$A:$AG,19,FALSE)</f>
        <v>0</v>
      </c>
      <c r="T369" s="19" t="str">
        <f>VLOOKUP(Table3[[#This Row],[taxon_oid]],[1]Alphas_all_puf_new_20170727!$A:$AG,20,FALSE)</f>
        <v>Yes</v>
      </c>
      <c r="U369" s="19" t="str">
        <f>VLOOKUP(Table3[[#This Row],[taxon_oid]],[1]Alphas_all_puf_new_20170727!$A:$AG,21,FALSE)</f>
        <v>Yes</v>
      </c>
      <c r="V369" s="13">
        <f>VLOOKUP(Table3[[#This Row],[taxon_oid]],[1]Alphas_all_puf_new_20170727!$A:$AG,22,FALSE)</f>
        <v>4952465</v>
      </c>
      <c r="W369" s="13">
        <f>VLOOKUP(Table3[[#This Row],[taxon_oid]],[1]Alphas_all_puf_new_20170727!$A:$AG,23,FALSE)</f>
        <v>4574</v>
      </c>
      <c r="X369" s="13">
        <f>VLOOKUP(Table3[[#This Row],[taxon_oid]],[1]Alphas_all_puf_new_20170727!$A:$AG,24,FALSE)</f>
        <v>61</v>
      </c>
      <c r="Y369" s="25">
        <f>VLOOKUP(Table3[[#This Row],[taxon_oid]],[1]Alphas_all_puf_new_20170727!$A:$AG,25,FALSE)</f>
        <v>0.69</v>
      </c>
      <c r="Z369" s="13">
        <f>VLOOKUP(Table3[[#This Row],[taxon_oid]],[1]Alphas_all_puf_new_20170727!$A:$AG,26,FALSE)</f>
        <v>4324091</v>
      </c>
      <c r="AA369" s="13">
        <f>VLOOKUP(Table3[[#This Row],[taxon_oid]],[1]Alphas_all_puf_new_20170727!$A:$AG,27,FALSE)</f>
        <v>4574</v>
      </c>
      <c r="AB369" s="13">
        <f>VLOOKUP(Table3[[#This Row],[taxon_oid]],[1]Alphas_all_puf_new_20170727!$A:$AG,28,FALSE)</f>
        <v>0</v>
      </c>
      <c r="AC369" s="13">
        <f>VLOOKUP(Table3[[#This Row],[taxon_oid]],[1]Alphas_all_puf_new_20170727!$A:$AG,29,FALSE)</f>
        <v>0</v>
      </c>
      <c r="AD369" s="13">
        <f>VLOOKUP(Table3[[#This Row],[taxon_oid]],[1]Alphas_all_puf_new_20170727!$A:$AG,30,FALSE)</f>
        <v>0</v>
      </c>
      <c r="AE369" s="13">
        <f>VLOOKUP(Table3[[#This Row],[taxon_oid]],[1]Alphas_all_puf_new_20170727!$A:$AG,31,FALSE)</f>
        <v>0</v>
      </c>
      <c r="AF369" s="13">
        <f>VLOOKUP(Table3[[#This Row],[taxon_oid]],[1]Alphas_all_puf_new_20170727!$A:$AG,32,FALSE)</f>
        <v>0</v>
      </c>
      <c r="AG369" s="13">
        <f>VLOOKUP(Table3[[#This Row],[taxon_oid]],[1]Alphas_all_puf_new_20170727!$A:$AG,33,FALSE)</f>
        <v>0</v>
      </c>
    </row>
    <row r="370" spans="1:33" x14ac:dyDescent="0.35">
      <c r="A370">
        <v>2513237204</v>
      </c>
      <c r="B370" t="s">
        <v>35</v>
      </c>
      <c r="C370" t="s">
        <v>60</v>
      </c>
      <c r="D370" t="s">
        <v>423</v>
      </c>
      <c r="E370" t="s">
        <v>422</v>
      </c>
      <c r="F370" t="s">
        <v>421</v>
      </c>
      <c r="G370">
        <v>2513237204</v>
      </c>
      <c r="H370" t="s">
        <v>38</v>
      </c>
      <c r="I370" t="s">
        <v>118</v>
      </c>
      <c r="J370" s="12" t="s">
        <v>356</v>
      </c>
      <c r="K370" s="12" t="s">
        <v>362</v>
      </c>
      <c r="L370" s="12" t="s">
        <v>420</v>
      </c>
      <c r="M370" s="12" t="s">
        <v>419</v>
      </c>
      <c r="N370" s="27" t="s">
        <v>418</v>
      </c>
      <c r="O370" s="26">
        <f>VLOOKUP(Table3[[#This Row],[taxon_oid]],[1]Alphas_all_puf_new_20170727!$A:$AG,14,FALSE)</f>
        <v>1150469</v>
      </c>
      <c r="P370" s="26">
        <f>VLOOKUP(Table3[[#This Row],[taxon_oid]],[1]Alphas_all_puf_new_20170727!$A:$AG,15,FALSE)</f>
        <v>81611</v>
      </c>
      <c r="Q370" s="26">
        <f>VLOOKUP(Table3[[#This Row],[taxon_oid]],[1]Alphas_all_puf_new_20170727!$A:$AG,16,FALSE)</f>
        <v>159003</v>
      </c>
      <c r="R370" s="20">
        <f>VLOOKUP(Table3[[#This Row],[taxon_oid]],[1]Alphas_all_puf_new_20170727!$A:$AG,17,FALSE)</f>
        <v>41051</v>
      </c>
      <c r="S370" s="19">
        <f>VLOOKUP(Table3[[#This Row],[taxon_oid]],[1]Alphas_all_puf_new_20170727!$A:$AG,19,FALSE)</f>
        <v>0</v>
      </c>
      <c r="T370" s="19" t="str">
        <f>VLOOKUP(Table3[[#This Row],[taxon_oid]],[1]Alphas_all_puf_new_20170727!$A:$AG,20,FALSE)</f>
        <v>Yes</v>
      </c>
      <c r="U370" s="19" t="str">
        <f>VLOOKUP(Table3[[#This Row],[taxon_oid]],[1]Alphas_all_puf_new_20170727!$A:$AG,21,FALSE)</f>
        <v>Yes</v>
      </c>
      <c r="V370" s="13">
        <f>VLOOKUP(Table3[[#This Row],[taxon_oid]],[1]Alphas_all_puf_new_20170727!$A:$AG,22,FALSE)</f>
        <v>3876289</v>
      </c>
      <c r="W370" s="13">
        <f>VLOOKUP(Table3[[#This Row],[taxon_oid]],[1]Alphas_all_puf_new_20170727!$A:$AG,23,FALSE)</f>
        <v>3376</v>
      </c>
      <c r="X370" s="13">
        <f>VLOOKUP(Table3[[#This Row],[taxon_oid]],[1]Alphas_all_puf_new_20170727!$A:$AG,24,FALSE)</f>
        <v>1</v>
      </c>
      <c r="Y370" s="25">
        <f>VLOOKUP(Table3[[#This Row],[taxon_oid]],[1]Alphas_all_puf_new_20170727!$A:$AG,25,FALSE)</f>
        <v>0.65</v>
      </c>
      <c r="Z370" s="13">
        <f>VLOOKUP(Table3[[#This Row],[taxon_oid]],[1]Alphas_all_puf_new_20170727!$A:$AG,26,FALSE)</f>
        <v>3170282</v>
      </c>
      <c r="AA370" s="13">
        <f>VLOOKUP(Table3[[#This Row],[taxon_oid]],[1]Alphas_all_puf_new_20170727!$A:$AG,27,FALSE)</f>
        <v>3281</v>
      </c>
      <c r="AB370" s="13">
        <f>VLOOKUP(Table3[[#This Row],[taxon_oid]],[1]Alphas_all_puf_new_20170727!$A:$AG,28,FALSE)</f>
        <v>95</v>
      </c>
      <c r="AC370" s="13">
        <f>VLOOKUP(Table3[[#This Row],[taxon_oid]],[1]Alphas_all_puf_new_20170727!$A:$AG,29,FALSE)</f>
        <v>3</v>
      </c>
      <c r="AD370" s="13">
        <f>VLOOKUP(Table3[[#This Row],[taxon_oid]],[1]Alphas_all_puf_new_20170727!$A:$AG,30,FALSE)</f>
        <v>1</v>
      </c>
      <c r="AE370" s="13">
        <f>VLOOKUP(Table3[[#This Row],[taxon_oid]],[1]Alphas_all_puf_new_20170727!$A:$AG,31,FALSE)</f>
        <v>1</v>
      </c>
      <c r="AF370" s="13">
        <f>VLOOKUP(Table3[[#This Row],[taxon_oid]],[1]Alphas_all_puf_new_20170727!$A:$AG,32,FALSE)</f>
        <v>1</v>
      </c>
      <c r="AG370" s="13">
        <f>VLOOKUP(Table3[[#This Row],[taxon_oid]],[1]Alphas_all_puf_new_20170727!$A:$AG,33,FALSE)</f>
        <v>92</v>
      </c>
    </row>
    <row r="371" spans="1:33" x14ac:dyDescent="0.35">
      <c r="A371">
        <v>2599185271</v>
      </c>
      <c r="B371" t="s">
        <v>35</v>
      </c>
      <c r="C371" t="s">
        <v>36</v>
      </c>
      <c r="D371" t="s">
        <v>172</v>
      </c>
      <c r="E371" t="s">
        <v>417</v>
      </c>
      <c r="F371" t="s">
        <v>46</v>
      </c>
      <c r="G371">
        <v>2599185271</v>
      </c>
      <c r="H371" t="s">
        <v>38</v>
      </c>
      <c r="I371" t="s">
        <v>118</v>
      </c>
      <c r="J371" s="12" t="s">
        <v>356</v>
      </c>
      <c r="K371" s="12" t="s">
        <v>362</v>
      </c>
      <c r="L371" s="12" t="s">
        <v>416</v>
      </c>
      <c r="M371" s="12" t="s">
        <v>415</v>
      </c>
      <c r="N371" s="27" t="s">
        <v>414</v>
      </c>
      <c r="O371" s="26">
        <f>VLOOKUP(Table3[[#This Row],[taxon_oid]],[1]Alphas_all_puf_new_20170727!$A:$AG,14,FALSE)</f>
        <v>1123362</v>
      </c>
      <c r="P371" s="26">
        <f>VLOOKUP(Table3[[#This Row],[taxon_oid]],[1]Alphas_all_puf_new_20170727!$A:$AG,15,FALSE)</f>
        <v>0</v>
      </c>
      <c r="Q371" s="26">
        <f>VLOOKUP(Table3[[#This Row],[taxon_oid]],[1]Alphas_all_puf_new_20170727!$A:$AG,16,FALSE)</f>
        <v>0</v>
      </c>
      <c r="R371" s="20">
        <f>VLOOKUP(Table3[[#This Row],[taxon_oid]],[1]Alphas_all_puf_new_20170727!$A:$AG,17,FALSE)</f>
        <v>42011</v>
      </c>
      <c r="S371" s="19" t="str">
        <f>VLOOKUP(Table3[[#This Row],[taxon_oid]],[1]Alphas_all_puf_new_20170727!$A:$AG,19,FALSE)</f>
        <v>Nikos Kyrpides</v>
      </c>
      <c r="T371" s="19" t="str">
        <f>VLOOKUP(Table3[[#This Row],[taxon_oid]],[1]Alphas_all_puf_new_20170727!$A:$AG,20,FALSE)</f>
        <v>Yes</v>
      </c>
      <c r="U371" s="19" t="str">
        <f>VLOOKUP(Table3[[#This Row],[taxon_oid]],[1]Alphas_all_puf_new_20170727!$A:$AG,21,FALSE)</f>
        <v>Yes</v>
      </c>
      <c r="V371" s="13">
        <f>VLOOKUP(Table3[[#This Row],[taxon_oid]],[1]Alphas_all_puf_new_20170727!$A:$AG,22,FALSE)</f>
        <v>5363368</v>
      </c>
      <c r="W371" s="13">
        <f>VLOOKUP(Table3[[#This Row],[taxon_oid]],[1]Alphas_all_puf_new_20170727!$A:$AG,23,FALSE)</f>
        <v>5060</v>
      </c>
      <c r="X371" s="13">
        <f>VLOOKUP(Table3[[#This Row],[taxon_oid]],[1]Alphas_all_puf_new_20170727!$A:$AG,24,FALSE)</f>
        <v>51</v>
      </c>
      <c r="Y371" s="25">
        <f>VLOOKUP(Table3[[#This Row],[taxon_oid]],[1]Alphas_all_puf_new_20170727!$A:$AG,25,FALSE)</f>
        <v>0.67</v>
      </c>
      <c r="Z371" s="13">
        <f>VLOOKUP(Table3[[#This Row],[taxon_oid]],[1]Alphas_all_puf_new_20170727!$A:$AG,26,FALSE)</f>
        <v>4798906</v>
      </c>
      <c r="AA371" s="13">
        <f>VLOOKUP(Table3[[#This Row],[taxon_oid]],[1]Alphas_all_puf_new_20170727!$A:$AG,27,FALSE)</f>
        <v>4979</v>
      </c>
      <c r="AB371" s="13">
        <f>VLOOKUP(Table3[[#This Row],[taxon_oid]],[1]Alphas_all_puf_new_20170727!$A:$AG,28,FALSE)</f>
        <v>81</v>
      </c>
      <c r="AC371" s="13">
        <f>VLOOKUP(Table3[[#This Row],[taxon_oid]],[1]Alphas_all_puf_new_20170727!$A:$AG,29,FALSE)</f>
        <v>12</v>
      </c>
      <c r="AD371" s="13">
        <f>VLOOKUP(Table3[[#This Row],[taxon_oid]],[1]Alphas_all_puf_new_20170727!$A:$AG,30,FALSE)</f>
        <v>4</v>
      </c>
      <c r="AE371" s="13">
        <f>VLOOKUP(Table3[[#This Row],[taxon_oid]],[1]Alphas_all_puf_new_20170727!$A:$AG,31,FALSE)</f>
        <v>4</v>
      </c>
      <c r="AF371" s="13">
        <f>VLOOKUP(Table3[[#This Row],[taxon_oid]],[1]Alphas_all_puf_new_20170727!$A:$AG,32,FALSE)</f>
        <v>4</v>
      </c>
      <c r="AG371" s="13">
        <f>VLOOKUP(Table3[[#This Row],[taxon_oid]],[1]Alphas_all_puf_new_20170727!$A:$AG,33,FALSE)</f>
        <v>60</v>
      </c>
    </row>
    <row r="372" spans="1:33" x14ac:dyDescent="0.35">
      <c r="A372">
        <v>2675903125</v>
      </c>
      <c r="B372" t="s">
        <v>35</v>
      </c>
      <c r="C372" t="s">
        <v>36</v>
      </c>
      <c r="D372" t="s">
        <v>413</v>
      </c>
      <c r="E372" t="s">
        <v>412</v>
      </c>
      <c r="F372" t="s">
        <v>46</v>
      </c>
      <c r="G372">
        <v>2675903125</v>
      </c>
      <c r="H372" t="s">
        <v>38</v>
      </c>
      <c r="I372" t="s">
        <v>118</v>
      </c>
      <c r="J372" s="12" t="s">
        <v>356</v>
      </c>
      <c r="K372" s="12" t="s">
        <v>362</v>
      </c>
      <c r="L372" s="12" t="s">
        <v>399</v>
      </c>
      <c r="M372" s="12" t="s">
        <v>398</v>
      </c>
      <c r="N372" s="27" t="s">
        <v>411</v>
      </c>
      <c r="O372" s="26">
        <f>VLOOKUP(Table3[[#This Row],[taxon_oid]],[1]Alphas_all_puf_new_20170727!$A:$AG,14,FALSE)</f>
        <v>526216</v>
      </c>
      <c r="P372" s="26">
        <f>VLOOKUP(Table3[[#This Row],[taxon_oid]],[1]Alphas_all_puf_new_20170727!$A:$AG,15,FALSE)</f>
        <v>0</v>
      </c>
      <c r="Q372" s="26">
        <f>VLOOKUP(Table3[[#This Row],[taxon_oid]],[1]Alphas_all_puf_new_20170727!$A:$AG,16,FALSE)</f>
        <v>0</v>
      </c>
      <c r="R372" s="20">
        <f>VLOOKUP(Table3[[#This Row],[taxon_oid]],[1]Alphas_all_puf_new_20170727!$A:$AG,17,FALSE)</f>
        <v>42903</v>
      </c>
      <c r="S372" s="19" t="str">
        <f>VLOOKUP(Table3[[#This Row],[taxon_oid]],[1]Alphas_all_puf_new_20170727!$A:$AG,19,FALSE)</f>
        <v>Eddy Rubin</v>
      </c>
      <c r="T372" s="19" t="str">
        <f>VLOOKUP(Table3[[#This Row],[taxon_oid]],[1]Alphas_all_puf_new_20170727!$A:$AG,20,FALSE)</f>
        <v>Yes</v>
      </c>
      <c r="U372" s="19">
        <f>VLOOKUP(Table3[[#This Row],[taxon_oid]],[1]Alphas_all_puf_new_20170727!$A:$AG,21,FALSE)</f>
        <v>0</v>
      </c>
      <c r="V372" s="13">
        <f>VLOOKUP(Table3[[#This Row],[taxon_oid]],[1]Alphas_all_puf_new_20170727!$A:$AG,22,FALSE)</f>
        <v>3853825</v>
      </c>
      <c r="W372" s="13">
        <f>VLOOKUP(Table3[[#This Row],[taxon_oid]],[1]Alphas_all_puf_new_20170727!$A:$AG,23,FALSE)</f>
        <v>3685</v>
      </c>
      <c r="X372" s="13">
        <f>VLOOKUP(Table3[[#This Row],[taxon_oid]],[1]Alphas_all_puf_new_20170727!$A:$AG,24,FALSE)</f>
        <v>15</v>
      </c>
      <c r="Y372" s="25">
        <f>VLOOKUP(Table3[[#This Row],[taxon_oid]],[1]Alphas_all_puf_new_20170727!$A:$AG,25,FALSE)</f>
        <v>0.65</v>
      </c>
      <c r="Z372" s="13">
        <f>VLOOKUP(Table3[[#This Row],[taxon_oid]],[1]Alphas_all_puf_new_20170727!$A:$AG,26,FALSE)</f>
        <v>3527834</v>
      </c>
      <c r="AA372" s="13">
        <f>VLOOKUP(Table3[[#This Row],[taxon_oid]],[1]Alphas_all_puf_new_20170727!$A:$AG,27,FALSE)</f>
        <v>3625</v>
      </c>
      <c r="AB372" s="13">
        <f>VLOOKUP(Table3[[#This Row],[taxon_oid]],[1]Alphas_all_puf_new_20170727!$A:$AG,28,FALSE)</f>
        <v>60</v>
      </c>
      <c r="AC372" s="13">
        <f>VLOOKUP(Table3[[#This Row],[taxon_oid]],[1]Alphas_all_puf_new_20170727!$A:$AG,29,FALSE)</f>
        <v>3</v>
      </c>
      <c r="AD372" s="13">
        <f>VLOOKUP(Table3[[#This Row],[taxon_oid]],[1]Alphas_all_puf_new_20170727!$A:$AG,30,FALSE)</f>
        <v>1</v>
      </c>
      <c r="AE372" s="13">
        <f>VLOOKUP(Table3[[#This Row],[taxon_oid]],[1]Alphas_all_puf_new_20170727!$A:$AG,31,FALSE)</f>
        <v>1</v>
      </c>
      <c r="AF372" s="13">
        <f>VLOOKUP(Table3[[#This Row],[taxon_oid]],[1]Alphas_all_puf_new_20170727!$A:$AG,32,FALSE)</f>
        <v>1</v>
      </c>
      <c r="AG372" s="13">
        <f>VLOOKUP(Table3[[#This Row],[taxon_oid]],[1]Alphas_all_puf_new_20170727!$A:$AG,33,FALSE)</f>
        <v>50</v>
      </c>
    </row>
    <row r="373" spans="1:33" x14ac:dyDescent="0.35">
      <c r="A373">
        <v>2675903020</v>
      </c>
      <c r="B373" t="s">
        <v>35</v>
      </c>
      <c r="C373" t="s">
        <v>36</v>
      </c>
      <c r="D373" t="s">
        <v>45</v>
      </c>
      <c r="E373" t="s">
        <v>410</v>
      </c>
      <c r="F373" t="s">
        <v>46</v>
      </c>
      <c r="G373">
        <v>2675903020</v>
      </c>
      <c r="H373" t="s">
        <v>38</v>
      </c>
      <c r="I373" t="s">
        <v>118</v>
      </c>
      <c r="J373" s="12" t="s">
        <v>356</v>
      </c>
      <c r="K373" s="12" t="s">
        <v>362</v>
      </c>
      <c r="L373" s="12" t="s">
        <v>409</v>
      </c>
      <c r="M373" s="12" t="s">
        <v>408</v>
      </c>
      <c r="N373" s="27" t="s">
        <v>407</v>
      </c>
      <c r="O373" s="26">
        <f>VLOOKUP(Table3[[#This Row],[taxon_oid]],[1]Alphas_all_puf_new_20170727!$A:$AG,14,FALSE)</f>
        <v>69960</v>
      </c>
      <c r="P373" s="26">
        <f>VLOOKUP(Table3[[#This Row],[taxon_oid]],[1]Alphas_all_puf_new_20170727!$A:$AG,15,FALSE)</f>
        <v>0</v>
      </c>
      <c r="Q373" s="26">
        <f>VLOOKUP(Table3[[#This Row],[taxon_oid]],[1]Alphas_all_puf_new_20170727!$A:$AG,16,FALSE)</f>
        <v>0</v>
      </c>
      <c r="R373" s="20">
        <f>VLOOKUP(Table3[[#This Row],[taxon_oid]],[1]Alphas_all_puf_new_20170727!$A:$AG,17,FALSE)</f>
        <v>42548</v>
      </c>
      <c r="S373" s="19" t="str">
        <f>VLOOKUP(Table3[[#This Row],[taxon_oid]],[1]Alphas_all_puf_new_20170727!$A:$AG,19,FALSE)</f>
        <v>Markus G?ker</v>
      </c>
      <c r="T373" s="19" t="str">
        <f>VLOOKUP(Table3[[#This Row],[taxon_oid]],[1]Alphas_all_puf_new_20170727!$A:$AG,20,FALSE)</f>
        <v>Yes</v>
      </c>
      <c r="U373" s="19" t="str">
        <f>VLOOKUP(Table3[[#This Row],[taxon_oid]],[1]Alphas_all_puf_new_20170727!$A:$AG,21,FALSE)</f>
        <v>Yes</v>
      </c>
      <c r="V373" s="13">
        <f>VLOOKUP(Table3[[#This Row],[taxon_oid]],[1]Alphas_all_puf_new_20170727!$A:$AG,22,FALSE)</f>
        <v>4211331</v>
      </c>
      <c r="W373" s="13">
        <f>VLOOKUP(Table3[[#This Row],[taxon_oid]],[1]Alphas_all_puf_new_20170727!$A:$AG,23,FALSE)</f>
        <v>3755</v>
      </c>
      <c r="X373" s="13">
        <f>VLOOKUP(Table3[[#This Row],[taxon_oid]],[1]Alphas_all_puf_new_20170727!$A:$AG,24,FALSE)</f>
        <v>50</v>
      </c>
      <c r="Y373" s="25">
        <f>VLOOKUP(Table3[[#This Row],[taxon_oid]],[1]Alphas_all_puf_new_20170727!$A:$AG,25,FALSE)</f>
        <v>0.67</v>
      </c>
      <c r="Z373" s="13">
        <f>VLOOKUP(Table3[[#This Row],[taxon_oid]],[1]Alphas_all_puf_new_20170727!$A:$AG,26,FALSE)</f>
        <v>3679692</v>
      </c>
      <c r="AA373" s="13">
        <f>VLOOKUP(Table3[[#This Row],[taxon_oid]],[1]Alphas_all_puf_new_20170727!$A:$AG,27,FALSE)</f>
        <v>3702</v>
      </c>
      <c r="AB373" s="13">
        <f>VLOOKUP(Table3[[#This Row],[taxon_oid]],[1]Alphas_all_puf_new_20170727!$A:$AG,28,FALSE)</f>
        <v>53</v>
      </c>
      <c r="AC373" s="13">
        <f>VLOOKUP(Table3[[#This Row],[taxon_oid]],[1]Alphas_all_puf_new_20170727!$A:$AG,29,FALSE)</f>
        <v>2</v>
      </c>
      <c r="AD373" s="13">
        <f>VLOOKUP(Table3[[#This Row],[taxon_oid]],[1]Alphas_all_puf_new_20170727!$A:$AG,30,FALSE)</f>
        <v>0</v>
      </c>
      <c r="AE373" s="13">
        <f>VLOOKUP(Table3[[#This Row],[taxon_oid]],[1]Alphas_all_puf_new_20170727!$A:$AG,31,FALSE)</f>
        <v>1</v>
      </c>
      <c r="AF373" s="13">
        <f>VLOOKUP(Table3[[#This Row],[taxon_oid]],[1]Alphas_all_puf_new_20170727!$A:$AG,32,FALSE)</f>
        <v>1</v>
      </c>
      <c r="AG373" s="13">
        <f>VLOOKUP(Table3[[#This Row],[taxon_oid]],[1]Alphas_all_puf_new_20170727!$A:$AG,33,FALSE)</f>
        <v>45</v>
      </c>
    </row>
    <row r="374" spans="1:33" x14ac:dyDescent="0.35">
      <c r="A374">
        <v>2597490343</v>
      </c>
      <c r="B374" t="s">
        <v>35</v>
      </c>
      <c r="C374" t="s">
        <v>36</v>
      </c>
      <c r="D374" t="s">
        <v>45</v>
      </c>
      <c r="E374" t="s">
        <v>406</v>
      </c>
      <c r="F374" t="s">
        <v>46</v>
      </c>
      <c r="G374">
        <v>2597490343</v>
      </c>
      <c r="H374" t="s">
        <v>38</v>
      </c>
      <c r="I374" t="s">
        <v>118</v>
      </c>
      <c r="J374" s="12" t="s">
        <v>356</v>
      </c>
      <c r="K374" s="12" t="s">
        <v>362</v>
      </c>
      <c r="L374" s="12" t="s">
        <v>388</v>
      </c>
      <c r="M374" s="12" t="s">
        <v>387</v>
      </c>
      <c r="N374" s="27" t="s">
        <v>405</v>
      </c>
      <c r="O374" s="26">
        <f>VLOOKUP(Table3[[#This Row],[taxon_oid]],[1]Alphas_all_puf_new_20170727!$A:$AG,14,FALSE)</f>
        <v>1082</v>
      </c>
      <c r="P374" s="26">
        <f>VLOOKUP(Table3[[#This Row],[taxon_oid]],[1]Alphas_all_puf_new_20170727!$A:$AG,15,FALSE)</f>
        <v>0</v>
      </c>
      <c r="Q374" s="26">
        <f>VLOOKUP(Table3[[#This Row],[taxon_oid]],[1]Alphas_all_puf_new_20170727!$A:$AG,16,FALSE)</f>
        <v>0</v>
      </c>
      <c r="R374" s="20">
        <f>VLOOKUP(Table3[[#This Row],[taxon_oid]],[1]Alphas_all_puf_new_20170727!$A:$AG,17,FALSE)</f>
        <v>42342</v>
      </c>
      <c r="S374" s="19" t="str">
        <f>VLOOKUP(Table3[[#This Row],[taxon_oid]],[1]Alphas_all_puf_new_20170727!$A:$AG,19,FALSE)</f>
        <v>Markus G?ker</v>
      </c>
      <c r="T374" s="19" t="str">
        <f>VLOOKUP(Table3[[#This Row],[taxon_oid]],[1]Alphas_all_puf_new_20170727!$A:$AG,20,FALSE)</f>
        <v>Yes</v>
      </c>
      <c r="U374" s="19" t="str">
        <f>VLOOKUP(Table3[[#This Row],[taxon_oid]],[1]Alphas_all_puf_new_20170727!$A:$AG,21,FALSE)</f>
        <v>Unknown</v>
      </c>
      <c r="V374" s="13">
        <f>VLOOKUP(Table3[[#This Row],[taxon_oid]],[1]Alphas_all_puf_new_20170727!$A:$AG,22,FALSE)</f>
        <v>3805060</v>
      </c>
      <c r="W374" s="13">
        <f>VLOOKUP(Table3[[#This Row],[taxon_oid]],[1]Alphas_all_puf_new_20170727!$A:$AG,23,FALSE)</f>
        <v>3390</v>
      </c>
      <c r="X374" s="13">
        <f>VLOOKUP(Table3[[#This Row],[taxon_oid]],[1]Alphas_all_puf_new_20170727!$A:$AG,24,FALSE)</f>
        <v>29</v>
      </c>
      <c r="Y374" s="25">
        <f>VLOOKUP(Table3[[#This Row],[taxon_oid]],[1]Alphas_all_puf_new_20170727!$A:$AG,25,FALSE)</f>
        <v>0.65</v>
      </c>
      <c r="Z374" s="13">
        <f>VLOOKUP(Table3[[#This Row],[taxon_oid]],[1]Alphas_all_puf_new_20170727!$A:$AG,26,FALSE)</f>
        <v>3444973</v>
      </c>
      <c r="AA374" s="13">
        <f>VLOOKUP(Table3[[#This Row],[taxon_oid]],[1]Alphas_all_puf_new_20170727!$A:$AG,27,FALSE)</f>
        <v>3332</v>
      </c>
      <c r="AB374" s="13">
        <f>VLOOKUP(Table3[[#This Row],[taxon_oid]],[1]Alphas_all_puf_new_20170727!$A:$AG,28,FALSE)</f>
        <v>58</v>
      </c>
      <c r="AC374" s="13">
        <f>VLOOKUP(Table3[[#This Row],[taxon_oid]],[1]Alphas_all_puf_new_20170727!$A:$AG,29,FALSE)</f>
        <v>4</v>
      </c>
      <c r="AD374" s="13">
        <f>VLOOKUP(Table3[[#This Row],[taxon_oid]],[1]Alphas_all_puf_new_20170727!$A:$AG,30,FALSE)</f>
        <v>1</v>
      </c>
      <c r="AE374" s="13">
        <f>VLOOKUP(Table3[[#This Row],[taxon_oid]],[1]Alphas_all_puf_new_20170727!$A:$AG,31,FALSE)</f>
        <v>1</v>
      </c>
      <c r="AF374" s="13">
        <f>VLOOKUP(Table3[[#This Row],[taxon_oid]],[1]Alphas_all_puf_new_20170727!$A:$AG,32,FALSE)</f>
        <v>2</v>
      </c>
      <c r="AG374" s="13">
        <f>VLOOKUP(Table3[[#This Row],[taxon_oid]],[1]Alphas_all_puf_new_20170727!$A:$AG,33,FALSE)</f>
        <v>49</v>
      </c>
    </row>
    <row r="375" spans="1:33" x14ac:dyDescent="0.35">
      <c r="A375">
        <v>2596583688</v>
      </c>
      <c r="B375" t="s">
        <v>35</v>
      </c>
      <c r="C375" t="s">
        <v>36</v>
      </c>
      <c r="D375" t="s">
        <v>45</v>
      </c>
      <c r="E375" t="s">
        <v>404</v>
      </c>
      <c r="F375" t="s">
        <v>46</v>
      </c>
      <c r="G375">
        <v>2596583688</v>
      </c>
      <c r="H375" t="s">
        <v>38</v>
      </c>
      <c r="I375" t="s">
        <v>118</v>
      </c>
      <c r="J375" s="12" t="s">
        <v>356</v>
      </c>
      <c r="K375" s="12" t="s">
        <v>362</v>
      </c>
      <c r="L375" s="12" t="s">
        <v>388</v>
      </c>
      <c r="M375" s="12" t="s">
        <v>387</v>
      </c>
      <c r="N375" s="27" t="s">
        <v>403</v>
      </c>
      <c r="O375" s="26">
        <f>VLOOKUP(Table3[[#This Row],[taxon_oid]],[1]Alphas_all_puf_new_20170727!$A:$AG,14,FALSE)</f>
        <v>1082</v>
      </c>
      <c r="P375" s="26">
        <f>VLOOKUP(Table3[[#This Row],[taxon_oid]],[1]Alphas_all_puf_new_20170727!$A:$AG,15,FALSE)</f>
        <v>0</v>
      </c>
      <c r="Q375" s="26">
        <f>VLOOKUP(Table3[[#This Row],[taxon_oid]],[1]Alphas_all_puf_new_20170727!$A:$AG,16,FALSE)</f>
        <v>0</v>
      </c>
      <c r="R375" s="20">
        <f>VLOOKUP(Table3[[#This Row],[taxon_oid]],[1]Alphas_all_puf_new_20170727!$A:$AG,17,FALSE)</f>
        <v>42580</v>
      </c>
      <c r="S375" s="19" t="str">
        <f>VLOOKUP(Table3[[#This Row],[taxon_oid]],[1]Alphas_all_puf_new_20170727!$A:$AG,19,FALSE)</f>
        <v>Markus G?ker</v>
      </c>
      <c r="T375" s="19" t="str">
        <f>VLOOKUP(Table3[[#This Row],[taxon_oid]],[1]Alphas_all_puf_new_20170727!$A:$AG,20,FALSE)</f>
        <v>Yes</v>
      </c>
      <c r="U375" s="19" t="str">
        <f>VLOOKUP(Table3[[#This Row],[taxon_oid]],[1]Alphas_all_puf_new_20170727!$A:$AG,21,FALSE)</f>
        <v>Unknown</v>
      </c>
      <c r="V375" s="13">
        <f>VLOOKUP(Table3[[#This Row],[taxon_oid]],[1]Alphas_all_puf_new_20170727!$A:$AG,22,FALSE)</f>
        <v>3687444</v>
      </c>
      <c r="W375" s="13">
        <f>VLOOKUP(Table3[[#This Row],[taxon_oid]],[1]Alphas_all_puf_new_20170727!$A:$AG,23,FALSE)</f>
        <v>3351</v>
      </c>
      <c r="X375" s="13">
        <f>VLOOKUP(Table3[[#This Row],[taxon_oid]],[1]Alphas_all_puf_new_20170727!$A:$AG,24,FALSE)</f>
        <v>36</v>
      </c>
      <c r="Y375" s="25">
        <f>VLOOKUP(Table3[[#This Row],[taxon_oid]],[1]Alphas_all_puf_new_20170727!$A:$AG,25,FALSE)</f>
        <v>0.64</v>
      </c>
      <c r="Z375" s="13">
        <f>VLOOKUP(Table3[[#This Row],[taxon_oid]],[1]Alphas_all_puf_new_20170727!$A:$AG,26,FALSE)</f>
        <v>3342868</v>
      </c>
      <c r="AA375" s="13">
        <f>VLOOKUP(Table3[[#This Row],[taxon_oid]],[1]Alphas_all_puf_new_20170727!$A:$AG,27,FALSE)</f>
        <v>3291</v>
      </c>
      <c r="AB375" s="13">
        <f>VLOOKUP(Table3[[#This Row],[taxon_oid]],[1]Alphas_all_puf_new_20170727!$A:$AG,28,FALSE)</f>
        <v>60</v>
      </c>
      <c r="AC375" s="13">
        <f>VLOOKUP(Table3[[#This Row],[taxon_oid]],[1]Alphas_all_puf_new_20170727!$A:$AG,29,FALSE)</f>
        <v>6</v>
      </c>
      <c r="AD375" s="13">
        <f>VLOOKUP(Table3[[#This Row],[taxon_oid]],[1]Alphas_all_puf_new_20170727!$A:$AG,30,FALSE)</f>
        <v>3</v>
      </c>
      <c r="AE375" s="13">
        <f>VLOOKUP(Table3[[#This Row],[taxon_oid]],[1]Alphas_all_puf_new_20170727!$A:$AG,31,FALSE)</f>
        <v>1</v>
      </c>
      <c r="AF375" s="13">
        <f>VLOOKUP(Table3[[#This Row],[taxon_oid]],[1]Alphas_all_puf_new_20170727!$A:$AG,32,FALSE)</f>
        <v>2</v>
      </c>
      <c r="AG375" s="13">
        <f>VLOOKUP(Table3[[#This Row],[taxon_oid]],[1]Alphas_all_puf_new_20170727!$A:$AG,33,FALSE)</f>
        <v>49</v>
      </c>
    </row>
    <row r="376" spans="1:33" x14ac:dyDescent="0.35">
      <c r="A376">
        <v>2531839096</v>
      </c>
      <c r="B376" t="s">
        <v>35</v>
      </c>
      <c r="C376" t="s">
        <v>36</v>
      </c>
      <c r="D376" t="s">
        <v>402</v>
      </c>
      <c r="E376" t="s">
        <v>401</v>
      </c>
      <c r="F376" t="s">
        <v>400</v>
      </c>
      <c r="G376">
        <v>2531839096</v>
      </c>
      <c r="H376" t="s">
        <v>38</v>
      </c>
      <c r="I376" t="s">
        <v>118</v>
      </c>
      <c r="J376" s="12" t="s">
        <v>356</v>
      </c>
      <c r="K376" s="12" t="s">
        <v>362</v>
      </c>
      <c r="L376" s="12" t="s">
        <v>399</v>
      </c>
      <c r="M376" s="12" t="s">
        <v>398</v>
      </c>
      <c r="N376" s="27" t="s">
        <v>397</v>
      </c>
      <c r="O376" s="26">
        <f>VLOOKUP(Table3[[#This Row],[taxon_oid]],[1]Alphas_all_puf_new_20170727!$A:$AG,14,FALSE)</f>
        <v>1207063</v>
      </c>
      <c r="P376" s="26">
        <f>VLOOKUP(Table3[[#This Row],[taxon_oid]],[1]Alphas_all_puf_new_20170727!$A:$AG,15,FALSE)</f>
        <v>0</v>
      </c>
      <c r="Q376" s="26">
        <f>VLOOKUP(Table3[[#This Row],[taxon_oid]],[1]Alphas_all_puf_new_20170727!$A:$AG,16,FALSE)</f>
        <v>0</v>
      </c>
      <c r="R376" s="20">
        <f>VLOOKUP(Table3[[#This Row],[taxon_oid]],[1]Alphas_all_puf_new_20170727!$A:$AG,17,FALSE)</f>
        <v>41509</v>
      </c>
      <c r="S376" s="19" t="str">
        <f>VLOOKUP(Table3[[#This Row],[taxon_oid]],[1]Alphas_all_puf_new_20170727!$A:$AG,19,FALSE)</f>
        <v>Zongze Shao</v>
      </c>
      <c r="T376" s="19" t="str">
        <f>VLOOKUP(Table3[[#This Row],[taxon_oid]],[1]Alphas_all_puf_new_20170727!$A:$AG,20,FALSE)</f>
        <v>Yes</v>
      </c>
      <c r="U376" s="19" t="str">
        <f>VLOOKUP(Table3[[#This Row],[taxon_oid]],[1]Alphas_all_puf_new_20170727!$A:$AG,21,FALSE)</f>
        <v>Yes</v>
      </c>
      <c r="V376" s="13">
        <f>VLOOKUP(Table3[[#This Row],[taxon_oid]],[1]Alphas_all_puf_new_20170727!$A:$AG,22,FALSE)</f>
        <v>3952792</v>
      </c>
      <c r="W376" s="13">
        <f>VLOOKUP(Table3[[#This Row],[taxon_oid]],[1]Alphas_all_puf_new_20170727!$A:$AG,23,FALSE)</f>
        <v>3800</v>
      </c>
      <c r="X376" s="13">
        <f>VLOOKUP(Table3[[#This Row],[taxon_oid]],[1]Alphas_all_puf_new_20170727!$A:$AG,24,FALSE)</f>
        <v>71</v>
      </c>
      <c r="Y376" s="25">
        <f>VLOOKUP(Table3[[#This Row],[taxon_oid]],[1]Alphas_all_puf_new_20170727!$A:$AG,25,FALSE)</f>
        <v>0.65</v>
      </c>
      <c r="Z376" s="13">
        <f>VLOOKUP(Table3[[#This Row],[taxon_oid]],[1]Alphas_all_puf_new_20170727!$A:$AG,26,FALSE)</f>
        <v>3587646</v>
      </c>
      <c r="AA376" s="13">
        <f>VLOOKUP(Table3[[#This Row],[taxon_oid]],[1]Alphas_all_puf_new_20170727!$A:$AG,27,FALSE)</f>
        <v>3754</v>
      </c>
      <c r="AB376" s="13">
        <f>VLOOKUP(Table3[[#This Row],[taxon_oid]],[1]Alphas_all_puf_new_20170727!$A:$AG,28,FALSE)</f>
        <v>46</v>
      </c>
      <c r="AC376" s="13">
        <f>VLOOKUP(Table3[[#This Row],[taxon_oid]],[1]Alphas_all_puf_new_20170727!$A:$AG,29,FALSE)</f>
        <v>2</v>
      </c>
      <c r="AD376" s="13">
        <f>VLOOKUP(Table3[[#This Row],[taxon_oid]],[1]Alphas_all_puf_new_20170727!$A:$AG,30,FALSE)</f>
        <v>1</v>
      </c>
      <c r="AE376" s="13">
        <f>VLOOKUP(Table3[[#This Row],[taxon_oid]],[1]Alphas_all_puf_new_20170727!$A:$AG,31,FALSE)</f>
        <v>1</v>
      </c>
      <c r="AF376" s="13">
        <f>VLOOKUP(Table3[[#This Row],[taxon_oid]],[1]Alphas_all_puf_new_20170727!$A:$AG,32,FALSE)</f>
        <v>0</v>
      </c>
      <c r="AG376" s="13">
        <f>VLOOKUP(Table3[[#This Row],[taxon_oid]],[1]Alphas_all_puf_new_20170727!$A:$AG,33,FALSE)</f>
        <v>44</v>
      </c>
    </row>
    <row r="377" spans="1:33" x14ac:dyDescent="0.35">
      <c r="A377">
        <v>2545824734</v>
      </c>
      <c r="B377" t="s">
        <v>35</v>
      </c>
      <c r="C377" t="s">
        <v>36</v>
      </c>
      <c r="D377" t="s">
        <v>396</v>
      </c>
      <c r="E377" t="s">
        <v>395</v>
      </c>
      <c r="F377" t="s">
        <v>394</v>
      </c>
      <c r="G377">
        <v>2545824734</v>
      </c>
      <c r="H377" t="s">
        <v>38</v>
      </c>
      <c r="I377" t="s">
        <v>118</v>
      </c>
      <c r="J377" s="12" t="s">
        <v>356</v>
      </c>
      <c r="K377" s="12" t="s">
        <v>362</v>
      </c>
      <c r="L377" s="12" t="s">
        <v>388</v>
      </c>
      <c r="M377" s="12" t="s">
        <v>387</v>
      </c>
      <c r="N377" s="27" t="s">
        <v>393</v>
      </c>
      <c r="O377" s="26">
        <f>VLOOKUP(Table3[[#This Row],[taxon_oid]],[1]Alphas_all_puf_new_20170727!$A:$AG,14,FALSE)</f>
        <v>1316936</v>
      </c>
      <c r="P377" s="26">
        <f>VLOOKUP(Table3[[#This Row],[taxon_oid]],[1]Alphas_all_puf_new_20170727!$A:$AG,15,FALSE)</f>
        <v>0</v>
      </c>
      <c r="Q377" s="26">
        <f>VLOOKUP(Table3[[#This Row],[taxon_oid]],[1]Alphas_all_puf_new_20170727!$A:$AG,16,FALSE)</f>
        <v>0</v>
      </c>
      <c r="R377" s="20">
        <f>VLOOKUP(Table3[[#This Row],[taxon_oid]],[1]Alphas_all_puf_new_20170727!$A:$AG,17,FALSE)</f>
        <v>41583</v>
      </c>
      <c r="S377" s="19">
        <f>VLOOKUP(Table3[[#This Row],[taxon_oid]],[1]Alphas_all_puf_new_20170727!$A:$AG,19,FALSE)</f>
        <v>0</v>
      </c>
      <c r="T377" s="19" t="str">
        <f>VLOOKUP(Table3[[#This Row],[taxon_oid]],[1]Alphas_all_puf_new_20170727!$A:$AG,20,FALSE)</f>
        <v>Yes</v>
      </c>
      <c r="U377" s="19" t="str">
        <f>VLOOKUP(Table3[[#This Row],[taxon_oid]],[1]Alphas_all_puf_new_20170727!$A:$AG,21,FALSE)</f>
        <v>Unknown</v>
      </c>
      <c r="V377" s="13">
        <f>VLOOKUP(Table3[[#This Row],[taxon_oid]],[1]Alphas_all_puf_new_20170727!$A:$AG,22,FALSE)</f>
        <v>3769403</v>
      </c>
      <c r="W377" s="13">
        <f>VLOOKUP(Table3[[#This Row],[taxon_oid]],[1]Alphas_all_puf_new_20170727!$A:$AG,23,FALSE)</f>
        <v>3510</v>
      </c>
      <c r="X377" s="13">
        <f>VLOOKUP(Table3[[#This Row],[taxon_oid]],[1]Alphas_all_puf_new_20170727!$A:$AG,24,FALSE)</f>
        <v>178</v>
      </c>
      <c r="Y377" s="25">
        <f>VLOOKUP(Table3[[#This Row],[taxon_oid]],[1]Alphas_all_puf_new_20170727!$A:$AG,25,FALSE)</f>
        <v>0.64</v>
      </c>
      <c r="Z377" s="13">
        <f>VLOOKUP(Table3[[#This Row],[taxon_oid]],[1]Alphas_all_puf_new_20170727!$A:$AG,26,FALSE)</f>
        <v>3327312</v>
      </c>
      <c r="AA377" s="13">
        <f>VLOOKUP(Table3[[#This Row],[taxon_oid]],[1]Alphas_all_puf_new_20170727!$A:$AG,27,FALSE)</f>
        <v>3462</v>
      </c>
      <c r="AB377" s="13">
        <f>VLOOKUP(Table3[[#This Row],[taxon_oid]],[1]Alphas_all_puf_new_20170727!$A:$AG,28,FALSE)</f>
        <v>48</v>
      </c>
      <c r="AC377" s="13">
        <f>VLOOKUP(Table3[[#This Row],[taxon_oid]],[1]Alphas_all_puf_new_20170727!$A:$AG,29,FALSE)</f>
        <v>1</v>
      </c>
      <c r="AD377" s="13">
        <f>VLOOKUP(Table3[[#This Row],[taxon_oid]],[1]Alphas_all_puf_new_20170727!$A:$AG,30,FALSE)</f>
        <v>1</v>
      </c>
      <c r="AE377" s="13">
        <f>VLOOKUP(Table3[[#This Row],[taxon_oid]],[1]Alphas_all_puf_new_20170727!$A:$AG,31,FALSE)</f>
        <v>0</v>
      </c>
      <c r="AF377" s="13">
        <f>VLOOKUP(Table3[[#This Row],[taxon_oid]],[1]Alphas_all_puf_new_20170727!$A:$AG,32,FALSE)</f>
        <v>0</v>
      </c>
      <c r="AG377" s="13">
        <f>VLOOKUP(Table3[[#This Row],[taxon_oid]],[1]Alphas_all_puf_new_20170727!$A:$AG,33,FALSE)</f>
        <v>47</v>
      </c>
    </row>
    <row r="378" spans="1:33" x14ac:dyDescent="0.35">
      <c r="A378">
        <v>2739367751</v>
      </c>
      <c r="B378" t="s">
        <v>35</v>
      </c>
      <c r="C378" t="s">
        <v>123</v>
      </c>
      <c r="D378" t="s">
        <v>392</v>
      </c>
      <c r="E378" t="s">
        <v>391</v>
      </c>
      <c r="F378" t="s">
        <v>46</v>
      </c>
      <c r="G378">
        <v>2739367751</v>
      </c>
      <c r="H378" t="s">
        <v>38</v>
      </c>
      <c r="I378" t="s">
        <v>118</v>
      </c>
      <c r="J378" s="12" t="s">
        <v>356</v>
      </c>
      <c r="K378" s="12" t="s">
        <v>362</v>
      </c>
      <c r="L378" s="12" t="s">
        <v>117</v>
      </c>
      <c r="M378" t="s">
        <v>117</v>
      </c>
      <c r="N378" s="27" t="s">
        <v>390</v>
      </c>
      <c r="O378" s="26">
        <f>VLOOKUP(Table3[[#This Row],[taxon_oid]],[1]Alphas_all_puf_new_20170727!$A:$AG,14,FALSE)</f>
        <v>41295</v>
      </c>
      <c r="P378" s="26">
        <f>VLOOKUP(Table3[[#This Row],[taxon_oid]],[1]Alphas_all_puf_new_20170727!$A:$AG,15,FALSE)</f>
        <v>0</v>
      </c>
      <c r="Q378" s="26">
        <f>VLOOKUP(Table3[[#This Row],[taxon_oid]],[1]Alphas_all_puf_new_20170727!$A:$AG,16,FALSE)</f>
        <v>0</v>
      </c>
      <c r="R378" s="20">
        <f>VLOOKUP(Table3[[#This Row],[taxon_oid]],[1]Alphas_all_puf_new_20170727!$A:$AG,17,FALSE)</f>
        <v>42941</v>
      </c>
      <c r="S378" s="19" t="str">
        <f>VLOOKUP(Table3[[#This Row],[taxon_oid]],[1]Alphas_all_puf_new_20170727!$A:$AG,19,FALSE)</f>
        <v>Edward DeLong</v>
      </c>
      <c r="T378" s="19" t="str">
        <f>VLOOKUP(Table3[[#This Row],[taxon_oid]],[1]Alphas_all_puf_new_20170727!$A:$AG,20,FALSE)</f>
        <v>No</v>
      </c>
      <c r="U378" s="19">
        <f>VLOOKUP(Table3[[#This Row],[taxon_oid]],[1]Alphas_all_puf_new_20170727!$A:$AG,21,FALSE)</f>
        <v>0</v>
      </c>
      <c r="V378" s="13">
        <f>VLOOKUP(Table3[[#This Row],[taxon_oid]],[1]Alphas_all_puf_new_20170727!$A:$AG,22,FALSE)</f>
        <v>1158325</v>
      </c>
      <c r="W378" s="13">
        <f>VLOOKUP(Table3[[#This Row],[taxon_oid]],[1]Alphas_all_puf_new_20170727!$A:$AG,23,FALSE)</f>
        <v>1313</v>
      </c>
      <c r="X378" s="13">
        <f>VLOOKUP(Table3[[#This Row],[taxon_oid]],[1]Alphas_all_puf_new_20170727!$A:$AG,24,FALSE)</f>
        <v>28</v>
      </c>
      <c r="Y378" s="25">
        <f>VLOOKUP(Table3[[#This Row],[taxon_oid]],[1]Alphas_all_puf_new_20170727!$A:$AG,25,FALSE)</f>
        <v>0.31</v>
      </c>
      <c r="Z378" s="13">
        <f>VLOOKUP(Table3[[#This Row],[taxon_oid]],[1]Alphas_all_puf_new_20170727!$A:$AG,26,FALSE)</f>
        <v>1120222</v>
      </c>
      <c r="AA378" s="13">
        <f>VLOOKUP(Table3[[#This Row],[taxon_oid]],[1]Alphas_all_puf_new_20170727!$A:$AG,27,FALSE)</f>
        <v>1281</v>
      </c>
      <c r="AB378" s="13">
        <f>VLOOKUP(Table3[[#This Row],[taxon_oid]],[1]Alphas_all_puf_new_20170727!$A:$AG,28,FALSE)</f>
        <v>32</v>
      </c>
      <c r="AC378" s="13">
        <f>VLOOKUP(Table3[[#This Row],[taxon_oid]],[1]Alphas_all_puf_new_20170727!$A:$AG,29,FALSE)</f>
        <v>3</v>
      </c>
      <c r="AD378" s="13">
        <f>VLOOKUP(Table3[[#This Row],[taxon_oid]],[1]Alphas_all_puf_new_20170727!$A:$AG,30,FALSE)</f>
        <v>1</v>
      </c>
      <c r="AE378" s="13">
        <f>VLOOKUP(Table3[[#This Row],[taxon_oid]],[1]Alphas_all_puf_new_20170727!$A:$AG,31,FALSE)</f>
        <v>1</v>
      </c>
      <c r="AF378" s="13">
        <f>VLOOKUP(Table3[[#This Row],[taxon_oid]],[1]Alphas_all_puf_new_20170727!$A:$AG,32,FALSE)</f>
        <v>1</v>
      </c>
      <c r="AG378" s="13">
        <f>VLOOKUP(Table3[[#This Row],[taxon_oid]],[1]Alphas_all_puf_new_20170727!$A:$AG,33,FALSE)</f>
        <v>26</v>
      </c>
    </row>
    <row r="379" spans="1:33" x14ac:dyDescent="0.35">
      <c r="A379">
        <v>2596583687</v>
      </c>
      <c r="B379" t="s">
        <v>35</v>
      </c>
      <c r="C379" t="s">
        <v>36</v>
      </c>
      <c r="D379" t="s">
        <v>45</v>
      </c>
      <c r="E379" t="s">
        <v>389</v>
      </c>
      <c r="F379" t="s">
        <v>46</v>
      </c>
      <c r="G379">
        <v>2596583687</v>
      </c>
      <c r="H379" t="s">
        <v>38</v>
      </c>
      <c r="I379" t="s">
        <v>118</v>
      </c>
      <c r="J379" s="12" t="s">
        <v>356</v>
      </c>
      <c r="K379" s="12" t="s">
        <v>362</v>
      </c>
      <c r="L379" s="12" t="s">
        <v>388</v>
      </c>
      <c r="M379" s="12" t="s">
        <v>387</v>
      </c>
      <c r="N379" s="27" t="s">
        <v>386</v>
      </c>
      <c r="O379" s="26">
        <f>VLOOKUP(Table3[[#This Row],[taxon_oid]],[1]Alphas_all_puf_new_20170727!$A:$AG,14,FALSE)</f>
        <v>1082</v>
      </c>
      <c r="P379" s="26">
        <f>VLOOKUP(Table3[[#This Row],[taxon_oid]],[1]Alphas_all_puf_new_20170727!$A:$AG,15,FALSE)</f>
        <v>0</v>
      </c>
      <c r="Q379" s="26">
        <f>VLOOKUP(Table3[[#This Row],[taxon_oid]],[1]Alphas_all_puf_new_20170727!$A:$AG,16,FALSE)</f>
        <v>0</v>
      </c>
      <c r="R379" s="20">
        <f>VLOOKUP(Table3[[#This Row],[taxon_oid]],[1]Alphas_all_puf_new_20170727!$A:$AG,17,FALSE)</f>
        <v>42580</v>
      </c>
      <c r="S379" s="19" t="str">
        <f>VLOOKUP(Table3[[#This Row],[taxon_oid]],[1]Alphas_all_puf_new_20170727!$A:$AG,19,FALSE)</f>
        <v>Markus G?ker</v>
      </c>
      <c r="T379" s="19" t="str">
        <f>VLOOKUP(Table3[[#This Row],[taxon_oid]],[1]Alphas_all_puf_new_20170727!$A:$AG,20,FALSE)</f>
        <v>Yes</v>
      </c>
      <c r="U379" s="19" t="str">
        <f>VLOOKUP(Table3[[#This Row],[taxon_oid]],[1]Alphas_all_puf_new_20170727!$A:$AG,21,FALSE)</f>
        <v>Unknown</v>
      </c>
      <c r="V379" s="13">
        <f>VLOOKUP(Table3[[#This Row],[taxon_oid]],[1]Alphas_all_puf_new_20170727!$A:$AG,22,FALSE)</f>
        <v>3769101</v>
      </c>
      <c r="W379" s="13">
        <f>VLOOKUP(Table3[[#This Row],[taxon_oid]],[1]Alphas_all_puf_new_20170727!$A:$AG,23,FALSE)</f>
        <v>3445</v>
      </c>
      <c r="X379" s="13">
        <f>VLOOKUP(Table3[[#This Row],[taxon_oid]],[1]Alphas_all_puf_new_20170727!$A:$AG,24,FALSE)</f>
        <v>25</v>
      </c>
      <c r="Y379" s="25">
        <f>VLOOKUP(Table3[[#This Row],[taxon_oid]],[1]Alphas_all_puf_new_20170727!$A:$AG,25,FALSE)</f>
        <v>0.64</v>
      </c>
      <c r="Z379" s="13">
        <f>VLOOKUP(Table3[[#This Row],[taxon_oid]],[1]Alphas_all_puf_new_20170727!$A:$AG,26,FALSE)</f>
        <v>3411827</v>
      </c>
      <c r="AA379" s="13">
        <f>VLOOKUP(Table3[[#This Row],[taxon_oid]],[1]Alphas_all_puf_new_20170727!$A:$AG,27,FALSE)</f>
        <v>3382</v>
      </c>
      <c r="AB379" s="13">
        <f>VLOOKUP(Table3[[#This Row],[taxon_oid]],[1]Alphas_all_puf_new_20170727!$A:$AG,28,FALSE)</f>
        <v>63</v>
      </c>
      <c r="AC379" s="13">
        <f>VLOOKUP(Table3[[#This Row],[taxon_oid]],[1]Alphas_all_puf_new_20170727!$A:$AG,29,FALSE)</f>
        <v>6</v>
      </c>
      <c r="AD379" s="13">
        <f>VLOOKUP(Table3[[#This Row],[taxon_oid]],[1]Alphas_all_puf_new_20170727!$A:$AG,30,FALSE)</f>
        <v>4</v>
      </c>
      <c r="AE379" s="13">
        <f>VLOOKUP(Table3[[#This Row],[taxon_oid]],[1]Alphas_all_puf_new_20170727!$A:$AG,31,FALSE)</f>
        <v>1</v>
      </c>
      <c r="AF379" s="13">
        <f>VLOOKUP(Table3[[#This Row],[taxon_oid]],[1]Alphas_all_puf_new_20170727!$A:$AG,32,FALSE)</f>
        <v>1</v>
      </c>
      <c r="AG379" s="13">
        <f>VLOOKUP(Table3[[#This Row],[taxon_oid]],[1]Alphas_all_puf_new_20170727!$A:$AG,33,FALSE)</f>
        <v>52</v>
      </c>
    </row>
    <row r="380" spans="1:33" x14ac:dyDescent="0.35">
      <c r="A380">
        <v>2708742415</v>
      </c>
      <c r="B380" t="s">
        <v>35</v>
      </c>
      <c r="C380" t="s">
        <v>36</v>
      </c>
      <c r="D380" t="s">
        <v>378</v>
      </c>
      <c r="E380" t="s">
        <v>385</v>
      </c>
      <c r="F380" t="s">
        <v>46</v>
      </c>
      <c r="G380">
        <v>2708742415</v>
      </c>
      <c r="H380" t="s">
        <v>38</v>
      </c>
      <c r="I380" t="s">
        <v>118</v>
      </c>
      <c r="J380" s="12" t="s">
        <v>356</v>
      </c>
      <c r="K380" s="12" t="s">
        <v>362</v>
      </c>
      <c r="L380" s="12" t="s">
        <v>377</v>
      </c>
      <c r="M380" t="s">
        <v>385</v>
      </c>
      <c r="N380" s="27" t="s">
        <v>384</v>
      </c>
      <c r="O380" s="26">
        <f>VLOOKUP(Table3[[#This Row],[taxon_oid]],[1]Alphas_all_puf_new_20170727!$A:$AG,14,FALSE)</f>
        <v>1907312</v>
      </c>
      <c r="P380" s="26">
        <f>VLOOKUP(Table3[[#This Row],[taxon_oid]],[1]Alphas_all_puf_new_20170727!$A:$AG,15,FALSE)</f>
        <v>0</v>
      </c>
      <c r="Q380" s="26">
        <f>VLOOKUP(Table3[[#This Row],[taxon_oid]],[1]Alphas_all_puf_new_20170727!$A:$AG,16,FALSE)</f>
        <v>0</v>
      </c>
      <c r="R380" s="20">
        <f>VLOOKUP(Table3[[#This Row],[taxon_oid]],[1]Alphas_all_puf_new_20170727!$A:$AG,17,FALSE)</f>
        <v>42723</v>
      </c>
      <c r="S380" s="19" t="str">
        <f>VLOOKUP(Table3[[#This Row],[taxon_oid]],[1]Alphas_all_puf_new_20170727!$A:$AG,19,FALSE)</f>
        <v>Sarah Lebeis</v>
      </c>
      <c r="T380" s="19" t="str">
        <f>VLOOKUP(Table3[[#This Row],[taxon_oid]],[1]Alphas_all_puf_new_20170727!$A:$AG,20,FALSE)</f>
        <v>Yes</v>
      </c>
      <c r="U380" s="19">
        <f>VLOOKUP(Table3[[#This Row],[taxon_oid]],[1]Alphas_all_puf_new_20170727!$A:$AG,21,FALSE)</f>
        <v>0</v>
      </c>
      <c r="V380" s="13">
        <f>VLOOKUP(Table3[[#This Row],[taxon_oid]],[1]Alphas_all_puf_new_20170727!$A:$AG,22,FALSE)</f>
        <v>6130414</v>
      </c>
      <c r="W380" s="13">
        <f>VLOOKUP(Table3[[#This Row],[taxon_oid]],[1]Alphas_all_puf_new_20170727!$A:$AG,23,FALSE)</f>
        <v>5229</v>
      </c>
      <c r="X380" s="13">
        <f>VLOOKUP(Table3[[#This Row],[taxon_oid]],[1]Alphas_all_puf_new_20170727!$A:$AG,24,FALSE)</f>
        <v>71</v>
      </c>
      <c r="Y380" s="25">
        <f>VLOOKUP(Table3[[#This Row],[taxon_oid]],[1]Alphas_all_puf_new_20170727!$A:$AG,25,FALSE)</f>
        <v>0.64</v>
      </c>
      <c r="Z380" s="13">
        <f>VLOOKUP(Table3[[#This Row],[taxon_oid]],[1]Alphas_all_puf_new_20170727!$A:$AG,26,FALSE)</f>
        <v>5486599</v>
      </c>
      <c r="AA380" s="13">
        <f>VLOOKUP(Table3[[#This Row],[taxon_oid]],[1]Alphas_all_puf_new_20170727!$A:$AG,27,FALSE)</f>
        <v>5147</v>
      </c>
      <c r="AB380" s="13">
        <f>VLOOKUP(Table3[[#This Row],[taxon_oid]],[1]Alphas_all_puf_new_20170727!$A:$AG,28,FALSE)</f>
        <v>82</v>
      </c>
      <c r="AC380" s="13">
        <f>VLOOKUP(Table3[[#This Row],[taxon_oid]],[1]Alphas_all_puf_new_20170727!$A:$AG,29,FALSE)</f>
        <v>4</v>
      </c>
      <c r="AD380" s="13">
        <f>VLOOKUP(Table3[[#This Row],[taxon_oid]],[1]Alphas_all_puf_new_20170727!$A:$AG,30,FALSE)</f>
        <v>1</v>
      </c>
      <c r="AE380" s="13">
        <f>VLOOKUP(Table3[[#This Row],[taxon_oid]],[1]Alphas_all_puf_new_20170727!$A:$AG,31,FALSE)</f>
        <v>2</v>
      </c>
      <c r="AF380" s="13">
        <f>VLOOKUP(Table3[[#This Row],[taxon_oid]],[1]Alphas_all_puf_new_20170727!$A:$AG,32,FALSE)</f>
        <v>1</v>
      </c>
      <c r="AG380" s="13">
        <f>VLOOKUP(Table3[[#This Row],[taxon_oid]],[1]Alphas_all_puf_new_20170727!$A:$AG,33,FALSE)</f>
        <v>64</v>
      </c>
    </row>
    <row r="381" spans="1:33" x14ac:dyDescent="0.35">
      <c r="A381">
        <v>2516653055</v>
      </c>
      <c r="B381" t="s">
        <v>35</v>
      </c>
      <c r="C381" t="s">
        <v>36</v>
      </c>
      <c r="D381" t="s">
        <v>383</v>
      </c>
      <c r="E381" t="s">
        <v>382</v>
      </c>
      <c r="F381" t="s">
        <v>46</v>
      </c>
      <c r="G381">
        <v>2516653055</v>
      </c>
      <c r="H381" t="s">
        <v>38</v>
      </c>
      <c r="I381" t="s">
        <v>118</v>
      </c>
      <c r="J381" s="12" t="s">
        <v>356</v>
      </c>
      <c r="K381" s="12" t="s">
        <v>362</v>
      </c>
      <c r="L381" s="12" t="s">
        <v>381</v>
      </c>
      <c r="M381" s="12" t="s">
        <v>380</v>
      </c>
      <c r="N381" s="27" t="s">
        <v>379</v>
      </c>
      <c r="O381" s="26">
        <f>VLOOKUP(Table3[[#This Row],[taxon_oid]],[1]Alphas_all_puf_new_20170727!$A:$AG,14,FALSE)</f>
        <v>1089552</v>
      </c>
      <c r="P381" s="26">
        <f>VLOOKUP(Table3[[#This Row],[taxon_oid]],[1]Alphas_all_puf_new_20170727!$A:$AG,15,FALSE)</f>
        <v>0</v>
      </c>
      <c r="Q381" s="26">
        <f>VLOOKUP(Table3[[#This Row],[taxon_oid]],[1]Alphas_all_puf_new_20170727!$A:$AG,16,FALSE)</f>
        <v>0</v>
      </c>
      <c r="R381" s="20">
        <f>VLOOKUP(Table3[[#This Row],[taxon_oid]],[1]Alphas_all_puf_new_20170727!$A:$AG,17,FALSE)</f>
        <v>41147</v>
      </c>
      <c r="S381" s="19" t="str">
        <f>VLOOKUP(Table3[[#This Row],[taxon_oid]],[1]Alphas_all_puf_new_20170727!$A:$AG,19,FALSE)</f>
        <v>Jonathan Eisen</v>
      </c>
      <c r="T381" s="19" t="str">
        <f>VLOOKUP(Table3[[#This Row],[taxon_oid]],[1]Alphas_all_puf_new_20170727!$A:$AG,20,FALSE)</f>
        <v>Yes</v>
      </c>
      <c r="U381" s="19" t="str">
        <f>VLOOKUP(Table3[[#This Row],[taxon_oid]],[1]Alphas_all_puf_new_20170727!$A:$AG,21,FALSE)</f>
        <v>Yes</v>
      </c>
      <c r="V381" s="13">
        <f>VLOOKUP(Table3[[#This Row],[taxon_oid]],[1]Alphas_all_puf_new_20170727!$A:$AG,22,FALSE)</f>
        <v>4176524</v>
      </c>
      <c r="W381" s="13">
        <f>VLOOKUP(Table3[[#This Row],[taxon_oid]],[1]Alphas_all_puf_new_20170727!$A:$AG,23,FALSE)</f>
        <v>3863</v>
      </c>
      <c r="X381" s="13">
        <f>VLOOKUP(Table3[[#This Row],[taxon_oid]],[1]Alphas_all_puf_new_20170727!$A:$AG,24,FALSE)</f>
        <v>1</v>
      </c>
      <c r="Y381" s="25">
        <f>VLOOKUP(Table3[[#This Row],[taxon_oid]],[1]Alphas_all_puf_new_20170727!$A:$AG,25,FALSE)</f>
        <v>0.66</v>
      </c>
      <c r="Z381" s="13">
        <f>VLOOKUP(Table3[[#This Row],[taxon_oid]],[1]Alphas_all_puf_new_20170727!$A:$AG,26,FALSE)</f>
        <v>3684832</v>
      </c>
      <c r="AA381" s="13">
        <f>VLOOKUP(Table3[[#This Row],[taxon_oid]],[1]Alphas_all_puf_new_20170727!$A:$AG,27,FALSE)</f>
        <v>3806</v>
      </c>
      <c r="AB381" s="13">
        <f>VLOOKUP(Table3[[#This Row],[taxon_oid]],[1]Alphas_all_puf_new_20170727!$A:$AG,28,FALSE)</f>
        <v>57</v>
      </c>
      <c r="AC381" s="13">
        <f>VLOOKUP(Table3[[#This Row],[taxon_oid]],[1]Alphas_all_puf_new_20170727!$A:$AG,29,FALSE)</f>
        <v>5</v>
      </c>
      <c r="AD381" s="13">
        <f>VLOOKUP(Table3[[#This Row],[taxon_oid]],[1]Alphas_all_puf_new_20170727!$A:$AG,30,FALSE)</f>
        <v>2</v>
      </c>
      <c r="AE381" s="13">
        <f>VLOOKUP(Table3[[#This Row],[taxon_oid]],[1]Alphas_all_puf_new_20170727!$A:$AG,31,FALSE)</f>
        <v>2</v>
      </c>
      <c r="AF381" s="13">
        <f>VLOOKUP(Table3[[#This Row],[taxon_oid]],[1]Alphas_all_puf_new_20170727!$A:$AG,32,FALSE)</f>
        <v>1</v>
      </c>
      <c r="AG381" s="13">
        <f>VLOOKUP(Table3[[#This Row],[taxon_oid]],[1]Alphas_all_puf_new_20170727!$A:$AG,33,FALSE)</f>
        <v>48</v>
      </c>
    </row>
    <row r="382" spans="1:33" x14ac:dyDescent="0.35">
      <c r="A382">
        <v>2708742412</v>
      </c>
      <c r="B382" t="s">
        <v>35</v>
      </c>
      <c r="C382" t="s">
        <v>36</v>
      </c>
      <c r="D382" t="s">
        <v>378</v>
      </c>
      <c r="E382" t="s">
        <v>376</v>
      </c>
      <c r="F382" t="s">
        <v>46</v>
      </c>
      <c r="G382">
        <v>2708742412</v>
      </c>
      <c r="H382" t="s">
        <v>38</v>
      </c>
      <c r="I382" t="s">
        <v>118</v>
      </c>
      <c r="J382" s="12" t="s">
        <v>356</v>
      </c>
      <c r="K382" s="12" t="s">
        <v>362</v>
      </c>
      <c r="L382" s="12" t="s">
        <v>377</v>
      </c>
      <c r="M382" t="s">
        <v>376</v>
      </c>
      <c r="N382" s="27" t="s">
        <v>375</v>
      </c>
      <c r="O382" s="26">
        <f>VLOOKUP(Table3[[#This Row],[taxon_oid]],[1]Alphas_all_puf_new_20170727!$A:$AG,14,FALSE)</f>
        <v>1907313</v>
      </c>
      <c r="P382" s="26">
        <f>VLOOKUP(Table3[[#This Row],[taxon_oid]],[1]Alphas_all_puf_new_20170727!$A:$AG,15,FALSE)</f>
        <v>0</v>
      </c>
      <c r="Q382" s="26">
        <f>VLOOKUP(Table3[[#This Row],[taxon_oid]],[1]Alphas_all_puf_new_20170727!$A:$AG,16,FALSE)</f>
        <v>0</v>
      </c>
      <c r="R382" s="20">
        <f>VLOOKUP(Table3[[#This Row],[taxon_oid]],[1]Alphas_all_puf_new_20170727!$A:$AG,17,FALSE)</f>
        <v>42723</v>
      </c>
      <c r="S382" s="19" t="str">
        <f>VLOOKUP(Table3[[#This Row],[taxon_oid]],[1]Alphas_all_puf_new_20170727!$A:$AG,19,FALSE)</f>
        <v>Sarah Lebeis</v>
      </c>
      <c r="T382" s="19" t="str">
        <f>VLOOKUP(Table3[[#This Row],[taxon_oid]],[1]Alphas_all_puf_new_20170727!$A:$AG,20,FALSE)</f>
        <v>Yes</v>
      </c>
      <c r="U382" s="19">
        <f>VLOOKUP(Table3[[#This Row],[taxon_oid]],[1]Alphas_all_puf_new_20170727!$A:$AG,21,FALSE)</f>
        <v>0</v>
      </c>
      <c r="V382" s="13">
        <f>VLOOKUP(Table3[[#This Row],[taxon_oid]],[1]Alphas_all_puf_new_20170727!$A:$AG,22,FALSE)</f>
        <v>6128762</v>
      </c>
      <c r="W382" s="13">
        <f>VLOOKUP(Table3[[#This Row],[taxon_oid]],[1]Alphas_all_puf_new_20170727!$A:$AG,23,FALSE)</f>
        <v>5228</v>
      </c>
      <c r="X382" s="13">
        <f>VLOOKUP(Table3[[#This Row],[taxon_oid]],[1]Alphas_all_puf_new_20170727!$A:$AG,24,FALSE)</f>
        <v>70</v>
      </c>
      <c r="Y382" s="25">
        <f>VLOOKUP(Table3[[#This Row],[taxon_oid]],[1]Alphas_all_puf_new_20170727!$A:$AG,25,FALSE)</f>
        <v>0.64</v>
      </c>
      <c r="Z382" s="13">
        <f>VLOOKUP(Table3[[#This Row],[taxon_oid]],[1]Alphas_all_puf_new_20170727!$A:$AG,26,FALSE)</f>
        <v>5485086</v>
      </c>
      <c r="AA382" s="13">
        <f>VLOOKUP(Table3[[#This Row],[taxon_oid]],[1]Alphas_all_puf_new_20170727!$A:$AG,27,FALSE)</f>
        <v>5146</v>
      </c>
      <c r="AB382" s="13">
        <f>VLOOKUP(Table3[[#This Row],[taxon_oid]],[1]Alphas_all_puf_new_20170727!$A:$AG,28,FALSE)</f>
        <v>82</v>
      </c>
      <c r="AC382" s="13">
        <f>VLOOKUP(Table3[[#This Row],[taxon_oid]],[1]Alphas_all_puf_new_20170727!$A:$AG,29,FALSE)</f>
        <v>4</v>
      </c>
      <c r="AD382" s="13">
        <f>VLOOKUP(Table3[[#This Row],[taxon_oid]],[1]Alphas_all_puf_new_20170727!$A:$AG,30,FALSE)</f>
        <v>1</v>
      </c>
      <c r="AE382" s="13">
        <f>VLOOKUP(Table3[[#This Row],[taxon_oid]],[1]Alphas_all_puf_new_20170727!$A:$AG,31,FALSE)</f>
        <v>2</v>
      </c>
      <c r="AF382" s="13">
        <f>VLOOKUP(Table3[[#This Row],[taxon_oid]],[1]Alphas_all_puf_new_20170727!$A:$AG,32,FALSE)</f>
        <v>1</v>
      </c>
      <c r="AG382" s="13">
        <f>VLOOKUP(Table3[[#This Row],[taxon_oid]],[1]Alphas_all_puf_new_20170727!$A:$AG,33,FALSE)</f>
        <v>64</v>
      </c>
    </row>
    <row r="383" spans="1:33" x14ac:dyDescent="0.35">
      <c r="A383">
        <v>2627853908</v>
      </c>
      <c r="B383" t="s">
        <v>35</v>
      </c>
      <c r="C383" t="s">
        <v>36</v>
      </c>
      <c r="D383" t="s">
        <v>374</v>
      </c>
      <c r="E383" t="s">
        <v>373</v>
      </c>
      <c r="G383">
        <v>2627853908</v>
      </c>
      <c r="H383" t="s">
        <v>38</v>
      </c>
      <c r="I383" t="s">
        <v>118</v>
      </c>
      <c r="J383" s="12" t="s">
        <v>356</v>
      </c>
      <c r="K383" s="12" t="s">
        <v>362</v>
      </c>
      <c r="L383" s="12" t="s">
        <v>361</v>
      </c>
      <c r="M383" s="12" t="s">
        <v>372</v>
      </c>
      <c r="N383" s="27" t="s">
        <v>371</v>
      </c>
      <c r="O383" s="26">
        <f>VLOOKUP(Table3[[#This Row],[taxon_oid]],[1]Alphas_all_puf_new_20170727!$A:$AG,14,FALSE)</f>
        <v>1385368</v>
      </c>
      <c r="P383" s="26">
        <f>VLOOKUP(Table3[[#This Row],[taxon_oid]],[1]Alphas_all_puf_new_20170727!$A:$AG,15,FALSE)</f>
        <v>0</v>
      </c>
      <c r="Q383" s="26">
        <f>VLOOKUP(Table3[[#This Row],[taxon_oid]],[1]Alphas_all_puf_new_20170727!$A:$AG,16,FALSE)</f>
        <v>0</v>
      </c>
      <c r="R383" s="20">
        <f>VLOOKUP(Table3[[#This Row],[taxon_oid]],[1]Alphas_all_puf_new_20170727!$A:$AG,17,FALSE)</f>
        <v>42251</v>
      </c>
      <c r="S383" s="19">
        <f>VLOOKUP(Table3[[#This Row],[taxon_oid]],[1]Alphas_all_puf_new_20170727!$A:$AG,19,FALSE)</f>
        <v>0</v>
      </c>
      <c r="T383" s="19" t="str">
        <f>VLOOKUP(Table3[[#This Row],[taxon_oid]],[1]Alphas_all_puf_new_20170727!$A:$AG,20,FALSE)</f>
        <v>Yes</v>
      </c>
      <c r="U383" s="19" t="str">
        <f>VLOOKUP(Table3[[#This Row],[taxon_oid]],[1]Alphas_all_puf_new_20170727!$A:$AG,21,FALSE)</f>
        <v>Yes</v>
      </c>
      <c r="V383" s="13">
        <f>VLOOKUP(Table3[[#This Row],[taxon_oid]],[1]Alphas_all_puf_new_20170727!$A:$AG,22,FALSE)</f>
        <v>8525315</v>
      </c>
      <c r="W383" s="13">
        <f>VLOOKUP(Table3[[#This Row],[taxon_oid]],[1]Alphas_all_puf_new_20170727!$A:$AG,23,FALSE)</f>
        <v>8155</v>
      </c>
      <c r="X383" s="13">
        <f>VLOOKUP(Table3[[#This Row],[taxon_oid]],[1]Alphas_all_puf_new_20170727!$A:$AG,24,FALSE)</f>
        <v>276</v>
      </c>
      <c r="Y383" s="25">
        <f>VLOOKUP(Table3[[#This Row],[taxon_oid]],[1]Alphas_all_puf_new_20170727!$A:$AG,25,FALSE)</f>
        <v>0.64</v>
      </c>
      <c r="Z383" s="13">
        <f>VLOOKUP(Table3[[#This Row],[taxon_oid]],[1]Alphas_all_puf_new_20170727!$A:$AG,26,FALSE)</f>
        <v>7438831</v>
      </c>
      <c r="AA383" s="13">
        <f>VLOOKUP(Table3[[#This Row],[taxon_oid]],[1]Alphas_all_puf_new_20170727!$A:$AG,27,FALSE)</f>
        <v>8057</v>
      </c>
      <c r="AB383" s="13">
        <f>VLOOKUP(Table3[[#This Row],[taxon_oid]],[1]Alphas_all_puf_new_20170727!$A:$AG,28,FALSE)</f>
        <v>98</v>
      </c>
      <c r="AC383" s="13">
        <f>VLOOKUP(Table3[[#This Row],[taxon_oid]],[1]Alphas_all_puf_new_20170727!$A:$AG,29,FALSE)</f>
        <v>17</v>
      </c>
      <c r="AD383" s="13">
        <f>VLOOKUP(Table3[[#This Row],[taxon_oid]],[1]Alphas_all_puf_new_20170727!$A:$AG,30,FALSE)</f>
        <v>2</v>
      </c>
      <c r="AE383" s="13">
        <f>VLOOKUP(Table3[[#This Row],[taxon_oid]],[1]Alphas_all_puf_new_20170727!$A:$AG,31,FALSE)</f>
        <v>6</v>
      </c>
      <c r="AF383" s="13">
        <f>VLOOKUP(Table3[[#This Row],[taxon_oid]],[1]Alphas_all_puf_new_20170727!$A:$AG,32,FALSE)</f>
        <v>9</v>
      </c>
      <c r="AG383" s="13">
        <f>VLOOKUP(Table3[[#This Row],[taxon_oid]],[1]Alphas_all_puf_new_20170727!$A:$AG,33,FALSE)</f>
        <v>50</v>
      </c>
    </row>
    <row r="384" spans="1:33" x14ac:dyDescent="0.35">
      <c r="A384">
        <v>643348571</v>
      </c>
      <c r="B384" t="s">
        <v>35</v>
      </c>
      <c r="C384" t="s">
        <v>60</v>
      </c>
      <c r="D384" t="s">
        <v>370</v>
      </c>
      <c r="E384" t="s">
        <v>369</v>
      </c>
      <c r="F384" t="s">
        <v>368</v>
      </c>
      <c r="G384">
        <v>643348571</v>
      </c>
      <c r="H384" t="s">
        <v>38</v>
      </c>
      <c r="I384" t="s">
        <v>118</v>
      </c>
      <c r="J384" s="12" t="s">
        <v>356</v>
      </c>
      <c r="K384" s="12" t="s">
        <v>362</v>
      </c>
      <c r="L384" s="12" t="s">
        <v>367</v>
      </c>
      <c r="M384" s="12" t="s">
        <v>366</v>
      </c>
      <c r="N384" s="27" t="s">
        <v>365</v>
      </c>
      <c r="O384" s="26">
        <f>VLOOKUP(Table3[[#This Row],[taxon_oid]],[1]Alphas_all_puf_new_20170727!$A:$AG,14,FALSE)</f>
        <v>414684</v>
      </c>
      <c r="P384" s="26">
        <f>VLOOKUP(Table3[[#This Row],[taxon_oid]],[1]Alphas_all_puf_new_20170727!$A:$AG,15,FALSE)</f>
        <v>18307</v>
      </c>
      <c r="Q384" s="26">
        <f>VLOOKUP(Table3[[#This Row],[taxon_oid]],[1]Alphas_all_puf_new_20170727!$A:$AG,16,FALSE)</f>
        <v>58805</v>
      </c>
      <c r="R384" s="20">
        <f>VLOOKUP(Table3[[#This Row],[taxon_oid]],[1]Alphas_all_puf_new_20170727!$A:$AG,17,FALSE)</f>
        <v>39904</v>
      </c>
      <c r="S384" s="19" t="str">
        <f>VLOOKUP(Table3[[#This Row],[taxon_oid]],[1]Alphas_all_puf_new_20170727!$A:$AG,19,FALSE)</f>
        <v>Blankenship RE</v>
      </c>
      <c r="T384" s="19" t="str">
        <f>VLOOKUP(Table3[[#This Row],[taxon_oid]],[1]Alphas_all_puf_new_20170727!$A:$AG,20,FALSE)</f>
        <v>Yes</v>
      </c>
      <c r="U384" s="19" t="str">
        <f>VLOOKUP(Table3[[#This Row],[taxon_oid]],[1]Alphas_all_puf_new_20170727!$A:$AG,21,FALSE)</f>
        <v>No</v>
      </c>
      <c r="V384" s="13">
        <f>VLOOKUP(Table3[[#This Row],[taxon_oid]],[1]Alphas_all_puf_new_20170727!$A:$AG,22,FALSE)</f>
        <v>4355548</v>
      </c>
      <c r="W384" s="13">
        <f>VLOOKUP(Table3[[#This Row],[taxon_oid]],[1]Alphas_all_puf_new_20170727!$A:$AG,23,FALSE)</f>
        <v>4065</v>
      </c>
      <c r="X384" s="13">
        <f>VLOOKUP(Table3[[#This Row],[taxon_oid]],[1]Alphas_all_puf_new_20170727!$A:$AG,24,FALSE)</f>
        <v>1</v>
      </c>
      <c r="Y384" s="25">
        <f>VLOOKUP(Table3[[#This Row],[taxon_oid]],[1]Alphas_all_puf_new_20170727!$A:$AG,25,FALSE)</f>
        <v>0.7</v>
      </c>
      <c r="Z384" s="13">
        <f>VLOOKUP(Table3[[#This Row],[taxon_oid]],[1]Alphas_all_puf_new_20170727!$A:$AG,26,FALSE)</f>
        <v>3807055</v>
      </c>
      <c r="AA384" s="13">
        <f>VLOOKUP(Table3[[#This Row],[taxon_oid]],[1]Alphas_all_puf_new_20170727!$A:$AG,27,FALSE)</f>
        <v>4002</v>
      </c>
      <c r="AB384" s="13">
        <f>VLOOKUP(Table3[[#This Row],[taxon_oid]],[1]Alphas_all_puf_new_20170727!$A:$AG,28,FALSE)</f>
        <v>63</v>
      </c>
      <c r="AC384" s="13">
        <f>VLOOKUP(Table3[[#This Row],[taxon_oid]],[1]Alphas_all_puf_new_20170727!$A:$AG,29,FALSE)</f>
        <v>11</v>
      </c>
      <c r="AD384" s="13">
        <f>VLOOKUP(Table3[[#This Row],[taxon_oid]],[1]Alphas_all_puf_new_20170727!$A:$AG,30,FALSE)</f>
        <v>3</v>
      </c>
      <c r="AE384" s="13">
        <f>VLOOKUP(Table3[[#This Row],[taxon_oid]],[1]Alphas_all_puf_new_20170727!$A:$AG,31,FALSE)</f>
        <v>4</v>
      </c>
      <c r="AF384" s="13">
        <f>VLOOKUP(Table3[[#This Row],[taxon_oid]],[1]Alphas_all_puf_new_20170727!$A:$AG,32,FALSE)</f>
        <v>4</v>
      </c>
      <c r="AG384" s="13">
        <f>VLOOKUP(Table3[[#This Row],[taxon_oid]],[1]Alphas_all_puf_new_20170727!$A:$AG,33,FALSE)</f>
        <v>52</v>
      </c>
    </row>
    <row r="385" spans="1:33" x14ac:dyDescent="0.35">
      <c r="A385" s="17">
        <v>2590828654</v>
      </c>
      <c r="B385" s="17" t="s">
        <v>35</v>
      </c>
      <c r="C385" s="17" t="s">
        <v>36</v>
      </c>
      <c r="D385" s="17" t="s">
        <v>364</v>
      </c>
      <c r="E385" s="17" t="s">
        <v>363</v>
      </c>
      <c r="F385" s="17"/>
      <c r="G385" s="17">
        <v>2590828654</v>
      </c>
      <c r="H385" s="17" t="s">
        <v>38</v>
      </c>
      <c r="I385" s="17" t="s">
        <v>118</v>
      </c>
      <c r="J385" s="28" t="s">
        <v>356</v>
      </c>
      <c r="K385" s="28" t="s">
        <v>362</v>
      </c>
      <c r="L385" s="28" t="s">
        <v>361</v>
      </c>
      <c r="M385" s="28" t="s">
        <v>360</v>
      </c>
      <c r="N385" s="24" t="s">
        <v>359</v>
      </c>
      <c r="O385" s="23">
        <f>VLOOKUP(Table3[[#This Row],[taxon_oid]],[1]Alphas_all_puf_new_20170727!$A:$AG,14,FALSE)</f>
        <v>1385369</v>
      </c>
      <c r="P385" s="23">
        <f>VLOOKUP(Table3[[#This Row],[taxon_oid]],[1]Alphas_all_puf_new_20170727!$A:$AG,15,FALSE)</f>
        <v>0</v>
      </c>
      <c r="Q385" s="23">
        <f>VLOOKUP(Table3[[#This Row],[taxon_oid]],[1]Alphas_all_puf_new_20170727!$A:$AG,16,FALSE)</f>
        <v>0</v>
      </c>
      <c r="R385" s="16">
        <f>VLOOKUP(Table3[[#This Row],[taxon_oid]],[1]Alphas_all_puf_new_20170727!$A:$AG,17,FALSE)</f>
        <v>41911</v>
      </c>
      <c r="S385" s="15">
        <f>VLOOKUP(Table3[[#This Row],[taxon_oid]],[1]Alphas_all_puf_new_20170727!$A:$AG,19,FALSE)</f>
        <v>0</v>
      </c>
      <c r="T385" s="15" t="str">
        <f>VLOOKUP(Table3[[#This Row],[taxon_oid]],[1]Alphas_all_puf_new_20170727!$A:$AG,20,FALSE)</f>
        <v>Yes</v>
      </c>
      <c r="U385" s="15" t="str">
        <f>VLOOKUP(Table3[[#This Row],[taxon_oid]],[1]Alphas_all_puf_new_20170727!$A:$AG,21,FALSE)</f>
        <v>Yes</v>
      </c>
      <c r="V385" s="21">
        <f>VLOOKUP(Table3[[#This Row],[taxon_oid]],[1]Alphas_all_puf_new_20170727!$A:$AG,22,FALSE)</f>
        <v>7868338</v>
      </c>
      <c r="W385" s="21">
        <f>VLOOKUP(Table3[[#This Row],[taxon_oid]],[1]Alphas_all_puf_new_20170727!$A:$AG,23,FALSE)</f>
        <v>7378</v>
      </c>
      <c r="X385" s="21">
        <f>VLOOKUP(Table3[[#This Row],[taxon_oid]],[1]Alphas_all_puf_new_20170727!$A:$AG,24,FALSE)</f>
        <v>190</v>
      </c>
      <c r="Y385" s="22">
        <f>VLOOKUP(Table3[[#This Row],[taxon_oid]],[1]Alphas_all_puf_new_20170727!$A:$AG,25,FALSE)</f>
        <v>0.66</v>
      </c>
      <c r="Z385" s="21">
        <f>VLOOKUP(Table3[[#This Row],[taxon_oid]],[1]Alphas_all_puf_new_20170727!$A:$AG,26,FALSE)</f>
        <v>6875802</v>
      </c>
      <c r="AA385" s="21">
        <f>VLOOKUP(Table3[[#This Row],[taxon_oid]],[1]Alphas_all_puf_new_20170727!$A:$AG,27,FALSE)</f>
        <v>7315</v>
      </c>
      <c r="AB385" s="21">
        <f>VLOOKUP(Table3[[#This Row],[taxon_oid]],[1]Alphas_all_puf_new_20170727!$A:$AG,28,FALSE)</f>
        <v>63</v>
      </c>
      <c r="AC385" s="21">
        <f>VLOOKUP(Table3[[#This Row],[taxon_oid]],[1]Alphas_all_puf_new_20170727!$A:$AG,29,FALSE)</f>
        <v>10</v>
      </c>
      <c r="AD385" s="21">
        <f>VLOOKUP(Table3[[#This Row],[taxon_oid]],[1]Alphas_all_puf_new_20170727!$A:$AG,30,FALSE)</f>
        <v>2</v>
      </c>
      <c r="AE385" s="21">
        <f>VLOOKUP(Table3[[#This Row],[taxon_oid]],[1]Alphas_all_puf_new_20170727!$A:$AG,31,FALSE)</f>
        <v>3</v>
      </c>
      <c r="AF385" s="21">
        <f>VLOOKUP(Table3[[#This Row],[taxon_oid]],[1]Alphas_all_puf_new_20170727!$A:$AG,32,FALSE)</f>
        <v>5</v>
      </c>
      <c r="AG385" s="13">
        <f>VLOOKUP(Table3[[#This Row],[taxon_oid]],[1]Alphas_all_puf_new_20170727!$A:$AG,33,FALSE)</f>
        <v>52</v>
      </c>
    </row>
    <row r="386" spans="1:33" x14ac:dyDescent="0.35">
      <c r="A386">
        <v>2619618862</v>
      </c>
      <c r="B386" t="s">
        <v>35</v>
      </c>
      <c r="C386" t="s">
        <v>123</v>
      </c>
      <c r="D386" t="s">
        <v>122</v>
      </c>
      <c r="E386" t="s">
        <v>358</v>
      </c>
      <c r="F386" t="s">
        <v>108</v>
      </c>
      <c r="G386">
        <v>2619618862</v>
      </c>
      <c r="H386" t="s">
        <v>38</v>
      </c>
      <c r="I386" t="s">
        <v>118</v>
      </c>
      <c r="J386" s="12" t="s">
        <v>356</v>
      </c>
      <c r="K386" s="12" t="s">
        <v>117</v>
      </c>
      <c r="L386" s="12" t="s">
        <v>117</v>
      </c>
      <c r="M386" t="s">
        <v>117</v>
      </c>
      <c r="N386" s="27"/>
      <c r="O386" s="26">
        <f>VLOOKUP(Table3[[#This Row],[taxon_oid]],[1]Alphas_all_puf_new_20170727!$A:$AG,14,FALSE)</f>
        <v>204441</v>
      </c>
      <c r="P386" s="26">
        <f>VLOOKUP(Table3[[#This Row],[taxon_oid]],[1]Alphas_all_puf_new_20170727!$A:$AG,15,FALSE)</f>
        <v>0</v>
      </c>
      <c r="Q386" s="26">
        <f>VLOOKUP(Table3[[#This Row],[taxon_oid]],[1]Alphas_all_puf_new_20170727!$A:$AG,16,FALSE)</f>
        <v>0</v>
      </c>
      <c r="R386" s="20">
        <f>VLOOKUP(Table3[[#This Row],[taxon_oid]],[1]Alphas_all_puf_new_20170727!$A:$AG,17,FALSE)</f>
        <v>42314</v>
      </c>
      <c r="S386" s="19" t="str">
        <f>VLOOKUP(Table3[[#This Row],[taxon_oid]],[1]Alphas_all_puf_new_20170727!$A:$AG,19,FALSE)</f>
        <v>Ameet Pinto</v>
      </c>
      <c r="T386" s="19" t="str">
        <f>VLOOKUP(Table3[[#This Row],[taxon_oid]],[1]Alphas_all_puf_new_20170727!$A:$AG,20,FALSE)</f>
        <v>No</v>
      </c>
      <c r="U386" s="19">
        <f>VLOOKUP(Table3[[#This Row],[taxon_oid]],[1]Alphas_all_puf_new_20170727!$A:$AG,21,FALSE)</f>
        <v>0</v>
      </c>
      <c r="V386" s="13">
        <f>VLOOKUP(Table3[[#This Row],[taxon_oid]],[1]Alphas_all_puf_new_20170727!$A:$AG,22,FALSE)</f>
        <v>4776811</v>
      </c>
      <c r="W386" s="13">
        <f>VLOOKUP(Table3[[#This Row],[taxon_oid]],[1]Alphas_all_puf_new_20170727!$A:$AG,23,FALSE)</f>
        <v>4728</v>
      </c>
      <c r="X386" s="13">
        <f>VLOOKUP(Table3[[#This Row],[taxon_oid]],[1]Alphas_all_puf_new_20170727!$A:$AG,24,FALSE)</f>
        <v>195</v>
      </c>
      <c r="Y386" s="25">
        <f>VLOOKUP(Table3[[#This Row],[taxon_oid]],[1]Alphas_all_puf_new_20170727!$A:$AG,25,FALSE)</f>
        <v>0.71</v>
      </c>
      <c r="Z386" s="13">
        <f>VLOOKUP(Table3[[#This Row],[taxon_oid]],[1]Alphas_all_puf_new_20170727!$A:$AG,26,FALSE)</f>
        <v>4372947</v>
      </c>
      <c r="AA386" s="13">
        <f>VLOOKUP(Table3[[#This Row],[taxon_oid]],[1]Alphas_all_puf_new_20170727!$A:$AG,27,FALSE)</f>
        <v>4678</v>
      </c>
      <c r="AB386" s="13">
        <f>VLOOKUP(Table3[[#This Row],[taxon_oid]],[1]Alphas_all_puf_new_20170727!$A:$AG,28,FALSE)</f>
        <v>50</v>
      </c>
      <c r="AC386" s="13">
        <f>VLOOKUP(Table3[[#This Row],[taxon_oid]],[1]Alphas_all_puf_new_20170727!$A:$AG,29,FALSE)</f>
        <v>2</v>
      </c>
      <c r="AD386" s="13">
        <f>VLOOKUP(Table3[[#This Row],[taxon_oid]],[1]Alphas_all_puf_new_20170727!$A:$AG,30,FALSE)</f>
        <v>1</v>
      </c>
      <c r="AE386" s="13">
        <f>VLOOKUP(Table3[[#This Row],[taxon_oid]],[1]Alphas_all_puf_new_20170727!$A:$AG,31,FALSE)</f>
        <v>0</v>
      </c>
      <c r="AF386" s="13">
        <f>VLOOKUP(Table3[[#This Row],[taxon_oid]],[1]Alphas_all_puf_new_20170727!$A:$AG,32,FALSE)</f>
        <v>1</v>
      </c>
      <c r="AG386" s="13">
        <f>VLOOKUP(Table3[[#This Row],[taxon_oid]],[1]Alphas_all_puf_new_20170727!$A:$AG,33,FALSE)</f>
        <v>40</v>
      </c>
    </row>
    <row r="387" spans="1:33" x14ac:dyDescent="0.35">
      <c r="A387" s="17">
        <v>2519899683</v>
      </c>
      <c r="B387" s="17" t="s">
        <v>35</v>
      </c>
      <c r="C387" s="17" t="s">
        <v>36</v>
      </c>
      <c r="D387" s="17" t="s">
        <v>172</v>
      </c>
      <c r="E387" s="17" t="s">
        <v>357</v>
      </c>
      <c r="F387" s="17" t="s">
        <v>46</v>
      </c>
      <c r="G387" s="17">
        <v>2519899683</v>
      </c>
      <c r="H387" s="17" t="s">
        <v>38</v>
      </c>
      <c r="I387" s="17" t="s">
        <v>118</v>
      </c>
      <c r="J387" s="28" t="s">
        <v>356</v>
      </c>
      <c r="K387" s="28" t="s">
        <v>117</v>
      </c>
      <c r="L387" s="28" t="s">
        <v>355</v>
      </c>
      <c r="M387" s="28" t="s">
        <v>354</v>
      </c>
      <c r="N387" s="24" t="s">
        <v>353</v>
      </c>
      <c r="O387" s="23">
        <f>VLOOKUP(Table3[[#This Row],[taxon_oid]],[1]Alphas_all_puf_new_20170727!$A:$AG,14,FALSE)</f>
        <v>1121861</v>
      </c>
      <c r="P387" s="23">
        <f>VLOOKUP(Table3[[#This Row],[taxon_oid]],[1]Alphas_all_puf_new_20170727!$A:$AG,15,FALSE)</f>
        <v>0</v>
      </c>
      <c r="Q387" s="23">
        <f>VLOOKUP(Table3[[#This Row],[taxon_oid]],[1]Alphas_all_puf_new_20170727!$A:$AG,16,FALSE)</f>
        <v>0</v>
      </c>
      <c r="R387" s="16">
        <f>VLOOKUP(Table3[[#This Row],[taxon_oid]],[1]Alphas_all_puf_new_20170727!$A:$AG,17,FALSE)</f>
        <v>41316</v>
      </c>
      <c r="S387" s="15" t="str">
        <f>VLOOKUP(Table3[[#This Row],[taxon_oid]],[1]Alphas_all_puf_new_20170727!$A:$AG,19,FALSE)</f>
        <v>Nikos Kyrpides</v>
      </c>
      <c r="T387" s="15" t="str">
        <f>VLOOKUP(Table3[[#This Row],[taxon_oid]],[1]Alphas_all_puf_new_20170727!$A:$AG,20,FALSE)</f>
        <v>Yes</v>
      </c>
      <c r="U387" s="15" t="str">
        <f>VLOOKUP(Table3[[#This Row],[taxon_oid]],[1]Alphas_all_puf_new_20170727!$A:$AG,21,FALSE)</f>
        <v>Yes</v>
      </c>
      <c r="V387" s="21">
        <f>VLOOKUP(Table3[[#This Row],[taxon_oid]],[1]Alphas_all_puf_new_20170727!$A:$AG,22,FALSE)</f>
        <v>4304237</v>
      </c>
      <c r="W387" s="21">
        <f>VLOOKUP(Table3[[#This Row],[taxon_oid]],[1]Alphas_all_puf_new_20170727!$A:$AG,23,FALSE)</f>
        <v>4182</v>
      </c>
      <c r="X387" s="21">
        <f>VLOOKUP(Table3[[#This Row],[taxon_oid]],[1]Alphas_all_puf_new_20170727!$A:$AG,24,FALSE)</f>
        <v>56</v>
      </c>
      <c r="Y387" s="22">
        <f>VLOOKUP(Table3[[#This Row],[taxon_oid]],[1]Alphas_all_puf_new_20170727!$A:$AG,25,FALSE)</f>
        <v>0.71</v>
      </c>
      <c r="Z387" s="21">
        <f>VLOOKUP(Table3[[#This Row],[taxon_oid]],[1]Alphas_all_puf_new_20170727!$A:$AG,26,FALSE)</f>
        <v>4011806</v>
      </c>
      <c r="AA387" s="21">
        <f>VLOOKUP(Table3[[#This Row],[taxon_oid]],[1]Alphas_all_puf_new_20170727!$A:$AG,27,FALSE)</f>
        <v>4122</v>
      </c>
      <c r="AB387" s="21">
        <f>VLOOKUP(Table3[[#This Row],[taxon_oid]],[1]Alphas_all_puf_new_20170727!$A:$AG,28,FALSE)</f>
        <v>60</v>
      </c>
      <c r="AC387" s="21">
        <f>VLOOKUP(Table3[[#This Row],[taxon_oid]],[1]Alphas_all_puf_new_20170727!$A:$AG,29,FALSE)</f>
        <v>3</v>
      </c>
      <c r="AD387" s="21">
        <f>VLOOKUP(Table3[[#This Row],[taxon_oid]],[1]Alphas_all_puf_new_20170727!$A:$AG,30,FALSE)</f>
        <v>1</v>
      </c>
      <c r="AE387" s="21">
        <f>VLOOKUP(Table3[[#This Row],[taxon_oid]],[1]Alphas_all_puf_new_20170727!$A:$AG,31,FALSE)</f>
        <v>1</v>
      </c>
      <c r="AF387" s="21">
        <f>VLOOKUP(Table3[[#This Row],[taxon_oid]],[1]Alphas_all_puf_new_20170727!$A:$AG,32,FALSE)</f>
        <v>1</v>
      </c>
      <c r="AG387" s="13">
        <f>VLOOKUP(Table3[[#This Row],[taxon_oid]],[1]Alphas_all_puf_new_20170727!$A:$AG,33,FALSE)</f>
        <v>46</v>
      </c>
    </row>
    <row r="388" spans="1:33" x14ac:dyDescent="0.35">
      <c r="A388">
        <v>2639762724</v>
      </c>
      <c r="B388" t="s">
        <v>35</v>
      </c>
      <c r="C388" t="s">
        <v>36</v>
      </c>
      <c r="D388" t="s">
        <v>135</v>
      </c>
      <c r="E388" t="s">
        <v>352</v>
      </c>
      <c r="F388" t="s">
        <v>133</v>
      </c>
      <c r="G388">
        <v>2639762724</v>
      </c>
      <c r="H388" t="s">
        <v>38</v>
      </c>
      <c r="I388" t="s">
        <v>118</v>
      </c>
      <c r="J388" s="12" t="s">
        <v>146</v>
      </c>
      <c r="K388" s="12" t="s">
        <v>301</v>
      </c>
      <c r="L388" s="12" t="s">
        <v>315</v>
      </c>
      <c r="M388" t="s">
        <v>352</v>
      </c>
      <c r="N388" s="27" t="s">
        <v>351</v>
      </c>
      <c r="O388" s="26">
        <f>VLOOKUP(Table3[[#This Row],[taxon_oid]],[1]Alphas_all_puf_new_20170727!$A:$AG,14,FALSE)</f>
        <v>1523423</v>
      </c>
      <c r="P388" s="26">
        <f>VLOOKUP(Table3[[#This Row],[taxon_oid]],[1]Alphas_all_puf_new_20170727!$A:$AG,15,FALSE)</f>
        <v>0</v>
      </c>
      <c r="Q388" s="26">
        <f>VLOOKUP(Table3[[#This Row],[taxon_oid]],[1]Alphas_all_puf_new_20170727!$A:$AG,16,FALSE)</f>
        <v>0</v>
      </c>
      <c r="R388" s="20">
        <f>VLOOKUP(Table3[[#This Row],[taxon_oid]],[1]Alphas_all_puf_new_20170727!$A:$AG,17,FALSE)</f>
        <v>42314</v>
      </c>
      <c r="S388" s="19">
        <f>VLOOKUP(Table3[[#This Row],[taxon_oid]],[1]Alphas_all_puf_new_20170727!$A:$AG,19,FALSE)</f>
        <v>0</v>
      </c>
      <c r="T388" s="19" t="str">
        <f>VLOOKUP(Table3[[#This Row],[taxon_oid]],[1]Alphas_all_puf_new_20170727!$A:$AG,20,FALSE)</f>
        <v>Yes</v>
      </c>
      <c r="U388" s="19" t="str">
        <f>VLOOKUP(Table3[[#This Row],[taxon_oid]],[1]Alphas_all_puf_new_20170727!$A:$AG,21,FALSE)</f>
        <v>Unknown</v>
      </c>
      <c r="V388" s="13">
        <f>VLOOKUP(Table3[[#This Row],[taxon_oid]],[1]Alphas_all_puf_new_20170727!$A:$AG,22,FALSE)</f>
        <v>3253737</v>
      </c>
      <c r="W388" s="13">
        <f>VLOOKUP(Table3[[#This Row],[taxon_oid]],[1]Alphas_all_puf_new_20170727!$A:$AG,23,FALSE)</f>
        <v>3069</v>
      </c>
      <c r="X388" s="13">
        <f>VLOOKUP(Table3[[#This Row],[taxon_oid]],[1]Alphas_all_puf_new_20170727!$A:$AG,24,FALSE)</f>
        <v>30</v>
      </c>
      <c r="Y388" s="25">
        <f>VLOOKUP(Table3[[#This Row],[taxon_oid]],[1]Alphas_all_puf_new_20170727!$A:$AG,25,FALSE)</f>
        <v>0.63</v>
      </c>
      <c r="Z388" s="13">
        <f>VLOOKUP(Table3[[#This Row],[taxon_oid]],[1]Alphas_all_puf_new_20170727!$A:$AG,26,FALSE)</f>
        <v>2986515</v>
      </c>
      <c r="AA388" s="13">
        <f>VLOOKUP(Table3[[#This Row],[taxon_oid]],[1]Alphas_all_puf_new_20170727!$A:$AG,27,FALSE)</f>
        <v>3015</v>
      </c>
      <c r="AB388" s="13">
        <f>VLOOKUP(Table3[[#This Row],[taxon_oid]],[1]Alphas_all_puf_new_20170727!$A:$AG,28,FALSE)</f>
        <v>54</v>
      </c>
      <c r="AC388" s="13">
        <f>VLOOKUP(Table3[[#This Row],[taxon_oid]],[1]Alphas_all_puf_new_20170727!$A:$AG,29,FALSE)</f>
        <v>3</v>
      </c>
      <c r="AD388" s="13">
        <f>VLOOKUP(Table3[[#This Row],[taxon_oid]],[1]Alphas_all_puf_new_20170727!$A:$AG,30,FALSE)</f>
        <v>1</v>
      </c>
      <c r="AE388" s="13">
        <f>VLOOKUP(Table3[[#This Row],[taxon_oid]],[1]Alphas_all_puf_new_20170727!$A:$AG,31,FALSE)</f>
        <v>1</v>
      </c>
      <c r="AF388" s="13">
        <f>VLOOKUP(Table3[[#This Row],[taxon_oid]],[1]Alphas_all_puf_new_20170727!$A:$AG,32,FALSE)</f>
        <v>1</v>
      </c>
      <c r="AG388" s="13">
        <f>VLOOKUP(Table3[[#This Row],[taxon_oid]],[1]Alphas_all_puf_new_20170727!$A:$AG,33,FALSE)</f>
        <v>44</v>
      </c>
    </row>
    <row r="389" spans="1:33" x14ac:dyDescent="0.35">
      <c r="A389">
        <v>2585427959</v>
      </c>
      <c r="B389" t="s">
        <v>35</v>
      </c>
      <c r="C389" t="s">
        <v>36</v>
      </c>
      <c r="D389" t="s">
        <v>307</v>
      </c>
      <c r="E389" t="s">
        <v>350</v>
      </c>
      <c r="F389" t="s">
        <v>167</v>
      </c>
      <c r="G389">
        <v>2585427959</v>
      </c>
      <c r="H389" t="s">
        <v>38</v>
      </c>
      <c r="I389" t="s">
        <v>118</v>
      </c>
      <c r="J389" s="12" t="s">
        <v>146</v>
      </c>
      <c r="K389" s="12" t="s">
        <v>301</v>
      </c>
      <c r="L389" s="12" t="s">
        <v>300</v>
      </c>
      <c r="M389" t="s">
        <v>350</v>
      </c>
      <c r="N389" s="27" t="s">
        <v>349</v>
      </c>
      <c r="O389" s="26">
        <f>VLOOKUP(Table3[[#This Row],[taxon_oid]],[1]Alphas_all_puf_new_20170727!$A:$AG,14,FALSE)</f>
        <v>383381</v>
      </c>
      <c r="P389" s="26">
        <f>VLOOKUP(Table3[[#This Row],[taxon_oid]],[1]Alphas_all_puf_new_20170727!$A:$AG,15,FALSE)</f>
        <v>0</v>
      </c>
      <c r="Q389" s="26">
        <f>VLOOKUP(Table3[[#This Row],[taxon_oid]],[1]Alphas_all_puf_new_20170727!$A:$AG,16,FALSE)</f>
        <v>0</v>
      </c>
      <c r="R389" s="20">
        <f>VLOOKUP(Table3[[#This Row],[taxon_oid]],[1]Alphas_all_puf_new_20170727!$A:$AG,17,FALSE)</f>
        <v>41869</v>
      </c>
      <c r="S389" s="19">
        <f>VLOOKUP(Table3[[#This Row],[taxon_oid]],[1]Alphas_all_puf_new_20170727!$A:$AG,19,FALSE)</f>
        <v>0</v>
      </c>
      <c r="T389" s="19" t="str">
        <f>VLOOKUP(Table3[[#This Row],[taxon_oid]],[1]Alphas_all_puf_new_20170727!$A:$AG,20,FALSE)</f>
        <v>Yes</v>
      </c>
      <c r="U389" s="19" t="str">
        <f>VLOOKUP(Table3[[#This Row],[taxon_oid]],[1]Alphas_all_puf_new_20170727!$A:$AG,21,FALSE)</f>
        <v>Unknown</v>
      </c>
      <c r="V389" s="13">
        <f>VLOOKUP(Table3[[#This Row],[taxon_oid]],[1]Alphas_all_puf_new_20170727!$A:$AG,22,FALSE)</f>
        <v>3263324</v>
      </c>
      <c r="W389" s="13">
        <f>VLOOKUP(Table3[[#This Row],[taxon_oid]],[1]Alphas_all_puf_new_20170727!$A:$AG,23,FALSE)</f>
        <v>3109</v>
      </c>
      <c r="X389" s="13">
        <f>VLOOKUP(Table3[[#This Row],[taxon_oid]],[1]Alphas_all_puf_new_20170727!$A:$AG,24,FALSE)</f>
        <v>7</v>
      </c>
      <c r="Y389" s="25">
        <f>VLOOKUP(Table3[[#This Row],[taxon_oid]],[1]Alphas_all_puf_new_20170727!$A:$AG,25,FALSE)</f>
        <v>0.62</v>
      </c>
      <c r="Z389" s="13">
        <f>VLOOKUP(Table3[[#This Row],[taxon_oid]],[1]Alphas_all_puf_new_20170727!$A:$AG,26,FALSE)</f>
        <v>2993110</v>
      </c>
      <c r="AA389" s="13">
        <f>VLOOKUP(Table3[[#This Row],[taxon_oid]],[1]Alphas_all_puf_new_20170727!$A:$AG,27,FALSE)</f>
        <v>3061</v>
      </c>
      <c r="AB389" s="13">
        <f>VLOOKUP(Table3[[#This Row],[taxon_oid]],[1]Alphas_all_puf_new_20170727!$A:$AG,28,FALSE)</f>
        <v>48</v>
      </c>
      <c r="AC389" s="13">
        <f>VLOOKUP(Table3[[#This Row],[taxon_oid]],[1]Alphas_all_puf_new_20170727!$A:$AG,29,FALSE)</f>
        <v>3</v>
      </c>
      <c r="AD389" s="13">
        <f>VLOOKUP(Table3[[#This Row],[taxon_oid]],[1]Alphas_all_puf_new_20170727!$A:$AG,30,FALSE)</f>
        <v>1</v>
      </c>
      <c r="AE389" s="13">
        <f>VLOOKUP(Table3[[#This Row],[taxon_oid]],[1]Alphas_all_puf_new_20170727!$A:$AG,31,FALSE)</f>
        <v>1</v>
      </c>
      <c r="AF389" s="13">
        <f>VLOOKUP(Table3[[#This Row],[taxon_oid]],[1]Alphas_all_puf_new_20170727!$A:$AG,32,FALSE)</f>
        <v>1</v>
      </c>
      <c r="AG389" s="13">
        <f>VLOOKUP(Table3[[#This Row],[taxon_oid]],[1]Alphas_all_puf_new_20170727!$A:$AG,33,FALSE)</f>
        <v>44</v>
      </c>
    </row>
    <row r="390" spans="1:33" x14ac:dyDescent="0.35">
      <c r="A390">
        <v>2579778516</v>
      </c>
      <c r="B390" t="s">
        <v>35</v>
      </c>
      <c r="C390" t="s">
        <v>36</v>
      </c>
      <c r="D390" t="s">
        <v>348</v>
      </c>
      <c r="E390" t="s">
        <v>347</v>
      </c>
      <c r="F390" t="s">
        <v>46</v>
      </c>
      <c r="G390">
        <v>2579778516</v>
      </c>
      <c r="H390" t="s">
        <v>38</v>
      </c>
      <c r="I390" t="s">
        <v>118</v>
      </c>
      <c r="J390" s="12" t="s">
        <v>146</v>
      </c>
      <c r="K390" s="12" t="s">
        <v>301</v>
      </c>
      <c r="L390" s="12" t="s">
        <v>315</v>
      </c>
      <c r="M390" t="s">
        <v>347</v>
      </c>
      <c r="N390" s="27" t="s">
        <v>346</v>
      </c>
      <c r="O390" s="26">
        <f>VLOOKUP(Table3[[#This Row],[taxon_oid]],[1]Alphas_all_puf_new_20170727!$A:$AG,14,FALSE)</f>
        <v>1479239</v>
      </c>
      <c r="P390" s="26">
        <f>VLOOKUP(Table3[[#This Row],[taxon_oid]],[1]Alphas_all_puf_new_20170727!$A:$AG,15,FALSE)</f>
        <v>0</v>
      </c>
      <c r="Q390" s="26">
        <f>VLOOKUP(Table3[[#This Row],[taxon_oid]],[1]Alphas_all_puf_new_20170727!$A:$AG,16,FALSE)</f>
        <v>0</v>
      </c>
      <c r="R390" s="20">
        <f>VLOOKUP(Table3[[#This Row],[taxon_oid]],[1]Alphas_all_puf_new_20170727!$A:$AG,17,FALSE)</f>
        <v>41829</v>
      </c>
      <c r="S390" s="19" t="str">
        <f>VLOOKUP(Table3[[#This Row],[taxon_oid]],[1]Alphas_all_puf_new_20170727!$A:$AG,19,FALSE)</f>
        <v>Jim Fredrickson</v>
      </c>
      <c r="T390" s="19" t="str">
        <f>VLOOKUP(Table3[[#This Row],[taxon_oid]],[1]Alphas_all_puf_new_20170727!$A:$AG,20,FALSE)</f>
        <v>Yes</v>
      </c>
      <c r="U390" s="19" t="str">
        <f>VLOOKUP(Table3[[#This Row],[taxon_oid]],[1]Alphas_all_puf_new_20170727!$A:$AG,21,FALSE)</f>
        <v>Unknown</v>
      </c>
      <c r="V390" s="13">
        <f>VLOOKUP(Table3[[#This Row],[taxon_oid]],[1]Alphas_all_puf_new_20170727!$A:$AG,22,FALSE)</f>
        <v>3174974</v>
      </c>
      <c r="W390" s="13">
        <f>VLOOKUP(Table3[[#This Row],[taxon_oid]],[1]Alphas_all_puf_new_20170727!$A:$AG,23,FALSE)</f>
        <v>3057</v>
      </c>
      <c r="X390" s="13">
        <f>VLOOKUP(Table3[[#This Row],[taxon_oid]],[1]Alphas_all_puf_new_20170727!$A:$AG,24,FALSE)</f>
        <v>2</v>
      </c>
      <c r="Y390" s="25">
        <f>VLOOKUP(Table3[[#This Row],[taxon_oid]],[1]Alphas_all_puf_new_20170727!$A:$AG,25,FALSE)</f>
        <v>0.64</v>
      </c>
      <c r="Z390" s="13">
        <f>VLOOKUP(Table3[[#This Row],[taxon_oid]],[1]Alphas_all_puf_new_20170727!$A:$AG,26,FALSE)</f>
        <v>2901211</v>
      </c>
      <c r="AA390" s="13">
        <f>VLOOKUP(Table3[[#This Row],[taxon_oid]],[1]Alphas_all_puf_new_20170727!$A:$AG,27,FALSE)</f>
        <v>3003</v>
      </c>
      <c r="AB390" s="13">
        <f>VLOOKUP(Table3[[#This Row],[taxon_oid]],[1]Alphas_all_puf_new_20170727!$A:$AG,28,FALSE)</f>
        <v>54</v>
      </c>
      <c r="AC390" s="13">
        <f>VLOOKUP(Table3[[#This Row],[taxon_oid]],[1]Alphas_all_puf_new_20170727!$A:$AG,29,FALSE)</f>
        <v>3</v>
      </c>
      <c r="AD390" s="13">
        <f>VLOOKUP(Table3[[#This Row],[taxon_oid]],[1]Alphas_all_puf_new_20170727!$A:$AG,30,FALSE)</f>
        <v>1</v>
      </c>
      <c r="AE390" s="13">
        <f>VLOOKUP(Table3[[#This Row],[taxon_oid]],[1]Alphas_all_puf_new_20170727!$A:$AG,31,FALSE)</f>
        <v>1</v>
      </c>
      <c r="AF390" s="13">
        <f>VLOOKUP(Table3[[#This Row],[taxon_oid]],[1]Alphas_all_puf_new_20170727!$A:$AG,32,FALSE)</f>
        <v>1</v>
      </c>
      <c r="AG390" s="13">
        <f>VLOOKUP(Table3[[#This Row],[taxon_oid]],[1]Alphas_all_puf_new_20170727!$A:$AG,33,FALSE)</f>
        <v>44</v>
      </c>
    </row>
    <row r="391" spans="1:33" x14ac:dyDescent="0.35">
      <c r="A391">
        <v>2596583651</v>
      </c>
      <c r="B391" t="s">
        <v>35</v>
      </c>
      <c r="C391" t="s">
        <v>36</v>
      </c>
      <c r="D391" t="s">
        <v>45</v>
      </c>
      <c r="E391" t="s">
        <v>345</v>
      </c>
      <c r="F391" t="s">
        <v>46</v>
      </c>
      <c r="G391">
        <v>2596583651</v>
      </c>
      <c r="H391" t="s">
        <v>38</v>
      </c>
      <c r="I391" t="s">
        <v>118</v>
      </c>
      <c r="J391" s="12" t="s">
        <v>146</v>
      </c>
      <c r="K391" s="12" t="s">
        <v>301</v>
      </c>
      <c r="L391" s="12" t="s">
        <v>344</v>
      </c>
      <c r="M391" s="12" t="s">
        <v>343</v>
      </c>
      <c r="N391" s="27" t="s">
        <v>342</v>
      </c>
      <c r="O391" s="26">
        <f>VLOOKUP(Table3[[#This Row],[taxon_oid]],[1]Alphas_all_puf_new_20170727!$A:$AG,14,FALSE)</f>
        <v>476157</v>
      </c>
      <c r="P391" s="26">
        <f>VLOOKUP(Table3[[#This Row],[taxon_oid]],[1]Alphas_all_puf_new_20170727!$A:$AG,15,FALSE)</f>
        <v>0</v>
      </c>
      <c r="Q391" s="26">
        <f>VLOOKUP(Table3[[#This Row],[taxon_oid]],[1]Alphas_all_puf_new_20170727!$A:$AG,16,FALSE)</f>
        <v>0</v>
      </c>
      <c r="R391" s="20">
        <f>VLOOKUP(Table3[[#This Row],[taxon_oid]],[1]Alphas_all_puf_new_20170727!$A:$AG,17,FALSE)</f>
        <v>42011</v>
      </c>
      <c r="S391" s="19" t="str">
        <f>VLOOKUP(Table3[[#This Row],[taxon_oid]],[1]Alphas_all_puf_new_20170727!$A:$AG,19,FALSE)</f>
        <v>Markus G?ker</v>
      </c>
      <c r="T391" s="19" t="str">
        <f>VLOOKUP(Table3[[#This Row],[taxon_oid]],[1]Alphas_all_puf_new_20170727!$A:$AG,20,FALSE)</f>
        <v>Yes</v>
      </c>
      <c r="U391" s="19" t="str">
        <f>VLOOKUP(Table3[[#This Row],[taxon_oid]],[1]Alphas_all_puf_new_20170727!$A:$AG,21,FALSE)</f>
        <v>Yes</v>
      </c>
      <c r="V391" s="13">
        <f>VLOOKUP(Table3[[#This Row],[taxon_oid]],[1]Alphas_all_puf_new_20170727!$A:$AG,22,FALSE)</f>
        <v>2672716</v>
      </c>
      <c r="W391" s="13">
        <f>VLOOKUP(Table3[[#This Row],[taxon_oid]],[1]Alphas_all_puf_new_20170727!$A:$AG,23,FALSE)</f>
        <v>2622</v>
      </c>
      <c r="X391" s="13">
        <f>VLOOKUP(Table3[[#This Row],[taxon_oid]],[1]Alphas_all_puf_new_20170727!$A:$AG,24,FALSE)</f>
        <v>4</v>
      </c>
      <c r="Y391" s="25">
        <f>VLOOKUP(Table3[[#This Row],[taxon_oid]],[1]Alphas_all_puf_new_20170727!$A:$AG,25,FALSE)</f>
        <v>0.56999999999999995</v>
      </c>
      <c r="Z391" s="13">
        <f>VLOOKUP(Table3[[#This Row],[taxon_oid]],[1]Alphas_all_puf_new_20170727!$A:$AG,26,FALSE)</f>
        <v>2491769</v>
      </c>
      <c r="AA391" s="13">
        <f>VLOOKUP(Table3[[#This Row],[taxon_oid]],[1]Alphas_all_puf_new_20170727!$A:$AG,27,FALSE)</f>
        <v>2570</v>
      </c>
      <c r="AB391" s="13">
        <f>VLOOKUP(Table3[[#This Row],[taxon_oid]],[1]Alphas_all_puf_new_20170727!$A:$AG,28,FALSE)</f>
        <v>52</v>
      </c>
      <c r="AC391" s="13">
        <f>VLOOKUP(Table3[[#This Row],[taxon_oid]],[1]Alphas_all_puf_new_20170727!$A:$AG,29,FALSE)</f>
        <v>3</v>
      </c>
      <c r="AD391" s="13">
        <f>VLOOKUP(Table3[[#This Row],[taxon_oid]],[1]Alphas_all_puf_new_20170727!$A:$AG,30,FALSE)</f>
        <v>1</v>
      </c>
      <c r="AE391" s="13">
        <f>VLOOKUP(Table3[[#This Row],[taxon_oid]],[1]Alphas_all_puf_new_20170727!$A:$AG,31,FALSE)</f>
        <v>1</v>
      </c>
      <c r="AF391" s="13">
        <f>VLOOKUP(Table3[[#This Row],[taxon_oid]],[1]Alphas_all_puf_new_20170727!$A:$AG,32,FALSE)</f>
        <v>1</v>
      </c>
      <c r="AG391" s="13">
        <f>VLOOKUP(Table3[[#This Row],[taxon_oid]],[1]Alphas_all_puf_new_20170727!$A:$AG,33,FALSE)</f>
        <v>42</v>
      </c>
    </row>
    <row r="392" spans="1:33" x14ac:dyDescent="0.35">
      <c r="A392">
        <v>2551306481</v>
      </c>
      <c r="B392" t="s">
        <v>35</v>
      </c>
      <c r="C392" t="s">
        <v>36</v>
      </c>
      <c r="D392" t="s">
        <v>341</v>
      </c>
      <c r="E392" t="s">
        <v>340</v>
      </c>
      <c r="F392" t="s">
        <v>133</v>
      </c>
      <c r="G392">
        <v>2551306481</v>
      </c>
      <c r="H392" t="s">
        <v>38</v>
      </c>
      <c r="I392" t="s">
        <v>118</v>
      </c>
      <c r="J392" s="12" t="s">
        <v>146</v>
      </c>
      <c r="K392" s="12" t="s">
        <v>301</v>
      </c>
      <c r="L392" s="12" t="s">
        <v>315</v>
      </c>
      <c r="M392" t="s">
        <v>340</v>
      </c>
      <c r="N392" s="27" t="s">
        <v>339</v>
      </c>
      <c r="O392" s="26">
        <f>VLOOKUP(Table3[[#This Row],[taxon_oid]],[1]Alphas_all_puf_new_20170727!$A:$AG,14,FALSE)</f>
        <v>1248917</v>
      </c>
      <c r="P392" s="26">
        <f>VLOOKUP(Table3[[#This Row],[taxon_oid]],[1]Alphas_all_puf_new_20170727!$A:$AG,15,FALSE)</f>
        <v>0</v>
      </c>
      <c r="Q392" s="26">
        <f>VLOOKUP(Table3[[#This Row],[taxon_oid]],[1]Alphas_all_puf_new_20170727!$A:$AG,16,FALSE)</f>
        <v>0</v>
      </c>
      <c r="R392" s="20">
        <f>VLOOKUP(Table3[[#This Row],[taxon_oid]],[1]Alphas_all_puf_new_20170727!$A:$AG,17,FALSE)</f>
        <v>0</v>
      </c>
      <c r="S392" s="19">
        <f>VLOOKUP(Table3[[#This Row],[taxon_oid]],[1]Alphas_all_puf_new_20170727!$A:$AG,19,FALSE)</f>
        <v>0</v>
      </c>
      <c r="T392" s="19" t="str">
        <f>VLOOKUP(Table3[[#This Row],[taxon_oid]],[1]Alphas_all_puf_new_20170727!$A:$AG,20,FALSE)</f>
        <v>Yes</v>
      </c>
      <c r="U392" s="19" t="str">
        <f>VLOOKUP(Table3[[#This Row],[taxon_oid]],[1]Alphas_all_puf_new_20170727!$A:$AG,21,FALSE)</f>
        <v>Unknown</v>
      </c>
      <c r="V392" s="13">
        <f>VLOOKUP(Table3[[#This Row],[taxon_oid]],[1]Alphas_all_puf_new_20170727!$A:$AG,22,FALSE)</f>
        <v>2899072</v>
      </c>
      <c r="W392" s="13">
        <f>VLOOKUP(Table3[[#This Row],[taxon_oid]],[1]Alphas_all_puf_new_20170727!$A:$AG,23,FALSE)</f>
        <v>2839</v>
      </c>
      <c r="X392" s="13">
        <f>VLOOKUP(Table3[[#This Row],[taxon_oid]],[1]Alphas_all_puf_new_20170727!$A:$AG,24,FALSE)</f>
        <v>52</v>
      </c>
      <c r="Y392" s="25">
        <f>VLOOKUP(Table3[[#This Row],[taxon_oid]],[1]Alphas_all_puf_new_20170727!$A:$AG,25,FALSE)</f>
        <v>0.67</v>
      </c>
      <c r="Z392" s="13">
        <f>VLOOKUP(Table3[[#This Row],[taxon_oid]],[1]Alphas_all_puf_new_20170727!$A:$AG,26,FALSE)</f>
        <v>2643616</v>
      </c>
      <c r="AA392" s="13">
        <f>VLOOKUP(Table3[[#This Row],[taxon_oid]],[1]Alphas_all_puf_new_20170727!$A:$AG,27,FALSE)</f>
        <v>2786</v>
      </c>
      <c r="AB392" s="13">
        <f>VLOOKUP(Table3[[#This Row],[taxon_oid]],[1]Alphas_all_puf_new_20170727!$A:$AG,28,FALSE)</f>
        <v>53</v>
      </c>
      <c r="AC392" s="13">
        <f>VLOOKUP(Table3[[#This Row],[taxon_oid]],[1]Alphas_all_puf_new_20170727!$A:$AG,29,FALSE)</f>
        <v>3</v>
      </c>
      <c r="AD392" s="13">
        <f>VLOOKUP(Table3[[#This Row],[taxon_oid]],[1]Alphas_all_puf_new_20170727!$A:$AG,30,FALSE)</f>
        <v>1</v>
      </c>
      <c r="AE392" s="13">
        <f>VLOOKUP(Table3[[#This Row],[taxon_oid]],[1]Alphas_all_puf_new_20170727!$A:$AG,31,FALSE)</f>
        <v>1</v>
      </c>
      <c r="AF392" s="13">
        <f>VLOOKUP(Table3[[#This Row],[taxon_oid]],[1]Alphas_all_puf_new_20170727!$A:$AG,32,FALSE)</f>
        <v>1</v>
      </c>
      <c r="AG392" s="13">
        <f>VLOOKUP(Table3[[#This Row],[taxon_oid]],[1]Alphas_all_puf_new_20170727!$A:$AG,33,FALSE)</f>
        <v>44</v>
      </c>
    </row>
    <row r="393" spans="1:33" x14ac:dyDescent="0.35">
      <c r="A393">
        <v>2630968569</v>
      </c>
      <c r="B393" t="s">
        <v>35</v>
      </c>
      <c r="C393" t="s">
        <v>36</v>
      </c>
      <c r="D393" t="s">
        <v>338</v>
      </c>
      <c r="E393" t="s">
        <v>337</v>
      </c>
      <c r="F393" t="s">
        <v>336</v>
      </c>
      <c r="G393">
        <v>2630968569</v>
      </c>
      <c r="H393" t="s">
        <v>38</v>
      </c>
      <c r="I393" t="s">
        <v>118</v>
      </c>
      <c r="J393" s="12" t="s">
        <v>146</v>
      </c>
      <c r="K393" s="12" t="s">
        <v>301</v>
      </c>
      <c r="L393" s="12" t="s">
        <v>300</v>
      </c>
      <c r="M393" s="12" t="s">
        <v>309</v>
      </c>
      <c r="N393" s="27" t="s">
        <v>335</v>
      </c>
      <c r="O393" s="26">
        <f>VLOOKUP(Table3[[#This Row],[taxon_oid]],[1]Alphas_all_puf_new_20170727!$A:$AG,14,FALSE)</f>
        <v>874156</v>
      </c>
      <c r="P393" s="26">
        <f>VLOOKUP(Table3[[#This Row],[taxon_oid]],[1]Alphas_all_puf_new_20170727!$A:$AG,15,FALSE)</f>
        <v>0</v>
      </c>
      <c r="Q393" s="26">
        <f>VLOOKUP(Table3[[#This Row],[taxon_oid]],[1]Alphas_all_puf_new_20170727!$A:$AG,16,FALSE)</f>
        <v>0</v>
      </c>
      <c r="R393" s="20">
        <f>VLOOKUP(Table3[[#This Row],[taxon_oid]],[1]Alphas_all_puf_new_20170727!$A:$AG,17,FALSE)</f>
        <v>42268</v>
      </c>
      <c r="S393" s="19">
        <f>VLOOKUP(Table3[[#This Row],[taxon_oid]],[1]Alphas_all_puf_new_20170727!$A:$AG,19,FALSE)</f>
        <v>0</v>
      </c>
      <c r="T393" s="19" t="str">
        <f>VLOOKUP(Table3[[#This Row],[taxon_oid]],[1]Alphas_all_puf_new_20170727!$A:$AG,20,FALSE)</f>
        <v>Yes</v>
      </c>
      <c r="U393" s="19">
        <f>VLOOKUP(Table3[[#This Row],[taxon_oid]],[1]Alphas_all_puf_new_20170727!$A:$AG,21,FALSE)</f>
        <v>0</v>
      </c>
      <c r="V393" s="13">
        <f>VLOOKUP(Table3[[#This Row],[taxon_oid]],[1]Alphas_all_puf_new_20170727!$A:$AG,22,FALSE)</f>
        <v>2834102</v>
      </c>
      <c r="W393" s="13">
        <f>VLOOKUP(Table3[[#This Row],[taxon_oid]],[1]Alphas_all_puf_new_20170727!$A:$AG,23,FALSE)</f>
        <v>2753</v>
      </c>
      <c r="X393" s="13">
        <f>VLOOKUP(Table3[[#This Row],[taxon_oid]],[1]Alphas_all_puf_new_20170727!$A:$AG,24,FALSE)</f>
        <v>10</v>
      </c>
      <c r="Y393" s="25">
        <f>VLOOKUP(Table3[[#This Row],[taxon_oid]],[1]Alphas_all_puf_new_20170727!$A:$AG,25,FALSE)</f>
        <v>0.59</v>
      </c>
      <c r="Z393" s="13">
        <f>VLOOKUP(Table3[[#This Row],[taxon_oid]],[1]Alphas_all_puf_new_20170727!$A:$AG,26,FALSE)</f>
        <v>2625356</v>
      </c>
      <c r="AA393" s="13">
        <f>VLOOKUP(Table3[[#This Row],[taxon_oid]],[1]Alphas_all_puf_new_20170727!$A:$AG,27,FALSE)</f>
        <v>2700</v>
      </c>
      <c r="AB393" s="13">
        <f>VLOOKUP(Table3[[#This Row],[taxon_oid]],[1]Alphas_all_puf_new_20170727!$A:$AG,28,FALSE)</f>
        <v>53</v>
      </c>
      <c r="AC393" s="13">
        <f>VLOOKUP(Table3[[#This Row],[taxon_oid]],[1]Alphas_all_puf_new_20170727!$A:$AG,29,FALSE)</f>
        <v>3</v>
      </c>
      <c r="AD393" s="13">
        <f>VLOOKUP(Table3[[#This Row],[taxon_oid]],[1]Alphas_all_puf_new_20170727!$A:$AG,30,FALSE)</f>
        <v>1</v>
      </c>
      <c r="AE393" s="13">
        <f>VLOOKUP(Table3[[#This Row],[taxon_oid]],[1]Alphas_all_puf_new_20170727!$A:$AG,31,FALSE)</f>
        <v>1</v>
      </c>
      <c r="AF393" s="13">
        <f>VLOOKUP(Table3[[#This Row],[taxon_oid]],[1]Alphas_all_puf_new_20170727!$A:$AG,32,FALSE)</f>
        <v>1</v>
      </c>
      <c r="AG393" s="13">
        <f>VLOOKUP(Table3[[#This Row],[taxon_oid]],[1]Alphas_all_puf_new_20170727!$A:$AG,33,FALSE)</f>
        <v>43</v>
      </c>
    </row>
    <row r="394" spans="1:33" x14ac:dyDescent="0.35">
      <c r="A394">
        <v>2523231068</v>
      </c>
      <c r="B394" t="s">
        <v>35</v>
      </c>
      <c r="C394" t="s">
        <v>36</v>
      </c>
      <c r="D394" t="s">
        <v>172</v>
      </c>
      <c r="E394" t="s">
        <v>334</v>
      </c>
      <c r="F394" t="s">
        <v>46</v>
      </c>
      <c r="G394">
        <v>2523231068</v>
      </c>
      <c r="H394" t="s">
        <v>38</v>
      </c>
      <c r="I394" t="s">
        <v>118</v>
      </c>
      <c r="J394" s="12" t="s">
        <v>146</v>
      </c>
      <c r="K394" s="12" t="s">
        <v>301</v>
      </c>
      <c r="L394" s="12" t="s">
        <v>315</v>
      </c>
      <c r="M394" s="12" t="s">
        <v>333</v>
      </c>
      <c r="N394" s="27" t="s">
        <v>332</v>
      </c>
      <c r="O394" s="26">
        <f>VLOOKUP(Table3[[#This Row],[taxon_oid]],[1]Alphas_all_puf_new_20170727!$A:$AG,14,FALSE)</f>
        <v>1122970</v>
      </c>
      <c r="P394" s="26">
        <f>VLOOKUP(Table3[[#This Row],[taxon_oid]],[1]Alphas_all_puf_new_20170727!$A:$AG,15,FALSE)</f>
        <v>0</v>
      </c>
      <c r="Q394" s="26">
        <f>VLOOKUP(Table3[[#This Row],[taxon_oid]],[1]Alphas_all_puf_new_20170727!$A:$AG,16,FALSE)</f>
        <v>0</v>
      </c>
      <c r="R394" s="20">
        <f>VLOOKUP(Table3[[#This Row],[taxon_oid]],[1]Alphas_all_puf_new_20170727!$A:$AG,17,FALSE)</f>
        <v>41372</v>
      </c>
      <c r="S394" s="19" t="str">
        <f>VLOOKUP(Table3[[#This Row],[taxon_oid]],[1]Alphas_all_puf_new_20170727!$A:$AG,19,FALSE)</f>
        <v>Nikos Kyrpides</v>
      </c>
      <c r="T394" s="19" t="str">
        <f>VLOOKUP(Table3[[#This Row],[taxon_oid]],[1]Alphas_all_puf_new_20170727!$A:$AG,20,FALSE)</f>
        <v>Yes</v>
      </c>
      <c r="U394" s="19" t="str">
        <f>VLOOKUP(Table3[[#This Row],[taxon_oid]],[1]Alphas_all_puf_new_20170727!$A:$AG,21,FALSE)</f>
        <v>Yes</v>
      </c>
      <c r="V394" s="13">
        <f>VLOOKUP(Table3[[#This Row],[taxon_oid]],[1]Alphas_all_puf_new_20170727!$A:$AG,22,FALSE)</f>
        <v>2954426</v>
      </c>
      <c r="W394" s="13">
        <f>VLOOKUP(Table3[[#This Row],[taxon_oid]],[1]Alphas_all_puf_new_20170727!$A:$AG,23,FALSE)</f>
        <v>2903</v>
      </c>
      <c r="X394" s="13">
        <f>VLOOKUP(Table3[[#This Row],[taxon_oid]],[1]Alphas_all_puf_new_20170727!$A:$AG,24,FALSE)</f>
        <v>34</v>
      </c>
      <c r="Y394" s="25">
        <f>VLOOKUP(Table3[[#This Row],[taxon_oid]],[1]Alphas_all_puf_new_20170727!$A:$AG,25,FALSE)</f>
        <v>0.68</v>
      </c>
      <c r="Z394" s="13">
        <f>VLOOKUP(Table3[[#This Row],[taxon_oid]],[1]Alphas_all_puf_new_20170727!$A:$AG,26,FALSE)</f>
        <v>2737882</v>
      </c>
      <c r="AA394" s="13">
        <f>VLOOKUP(Table3[[#This Row],[taxon_oid]],[1]Alphas_all_puf_new_20170727!$A:$AG,27,FALSE)</f>
        <v>2847</v>
      </c>
      <c r="AB394" s="13">
        <f>VLOOKUP(Table3[[#This Row],[taxon_oid]],[1]Alphas_all_puf_new_20170727!$A:$AG,28,FALSE)</f>
        <v>56</v>
      </c>
      <c r="AC394" s="13">
        <f>VLOOKUP(Table3[[#This Row],[taxon_oid]],[1]Alphas_all_puf_new_20170727!$A:$AG,29,FALSE)</f>
        <v>3</v>
      </c>
      <c r="AD394" s="13">
        <f>VLOOKUP(Table3[[#This Row],[taxon_oid]],[1]Alphas_all_puf_new_20170727!$A:$AG,30,FALSE)</f>
        <v>1</v>
      </c>
      <c r="AE394" s="13">
        <f>VLOOKUP(Table3[[#This Row],[taxon_oid]],[1]Alphas_all_puf_new_20170727!$A:$AG,31,FALSE)</f>
        <v>1</v>
      </c>
      <c r="AF394" s="13">
        <f>VLOOKUP(Table3[[#This Row],[taxon_oid]],[1]Alphas_all_puf_new_20170727!$A:$AG,32,FALSE)</f>
        <v>1</v>
      </c>
      <c r="AG394" s="13">
        <f>VLOOKUP(Table3[[#This Row],[taxon_oid]],[1]Alphas_all_puf_new_20170727!$A:$AG,33,FALSE)</f>
        <v>44</v>
      </c>
    </row>
    <row r="395" spans="1:33" x14ac:dyDescent="0.35">
      <c r="A395">
        <v>2608642207</v>
      </c>
      <c r="B395" t="s">
        <v>35</v>
      </c>
      <c r="C395" t="s">
        <v>123</v>
      </c>
      <c r="D395" t="s">
        <v>318</v>
      </c>
      <c r="E395" t="s">
        <v>331</v>
      </c>
      <c r="F395" t="s">
        <v>46</v>
      </c>
      <c r="G395">
        <v>2608642207</v>
      </c>
      <c r="H395" t="s">
        <v>38</v>
      </c>
      <c r="I395" t="s">
        <v>118</v>
      </c>
      <c r="J395" s="12" t="s">
        <v>146</v>
      </c>
      <c r="K395" s="12" t="s">
        <v>301</v>
      </c>
      <c r="L395" s="12" t="s">
        <v>117</v>
      </c>
      <c r="M395" t="s">
        <v>117</v>
      </c>
      <c r="N395" s="27"/>
      <c r="O395" s="26">
        <f>VLOOKUP(Table3[[#This Row],[taxon_oid]],[1]Alphas_all_puf_new_20170727!$A:$AG,14,FALSE)</f>
        <v>335929</v>
      </c>
      <c r="P395" s="26">
        <f>VLOOKUP(Table3[[#This Row],[taxon_oid]],[1]Alphas_all_puf_new_20170727!$A:$AG,15,FALSE)</f>
        <v>0</v>
      </c>
      <c r="Q395" s="26">
        <f>VLOOKUP(Table3[[#This Row],[taxon_oid]],[1]Alphas_all_puf_new_20170727!$A:$AG,16,FALSE)</f>
        <v>0</v>
      </c>
      <c r="R395" s="20">
        <f>VLOOKUP(Table3[[#This Row],[taxon_oid]],[1]Alphas_all_puf_new_20170727!$A:$AG,17,FALSE)</f>
        <v>42108</v>
      </c>
      <c r="S395" s="19" t="str">
        <f>VLOOKUP(Table3[[#This Row],[taxon_oid]],[1]Alphas_all_puf_new_20170727!$A:$AG,19,FALSE)</f>
        <v>Jim Fredrickson</v>
      </c>
      <c r="T395" s="19" t="str">
        <f>VLOOKUP(Table3[[#This Row],[taxon_oid]],[1]Alphas_all_puf_new_20170727!$A:$AG,20,FALSE)</f>
        <v>No</v>
      </c>
      <c r="U395" s="19">
        <f>VLOOKUP(Table3[[#This Row],[taxon_oid]],[1]Alphas_all_puf_new_20170727!$A:$AG,21,FALSE)</f>
        <v>0</v>
      </c>
      <c r="V395" s="13">
        <f>VLOOKUP(Table3[[#This Row],[taxon_oid]],[1]Alphas_all_puf_new_20170727!$A:$AG,22,FALSE)</f>
        <v>3036783</v>
      </c>
      <c r="W395" s="13">
        <f>VLOOKUP(Table3[[#This Row],[taxon_oid]],[1]Alphas_all_puf_new_20170727!$A:$AG,23,FALSE)</f>
        <v>2923</v>
      </c>
      <c r="X395" s="13">
        <f>VLOOKUP(Table3[[#This Row],[taxon_oid]],[1]Alphas_all_puf_new_20170727!$A:$AG,24,FALSE)</f>
        <v>63</v>
      </c>
      <c r="Y395" s="25">
        <f>VLOOKUP(Table3[[#This Row],[taxon_oid]],[1]Alphas_all_puf_new_20170727!$A:$AG,25,FALSE)</f>
        <v>0.68</v>
      </c>
      <c r="Z395" s="13">
        <f>VLOOKUP(Table3[[#This Row],[taxon_oid]],[1]Alphas_all_puf_new_20170727!$A:$AG,26,FALSE)</f>
        <v>2782048</v>
      </c>
      <c r="AA395" s="13">
        <f>VLOOKUP(Table3[[#This Row],[taxon_oid]],[1]Alphas_all_puf_new_20170727!$A:$AG,27,FALSE)</f>
        <v>2870</v>
      </c>
      <c r="AB395" s="13">
        <f>VLOOKUP(Table3[[#This Row],[taxon_oid]],[1]Alphas_all_puf_new_20170727!$A:$AG,28,FALSE)</f>
        <v>53</v>
      </c>
      <c r="AC395" s="13">
        <f>VLOOKUP(Table3[[#This Row],[taxon_oid]],[1]Alphas_all_puf_new_20170727!$A:$AG,29,FALSE)</f>
        <v>0</v>
      </c>
      <c r="AD395" s="13">
        <f>VLOOKUP(Table3[[#This Row],[taxon_oid]],[1]Alphas_all_puf_new_20170727!$A:$AG,30,FALSE)</f>
        <v>0</v>
      </c>
      <c r="AE395" s="13">
        <f>VLOOKUP(Table3[[#This Row],[taxon_oid]],[1]Alphas_all_puf_new_20170727!$A:$AG,31,FALSE)</f>
        <v>0</v>
      </c>
      <c r="AF395" s="13">
        <f>VLOOKUP(Table3[[#This Row],[taxon_oid]],[1]Alphas_all_puf_new_20170727!$A:$AG,32,FALSE)</f>
        <v>0</v>
      </c>
      <c r="AG395" s="13">
        <f>VLOOKUP(Table3[[#This Row],[taxon_oid]],[1]Alphas_all_puf_new_20170727!$A:$AG,33,FALSE)</f>
        <v>43</v>
      </c>
    </row>
    <row r="396" spans="1:33" x14ac:dyDescent="0.35">
      <c r="A396">
        <v>2623621020</v>
      </c>
      <c r="B396" t="s">
        <v>35</v>
      </c>
      <c r="C396" t="s">
        <v>36</v>
      </c>
      <c r="D396" t="s">
        <v>318</v>
      </c>
      <c r="E396" t="s">
        <v>330</v>
      </c>
      <c r="F396" t="s">
        <v>46</v>
      </c>
      <c r="G396">
        <v>2623621020</v>
      </c>
      <c r="H396" t="s">
        <v>38</v>
      </c>
      <c r="I396" t="s">
        <v>118</v>
      </c>
      <c r="J396" s="12" t="s">
        <v>146</v>
      </c>
      <c r="K396" s="12" t="s">
        <v>301</v>
      </c>
      <c r="L396" s="12" t="s">
        <v>300</v>
      </c>
      <c r="M396" t="s">
        <v>117</v>
      </c>
      <c r="N396" s="27" t="s">
        <v>329</v>
      </c>
      <c r="O396" s="26">
        <f>VLOOKUP(Table3[[#This Row],[taxon_oid]],[1]Alphas_all_puf_new_20170727!$A:$AG,14,FALSE)</f>
        <v>1041</v>
      </c>
      <c r="P396" s="26">
        <f>VLOOKUP(Table3[[#This Row],[taxon_oid]],[1]Alphas_all_puf_new_20170727!$A:$AG,15,FALSE)</f>
        <v>0</v>
      </c>
      <c r="Q396" s="26">
        <f>VLOOKUP(Table3[[#This Row],[taxon_oid]],[1]Alphas_all_puf_new_20170727!$A:$AG,16,FALSE)</f>
        <v>0</v>
      </c>
      <c r="R396" s="20">
        <f>VLOOKUP(Table3[[#This Row],[taxon_oid]],[1]Alphas_all_puf_new_20170727!$A:$AG,17,FALSE)</f>
        <v>42237</v>
      </c>
      <c r="S396" s="19" t="str">
        <f>VLOOKUP(Table3[[#This Row],[taxon_oid]],[1]Alphas_all_puf_new_20170727!$A:$AG,19,FALSE)</f>
        <v>Jim Fredrickson</v>
      </c>
      <c r="T396" s="19" t="str">
        <f>VLOOKUP(Table3[[#This Row],[taxon_oid]],[1]Alphas_all_puf_new_20170727!$A:$AG,20,FALSE)</f>
        <v>Yes</v>
      </c>
      <c r="U396" s="19">
        <f>VLOOKUP(Table3[[#This Row],[taxon_oid]],[1]Alphas_all_puf_new_20170727!$A:$AG,21,FALSE)</f>
        <v>0</v>
      </c>
      <c r="V396" s="13">
        <f>VLOOKUP(Table3[[#This Row],[taxon_oid]],[1]Alphas_all_puf_new_20170727!$A:$AG,22,FALSE)</f>
        <v>3191868</v>
      </c>
      <c r="W396" s="13">
        <f>VLOOKUP(Table3[[#This Row],[taxon_oid]],[1]Alphas_all_puf_new_20170727!$A:$AG,23,FALSE)</f>
        <v>3032</v>
      </c>
      <c r="X396" s="13">
        <f>VLOOKUP(Table3[[#This Row],[taxon_oid]],[1]Alphas_all_puf_new_20170727!$A:$AG,24,FALSE)</f>
        <v>1</v>
      </c>
      <c r="Y396" s="25">
        <f>VLOOKUP(Table3[[#This Row],[taxon_oid]],[1]Alphas_all_puf_new_20170727!$A:$AG,25,FALSE)</f>
        <v>0.68</v>
      </c>
      <c r="Z396" s="13">
        <f>VLOOKUP(Table3[[#This Row],[taxon_oid]],[1]Alphas_all_puf_new_20170727!$A:$AG,26,FALSE)</f>
        <v>2917320</v>
      </c>
      <c r="AA396" s="13">
        <f>VLOOKUP(Table3[[#This Row],[taxon_oid]],[1]Alphas_all_puf_new_20170727!$A:$AG,27,FALSE)</f>
        <v>2978</v>
      </c>
      <c r="AB396" s="13">
        <f>VLOOKUP(Table3[[#This Row],[taxon_oid]],[1]Alphas_all_puf_new_20170727!$A:$AG,28,FALSE)</f>
        <v>54</v>
      </c>
      <c r="AC396" s="13">
        <f>VLOOKUP(Table3[[#This Row],[taxon_oid]],[1]Alphas_all_puf_new_20170727!$A:$AG,29,FALSE)</f>
        <v>3</v>
      </c>
      <c r="AD396" s="13">
        <f>VLOOKUP(Table3[[#This Row],[taxon_oid]],[1]Alphas_all_puf_new_20170727!$A:$AG,30,FALSE)</f>
        <v>1</v>
      </c>
      <c r="AE396" s="13">
        <f>VLOOKUP(Table3[[#This Row],[taxon_oid]],[1]Alphas_all_puf_new_20170727!$A:$AG,31,FALSE)</f>
        <v>1</v>
      </c>
      <c r="AF396" s="13">
        <f>VLOOKUP(Table3[[#This Row],[taxon_oid]],[1]Alphas_all_puf_new_20170727!$A:$AG,32,FALSE)</f>
        <v>1</v>
      </c>
      <c r="AG396" s="13">
        <f>VLOOKUP(Table3[[#This Row],[taxon_oid]],[1]Alphas_all_puf_new_20170727!$A:$AG,33,FALSE)</f>
        <v>44</v>
      </c>
    </row>
    <row r="397" spans="1:33" x14ac:dyDescent="0.35">
      <c r="A397">
        <v>2585427956</v>
      </c>
      <c r="B397" t="s">
        <v>35</v>
      </c>
      <c r="C397" t="s">
        <v>36</v>
      </c>
      <c r="D397" t="s">
        <v>307</v>
      </c>
      <c r="E397" t="s">
        <v>328</v>
      </c>
      <c r="F397" t="s">
        <v>167</v>
      </c>
      <c r="G397">
        <v>2585427956</v>
      </c>
      <c r="H397" t="s">
        <v>38</v>
      </c>
      <c r="I397" t="s">
        <v>118</v>
      </c>
      <c r="J397" s="12" t="s">
        <v>146</v>
      </c>
      <c r="K397" s="12" t="s">
        <v>301</v>
      </c>
      <c r="L397" s="12" t="s">
        <v>300</v>
      </c>
      <c r="M397" s="12" t="s">
        <v>327</v>
      </c>
      <c r="N397" s="27" t="s">
        <v>326</v>
      </c>
      <c r="O397" s="26">
        <f>VLOOKUP(Table3[[#This Row],[taxon_oid]],[1]Alphas_all_puf_new_20170727!$A:$AG,14,FALSE)</f>
        <v>1044</v>
      </c>
      <c r="P397" s="26">
        <f>VLOOKUP(Table3[[#This Row],[taxon_oid]],[1]Alphas_all_puf_new_20170727!$A:$AG,15,FALSE)</f>
        <v>0</v>
      </c>
      <c r="Q397" s="26">
        <f>VLOOKUP(Table3[[#This Row],[taxon_oid]],[1]Alphas_all_puf_new_20170727!$A:$AG,16,FALSE)</f>
        <v>0</v>
      </c>
      <c r="R397" s="20">
        <f>VLOOKUP(Table3[[#This Row],[taxon_oid]],[1]Alphas_all_puf_new_20170727!$A:$AG,17,FALSE)</f>
        <v>41869</v>
      </c>
      <c r="S397" s="19">
        <f>VLOOKUP(Table3[[#This Row],[taxon_oid]],[1]Alphas_all_puf_new_20170727!$A:$AG,19,FALSE)</f>
        <v>0</v>
      </c>
      <c r="T397" s="19" t="str">
        <f>VLOOKUP(Table3[[#This Row],[taxon_oid]],[1]Alphas_all_puf_new_20170727!$A:$AG,20,FALSE)</f>
        <v>Yes</v>
      </c>
      <c r="U397" s="19" t="str">
        <f>VLOOKUP(Table3[[#This Row],[taxon_oid]],[1]Alphas_all_puf_new_20170727!$A:$AG,21,FALSE)</f>
        <v>Yes</v>
      </c>
      <c r="V397" s="13">
        <f>VLOOKUP(Table3[[#This Row],[taxon_oid]],[1]Alphas_all_puf_new_20170727!$A:$AG,22,FALSE)</f>
        <v>3602162</v>
      </c>
      <c r="W397" s="13">
        <f>VLOOKUP(Table3[[#This Row],[taxon_oid]],[1]Alphas_all_puf_new_20170727!$A:$AG,23,FALSE)</f>
        <v>3298</v>
      </c>
      <c r="X397" s="13">
        <f>VLOOKUP(Table3[[#This Row],[taxon_oid]],[1]Alphas_all_puf_new_20170727!$A:$AG,24,FALSE)</f>
        <v>14</v>
      </c>
      <c r="Y397" s="25">
        <f>VLOOKUP(Table3[[#This Row],[taxon_oid]],[1]Alphas_all_puf_new_20170727!$A:$AG,25,FALSE)</f>
        <v>0.56999999999999995</v>
      </c>
      <c r="Z397" s="13">
        <f>VLOOKUP(Table3[[#This Row],[taxon_oid]],[1]Alphas_all_puf_new_20170727!$A:$AG,26,FALSE)</f>
        <v>3273458</v>
      </c>
      <c r="AA397" s="13">
        <f>VLOOKUP(Table3[[#This Row],[taxon_oid]],[1]Alphas_all_puf_new_20170727!$A:$AG,27,FALSE)</f>
        <v>3252</v>
      </c>
      <c r="AB397" s="13">
        <f>VLOOKUP(Table3[[#This Row],[taxon_oid]],[1]Alphas_all_puf_new_20170727!$A:$AG,28,FALSE)</f>
        <v>46</v>
      </c>
      <c r="AC397" s="13">
        <f>VLOOKUP(Table3[[#This Row],[taxon_oid]],[1]Alphas_all_puf_new_20170727!$A:$AG,29,FALSE)</f>
        <v>3</v>
      </c>
      <c r="AD397" s="13">
        <f>VLOOKUP(Table3[[#This Row],[taxon_oid]],[1]Alphas_all_puf_new_20170727!$A:$AG,30,FALSE)</f>
        <v>1</v>
      </c>
      <c r="AE397" s="13">
        <f>VLOOKUP(Table3[[#This Row],[taxon_oid]],[1]Alphas_all_puf_new_20170727!$A:$AG,31,FALSE)</f>
        <v>1</v>
      </c>
      <c r="AF397" s="13">
        <f>VLOOKUP(Table3[[#This Row],[taxon_oid]],[1]Alphas_all_puf_new_20170727!$A:$AG,32,FALSE)</f>
        <v>1</v>
      </c>
      <c r="AG397" s="13">
        <f>VLOOKUP(Table3[[#This Row],[taxon_oid]],[1]Alphas_all_puf_new_20170727!$A:$AG,33,FALSE)</f>
        <v>42</v>
      </c>
    </row>
    <row r="398" spans="1:33" x14ac:dyDescent="0.35">
      <c r="A398">
        <v>2585428052</v>
      </c>
      <c r="B398" t="s">
        <v>35</v>
      </c>
      <c r="C398" t="s">
        <v>123</v>
      </c>
      <c r="D398" t="s">
        <v>318</v>
      </c>
      <c r="E398" t="s">
        <v>325</v>
      </c>
      <c r="F398" t="s">
        <v>46</v>
      </c>
      <c r="G398">
        <v>2585428052</v>
      </c>
      <c r="H398" t="s">
        <v>38</v>
      </c>
      <c r="I398" t="s">
        <v>118</v>
      </c>
      <c r="J398" s="12" t="s">
        <v>146</v>
      </c>
      <c r="K398" s="12" t="s">
        <v>301</v>
      </c>
      <c r="L398" s="12" t="s">
        <v>315</v>
      </c>
      <c r="M398" t="s">
        <v>117</v>
      </c>
      <c r="N398" s="27"/>
      <c r="O398" s="26">
        <f>VLOOKUP(Table3[[#This Row],[taxon_oid]],[1]Alphas_all_puf_new_20170727!$A:$AG,14,FALSE)</f>
        <v>1111</v>
      </c>
      <c r="P398" s="26">
        <f>VLOOKUP(Table3[[#This Row],[taxon_oid]],[1]Alphas_all_puf_new_20170727!$A:$AG,15,FALSE)</f>
        <v>0</v>
      </c>
      <c r="Q398" s="26">
        <f>VLOOKUP(Table3[[#This Row],[taxon_oid]],[1]Alphas_all_puf_new_20170727!$A:$AG,16,FALSE)</f>
        <v>0</v>
      </c>
      <c r="R398" s="20">
        <f>VLOOKUP(Table3[[#This Row],[taxon_oid]],[1]Alphas_all_puf_new_20170727!$A:$AG,17,FALSE)</f>
        <v>42857</v>
      </c>
      <c r="S398" s="19" t="str">
        <f>VLOOKUP(Table3[[#This Row],[taxon_oid]],[1]Alphas_all_puf_new_20170727!$A:$AG,19,FALSE)</f>
        <v>Jim Fredrickson</v>
      </c>
      <c r="T398" s="19" t="str">
        <f>VLOOKUP(Table3[[#This Row],[taxon_oid]],[1]Alphas_all_puf_new_20170727!$A:$AG,20,FALSE)</f>
        <v>No</v>
      </c>
      <c r="U398" s="19">
        <f>VLOOKUP(Table3[[#This Row],[taxon_oid]],[1]Alphas_all_puf_new_20170727!$A:$AG,21,FALSE)</f>
        <v>0</v>
      </c>
      <c r="V398" s="13">
        <f>VLOOKUP(Table3[[#This Row],[taxon_oid]],[1]Alphas_all_puf_new_20170727!$A:$AG,22,FALSE)</f>
        <v>3036783</v>
      </c>
      <c r="W398" s="13">
        <f>VLOOKUP(Table3[[#This Row],[taxon_oid]],[1]Alphas_all_puf_new_20170727!$A:$AG,23,FALSE)</f>
        <v>2929</v>
      </c>
      <c r="X398" s="13">
        <f>VLOOKUP(Table3[[#This Row],[taxon_oid]],[1]Alphas_all_puf_new_20170727!$A:$AG,24,FALSE)</f>
        <v>63</v>
      </c>
      <c r="Y398" s="25">
        <f>VLOOKUP(Table3[[#This Row],[taxon_oid]],[1]Alphas_all_puf_new_20170727!$A:$AG,25,FALSE)</f>
        <v>0.68</v>
      </c>
      <c r="Z398" s="13">
        <f>VLOOKUP(Table3[[#This Row],[taxon_oid]],[1]Alphas_all_puf_new_20170727!$A:$AG,26,FALSE)</f>
        <v>2782077</v>
      </c>
      <c r="AA398" s="13">
        <f>VLOOKUP(Table3[[#This Row],[taxon_oid]],[1]Alphas_all_puf_new_20170727!$A:$AG,27,FALSE)</f>
        <v>2886</v>
      </c>
      <c r="AB398" s="13">
        <f>VLOOKUP(Table3[[#This Row],[taxon_oid]],[1]Alphas_all_puf_new_20170727!$A:$AG,28,FALSE)</f>
        <v>43</v>
      </c>
      <c r="AC398" s="13">
        <f>VLOOKUP(Table3[[#This Row],[taxon_oid]],[1]Alphas_all_puf_new_20170727!$A:$AG,29,FALSE)</f>
        <v>0</v>
      </c>
      <c r="AD398" s="13">
        <f>VLOOKUP(Table3[[#This Row],[taxon_oid]],[1]Alphas_all_puf_new_20170727!$A:$AG,30,FALSE)</f>
        <v>0</v>
      </c>
      <c r="AE398" s="13">
        <f>VLOOKUP(Table3[[#This Row],[taxon_oid]],[1]Alphas_all_puf_new_20170727!$A:$AG,31,FALSE)</f>
        <v>0</v>
      </c>
      <c r="AF398" s="13">
        <f>VLOOKUP(Table3[[#This Row],[taxon_oid]],[1]Alphas_all_puf_new_20170727!$A:$AG,32,FALSE)</f>
        <v>0</v>
      </c>
      <c r="AG398" s="13">
        <f>VLOOKUP(Table3[[#This Row],[taxon_oid]],[1]Alphas_all_puf_new_20170727!$A:$AG,33,FALSE)</f>
        <v>43</v>
      </c>
    </row>
    <row r="399" spans="1:33" x14ac:dyDescent="0.35">
      <c r="A399">
        <v>2690315838</v>
      </c>
      <c r="B399" t="s">
        <v>35</v>
      </c>
      <c r="C399" t="s">
        <v>36</v>
      </c>
      <c r="D399" t="s">
        <v>324</v>
      </c>
      <c r="E399" t="s">
        <v>323</v>
      </c>
      <c r="F399" t="s">
        <v>167</v>
      </c>
      <c r="G399">
        <v>2690315838</v>
      </c>
      <c r="H399" t="s">
        <v>38</v>
      </c>
      <c r="I399" t="s">
        <v>118</v>
      </c>
      <c r="J399" s="12" t="s">
        <v>146</v>
      </c>
      <c r="K399" s="12" t="s">
        <v>301</v>
      </c>
      <c r="L399" s="12" t="s">
        <v>300</v>
      </c>
      <c r="M399" t="s">
        <v>323</v>
      </c>
      <c r="N399" s="27" t="s">
        <v>322</v>
      </c>
      <c r="O399" s="26">
        <f>VLOOKUP(Table3[[#This Row],[taxon_oid]],[1]Alphas_all_puf_new_20170727!$A:$AG,14,FALSE)</f>
        <v>1735012</v>
      </c>
      <c r="P399" s="26">
        <f>VLOOKUP(Table3[[#This Row],[taxon_oid]],[1]Alphas_all_puf_new_20170727!$A:$AG,15,FALSE)</f>
        <v>0</v>
      </c>
      <c r="Q399" s="26">
        <f>VLOOKUP(Table3[[#This Row],[taxon_oid]],[1]Alphas_all_puf_new_20170727!$A:$AG,16,FALSE)</f>
        <v>0</v>
      </c>
      <c r="R399" s="20">
        <f>VLOOKUP(Table3[[#This Row],[taxon_oid]],[1]Alphas_all_puf_new_20170727!$A:$AG,17,FALSE)</f>
        <v>42593</v>
      </c>
      <c r="S399" s="19">
        <f>VLOOKUP(Table3[[#This Row],[taxon_oid]],[1]Alphas_all_puf_new_20170727!$A:$AG,19,FALSE)</f>
        <v>0</v>
      </c>
      <c r="T399" s="19" t="str">
        <f>VLOOKUP(Table3[[#This Row],[taxon_oid]],[1]Alphas_all_puf_new_20170727!$A:$AG,20,FALSE)</f>
        <v>Yes</v>
      </c>
      <c r="U399" s="19">
        <f>VLOOKUP(Table3[[#This Row],[taxon_oid]],[1]Alphas_all_puf_new_20170727!$A:$AG,21,FALSE)</f>
        <v>0</v>
      </c>
      <c r="V399" s="13">
        <f>VLOOKUP(Table3[[#This Row],[taxon_oid]],[1]Alphas_all_puf_new_20170727!$A:$AG,22,FALSE)</f>
        <v>3202237</v>
      </c>
      <c r="W399" s="13">
        <f>VLOOKUP(Table3[[#This Row],[taxon_oid]],[1]Alphas_all_puf_new_20170727!$A:$AG,23,FALSE)</f>
        <v>3133</v>
      </c>
      <c r="X399" s="13">
        <f>VLOOKUP(Table3[[#This Row],[taxon_oid]],[1]Alphas_all_puf_new_20170727!$A:$AG,24,FALSE)</f>
        <v>3</v>
      </c>
      <c r="Y399" s="25">
        <f>VLOOKUP(Table3[[#This Row],[taxon_oid]],[1]Alphas_all_puf_new_20170727!$A:$AG,25,FALSE)</f>
        <v>0.56999999999999995</v>
      </c>
      <c r="Z399" s="13">
        <f>VLOOKUP(Table3[[#This Row],[taxon_oid]],[1]Alphas_all_puf_new_20170727!$A:$AG,26,FALSE)</f>
        <v>2954315</v>
      </c>
      <c r="AA399" s="13">
        <f>VLOOKUP(Table3[[#This Row],[taxon_oid]],[1]Alphas_all_puf_new_20170727!$A:$AG,27,FALSE)</f>
        <v>3080</v>
      </c>
      <c r="AB399" s="13">
        <f>VLOOKUP(Table3[[#This Row],[taxon_oid]],[1]Alphas_all_puf_new_20170727!$A:$AG,28,FALSE)</f>
        <v>53</v>
      </c>
      <c r="AC399" s="13">
        <f>VLOOKUP(Table3[[#This Row],[taxon_oid]],[1]Alphas_all_puf_new_20170727!$A:$AG,29,FALSE)</f>
        <v>3</v>
      </c>
      <c r="AD399" s="13">
        <f>VLOOKUP(Table3[[#This Row],[taxon_oid]],[1]Alphas_all_puf_new_20170727!$A:$AG,30,FALSE)</f>
        <v>1</v>
      </c>
      <c r="AE399" s="13">
        <f>VLOOKUP(Table3[[#This Row],[taxon_oid]],[1]Alphas_all_puf_new_20170727!$A:$AG,31,FALSE)</f>
        <v>1</v>
      </c>
      <c r="AF399" s="13">
        <f>VLOOKUP(Table3[[#This Row],[taxon_oid]],[1]Alphas_all_puf_new_20170727!$A:$AG,32,FALSE)</f>
        <v>1</v>
      </c>
      <c r="AG399" s="13">
        <f>VLOOKUP(Table3[[#This Row],[taxon_oid]],[1]Alphas_all_puf_new_20170727!$A:$AG,33,FALSE)</f>
        <v>43</v>
      </c>
    </row>
    <row r="400" spans="1:33" x14ac:dyDescent="0.35">
      <c r="A400">
        <v>2728368995</v>
      </c>
      <c r="B400" t="s">
        <v>35</v>
      </c>
      <c r="C400" t="s">
        <v>36</v>
      </c>
      <c r="D400" t="s">
        <v>321</v>
      </c>
      <c r="E400" t="s">
        <v>320</v>
      </c>
      <c r="F400" t="s">
        <v>167</v>
      </c>
      <c r="G400">
        <v>2728368995</v>
      </c>
      <c r="H400" t="s">
        <v>38</v>
      </c>
      <c r="I400" t="s">
        <v>118</v>
      </c>
      <c r="J400" s="12" t="s">
        <v>146</v>
      </c>
      <c r="K400" s="12" t="s">
        <v>301</v>
      </c>
      <c r="L400" s="12" t="s">
        <v>300</v>
      </c>
      <c r="M400" t="s">
        <v>320</v>
      </c>
      <c r="N400" s="27" t="s">
        <v>319</v>
      </c>
      <c r="O400" s="26">
        <f>VLOOKUP(Table3[[#This Row],[taxon_oid]],[1]Alphas_all_puf_new_20170727!$A:$AG,14,FALSE)</f>
        <v>499656</v>
      </c>
      <c r="P400" s="26">
        <f>VLOOKUP(Table3[[#This Row],[taxon_oid]],[1]Alphas_all_puf_new_20170727!$A:$AG,15,FALSE)</f>
        <v>0</v>
      </c>
      <c r="Q400" s="26">
        <f>VLOOKUP(Table3[[#This Row],[taxon_oid]],[1]Alphas_all_puf_new_20170727!$A:$AG,16,FALSE)</f>
        <v>0</v>
      </c>
      <c r="R400" s="20">
        <f>VLOOKUP(Table3[[#This Row],[taxon_oid]],[1]Alphas_all_puf_new_20170727!$A:$AG,17,FALSE)</f>
        <v>42853</v>
      </c>
      <c r="S400" s="19">
        <f>VLOOKUP(Table3[[#This Row],[taxon_oid]],[1]Alphas_all_puf_new_20170727!$A:$AG,19,FALSE)</f>
        <v>0</v>
      </c>
      <c r="T400" s="19" t="str">
        <f>VLOOKUP(Table3[[#This Row],[taxon_oid]],[1]Alphas_all_puf_new_20170727!$A:$AG,20,FALSE)</f>
        <v>Yes</v>
      </c>
      <c r="U400" s="19">
        <f>VLOOKUP(Table3[[#This Row],[taxon_oid]],[1]Alphas_all_puf_new_20170727!$A:$AG,21,FALSE)</f>
        <v>0</v>
      </c>
      <c r="V400" s="13">
        <f>VLOOKUP(Table3[[#This Row],[taxon_oid]],[1]Alphas_all_puf_new_20170727!$A:$AG,22,FALSE)</f>
        <v>3402103</v>
      </c>
      <c r="W400" s="13">
        <f>VLOOKUP(Table3[[#This Row],[taxon_oid]],[1]Alphas_all_puf_new_20170727!$A:$AG,23,FALSE)</f>
        <v>3302</v>
      </c>
      <c r="X400" s="13">
        <f>VLOOKUP(Table3[[#This Row],[taxon_oid]],[1]Alphas_all_puf_new_20170727!$A:$AG,24,FALSE)</f>
        <v>20</v>
      </c>
      <c r="Y400" s="25">
        <f>VLOOKUP(Table3[[#This Row],[taxon_oid]],[1]Alphas_all_puf_new_20170727!$A:$AG,25,FALSE)</f>
        <v>0.63</v>
      </c>
      <c r="Z400" s="13">
        <f>VLOOKUP(Table3[[#This Row],[taxon_oid]],[1]Alphas_all_puf_new_20170727!$A:$AG,26,FALSE)</f>
        <v>3128314</v>
      </c>
      <c r="AA400" s="13">
        <f>VLOOKUP(Table3[[#This Row],[taxon_oid]],[1]Alphas_all_puf_new_20170727!$A:$AG,27,FALSE)</f>
        <v>3246</v>
      </c>
      <c r="AB400" s="13">
        <f>VLOOKUP(Table3[[#This Row],[taxon_oid]],[1]Alphas_all_puf_new_20170727!$A:$AG,28,FALSE)</f>
        <v>56</v>
      </c>
      <c r="AC400" s="13">
        <f>VLOOKUP(Table3[[#This Row],[taxon_oid]],[1]Alphas_all_puf_new_20170727!$A:$AG,29,FALSE)</f>
        <v>3</v>
      </c>
      <c r="AD400" s="13">
        <f>VLOOKUP(Table3[[#This Row],[taxon_oid]],[1]Alphas_all_puf_new_20170727!$A:$AG,30,FALSE)</f>
        <v>1</v>
      </c>
      <c r="AE400" s="13">
        <f>VLOOKUP(Table3[[#This Row],[taxon_oid]],[1]Alphas_all_puf_new_20170727!$A:$AG,31,FALSE)</f>
        <v>1</v>
      </c>
      <c r="AF400" s="13">
        <f>VLOOKUP(Table3[[#This Row],[taxon_oid]],[1]Alphas_all_puf_new_20170727!$A:$AG,32,FALSE)</f>
        <v>1</v>
      </c>
      <c r="AG400" s="13">
        <f>VLOOKUP(Table3[[#This Row],[taxon_oid]],[1]Alphas_all_puf_new_20170727!$A:$AG,33,FALSE)</f>
        <v>45</v>
      </c>
    </row>
    <row r="401" spans="1:33" x14ac:dyDescent="0.35">
      <c r="A401">
        <v>2608642212</v>
      </c>
      <c r="B401" t="s">
        <v>35</v>
      </c>
      <c r="C401" t="s">
        <v>123</v>
      </c>
      <c r="D401" t="s">
        <v>318</v>
      </c>
      <c r="E401" t="s">
        <v>317</v>
      </c>
      <c r="F401" t="s">
        <v>46</v>
      </c>
      <c r="G401">
        <v>2608642212</v>
      </c>
      <c r="H401" t="s">
        <v>38</v>
      </c>
      <c r="I401" t="s">
        <v>118</v>
      </c>
      <c r="J401" s="12" t="s">
        <v>146</v>
      </c>
      <c r="K401" s="12" t="s">
        <v>301</v>
      </c>
      <c r="L401" s="12" t="s">
        <v>315</v>
      </c>
      <c r="M401" t="s">
        <v>117</v>
      </c>
      <c r="N401" s="27"/>
      <c r="O401" s="26">
        <f>VLOOKUP(Table3[[#This Row],[taxon_oid]],[1]Alphas_all_puf_new_20170727!$A:$AG,14,FALSE)</f>
        <v>1111</v>
      </c>
      <c r="P401" s="26">
        <f>VLOOKUP(Table3[[#This Row],[taxon_oid]],[1]Alphas_all_puf_new_20170727!$A:$AG,15,FALSE)</f>
        <v>0</v>
      </c>
      <c r="Q401" s="26">
        <f>VLOOKUP(Table3[[#This Row],[taxon_oid]],[1]Alphas_all_puf_new_20170727!$A:$AG,16,FALSE)</f>
        <v>0</v>
      </c>
      <c r="R401" s="20">
        <f>VLOOKUP(Table3[[#This Row],[taxon_oid]],[1]Alphas_all_puf_new_20170727!$A:$AG,17,FALSE)</f>
        <v>42108</v>
      </c>
      <c r="S401" s="19" t="str">
        <f>VLOOKUP(Table3[[#This Row],[taxon_oid]],[1]Alphas_all_puf_new_20170727!$A:$AG,19,FALSE)</f>
        <v>Jim Fredrickson</v>
      </c>
      <c r="T401" s="19" t="str">
        <f>VLOOKUP(Table3[[#This Row],[taxon_oid]],[1]Alphas_all_puf_new_20170727!$A:$AG,20,FALSE)</f>
        <v>No</v>
      </c>
      <c r="U401" s="19">
        <f>VLOOKUP(Table3[[#This Row],[taxon_oid]],[1]Alphas_all_puf_new_20170727!$A:$AG,21,FALSE)</f>
        <v>0</v>
      </c>
      <c r="V401" s="13">
        <f>VLOOKUP(Table3[[#This Row],[taxon_oid]],[1]Alphas_all_puf_new_20170727!$A:$AG,22,FALSE)</f>
        <v>1273989</v>
      </c>
      <c r="W401" s="13">
        <f>VLOOKUP(Table3[[#This Row],[taxon_oid]],[1]Alphas_all_puf_new_20170727!$A:$AG,23,FALSE)</f>
        <v>1573</v>
      </c>
      <c r="X401" s="13">
        <f>VLOOKUP(Table3[[#This Row],[taxon_oid]],[1]Alphas_all_puf_new_20170727!$A:$AG,24,FALSE)</f>
        <v>391</v>
      </c>
      <c r="Y401" s="25">
        <f>VLOOKUP(Table3[[#This Row],[taxon_oid]],[1]Alphas_all_puf_new_20170727!$A:$AG,25,FALSE)</f>
        <v>0.64</v>
      </c>
      <c r="Z401" s="13">
        <f>VLOOKUP(Table3[[#This Row],[taxon_oid]],[1]Alphas_all_puf_new_20170727!$A:$AG,26,FALSE)</f>
        <v>1146255</v>
      </c>
      <c r="AA401" s="13">
        <f>VLOOKUP(Table3[[#This Row],[taxon_oid]],[1]Alphas_all_puf_new_20170727!$A:$AG,27,FALSE)</f>
        <v>1557</v>
      </c>
      <c r="AB401" s="13">
        <f>VLOOKUP(Table3[[#This Row],[taxon_oid]],[1]Alphas_all_puf_new_20170727!$A:$AG,28,FALSE)</f>
        <v>16</v>
      </c>
      <c r="AC401" s="13">
        <f>VLOOKUP(Table3[[#This Row],[taxon_oid]],[1]Alphas_all_puf_new_20170727!$A:$AG,29,FALSE)</f>
        <v>0</v>
      </c>
      <c r="AD401" s="13">
        <f>VLOOKUP(Table3[[#This Row],[taxon_oid]],[1]Alphas_all_puf_new_20170727!$A:$AG,30,FALSE)</f>
        <v>0</v>
      </c>
      <c r="AE401" s="13">
        <f>VLOOKUP(Table3[[#This Row],[taxon_oid]],[1]Alphas_all_puf_new_20170727!$A:$AG,31,FALSE)</f>
        <v>0</v>
      </c>
      <c r="AF401" s="13">
        <f>VLOOKUP(Table3[[#This Row],[taxon_oid]],[1]Alphas_all_puf_new_20170727!$A:$AG,32,FALSE)</f>
        <v>0</v>
      </c>
      <c r="AG401" s="13">
        <f>VLOOKUP(Table3[[#This Row],[taxon_oid]],[1]Alphas_all_puf_new_20170727!$A:$AG,33,FALSE)</f>
        <v>14</v>
      </c>
    </row>
    <row r="402" spans="1:33" x14ac:dyDescent="0.35">
      <c r="A402">
        <v>2582580729</v>
      </c>
      <c r="B402" t="s">
        <v>35</v>
      </c>
      <c r="C402" t="s">
        <v>36</v>
      </c>
      <c r="D402" t="s">
        <v>172</v>
      </c>
      <c r="E402" t="s">
        <v>316</v>
      </c>
      <c r="F402" t="s">
        <v>46</v>
      </c>
      <c r="G402">
        <v>2582580729</v>
      </c>
      <c r="H402" t="s">
        <v>38</v>
      </c>
      <c r="I402" t="s">
        <v>118</v>
      </c>
      <c r="J402" s="12" t="s">
        <v>146</v>
      </c>
      <c r="K402" s="12" t="s">
        <v>301</v>
      </c>
      <c r="L402" s="12" t="s">
        <v>315</v>
      </c>
      <c r="M402" s="12" t="s">
        <v>314</v>
      </c>
      <c r="N402" s="27" t="s">
        <v>313</v>
      </c>
      <c r="O402" s="26">
        <f>VLOOKUP(Table3[[#This Row],[taxon_oid]],[1]Alphas_all_puf_new_20170727!$A:$AG,14,FALSE)</f>
        <v>198312</v>
      </c>
      <c r="P402" s="26">
        <f>VLOOKUP(Table3[[#This Row],[taxon_oid]],[1]Alphas_all_puf_new_20170727!$A:$AG,15,FALSE)</f>
        <v>0</v>
      </c>
      <c r="Q402" s="26">
        <f>VLOOKUP(Table3[[#This Row],[taxon_oid]],[1]Alphas_all_puf_new_20170727!$A:$AG,16,FALSE)</f>
        <v>0</v>
      </c>
      <c r="R402" s="20">
        <f>VLOOKUP(Table3[[#This Row],[taxon_oid]],[1]Alphas_all_puf_new_20170727!$A:$AG,17,FALSE)</f>
        <v>42328</v>
      </c>
      <c r="S402" s="19" t="str">
        <f>VLOOKUP(Table3[[#This Row],[taxon_oid]],[1]Alphas_all_puf_new_20170727!$A:$AG,19,FALSE)</f>
        <v>Nikos Kyrpides</v>
      </c>
      <c r="T402" s="19" t="str">
        <f>VLOOKUP(Table3[[#This Row],[taxon_oid]],[1]Alphas_all_puf_new_20170727!$A:$AG,20,FALSE)</f>
        <v>Yes</v>
      </c>
      <c r="U402" s="19" t="str">
        <f>VLOOKUP(Table3[[#This Row],[taxon_oid]],[1]Alphas_all_puf_new_20170727!$A:$AG,21,FALSE)</f>
        <v>Yes</v>
      </c>
      <c r="V402" s="13">
        <f>VLOOKUP(Table3[[#This Row],[taxon_oid]],[1]Alphas_all_puf_new_20170727!$A:$AG,22,FALSE)</f>
        <v>2978798</v>
      </c>
      <c r="W402" s="13">
        <f>VLOOKUP(Table3[[#This Row],[taxon_oid]],[1]Alphas_all_puf_new_20170727!$A:$AG,23,FALSE)</f>
        <v>2865</v>
      </c>
      <c r="X402" s="13">
        <f>VLOOKUP(Table3[[#This Row],[taxon_oid]],[1]Alphas_all_puf_new_20170727!$A:$AG,24,FALSE)</f>
        <v>25</v>
      </c>
      <c r="Y402" s="25">
        <f>VLOOKUP(Table3[[#This Row],[taxon_oid]],[1]Alphas_all_puf_new_20170727!$A:$AG,25,FALSE)</f>
        <v>0.64</v>
      </c>
      <c r="Z402" s="13">
        <f>VLOOKUP(Table3[[#This Row],[taxon_oid]],[1]Alphas_all_puf_new_20170727!$A:$AG,26,FALSE)</f>
        <v>2713211</v>
      </c>
      <c r="AA402" s="13">
        <f>VLOOKUP(Table3[[#This Row],[taxon_oid]],[1]Alphas_all_puf_new_20170727!$A:$AG,27,FALSE)</f>
        <v>2811</v>
      </c>
      <c r="AB402" s="13">
        <f>VLOOKUP(Table3[[#This Row],[taxon_oid]],[1]Alphas_all_puf_new_20170727!$A:$AG,28,FALSE)</f>
        <v>54</v>
      </c>
      <c r="AC402" s="13">
        <f>VLOOKUP(Table3[[#This Row],[taxon_oid]],[1]Alphas_all_puf_new_20170727!$A:$AG,29,FALSE)</f>
        <v>3</v>
      </c>
      <c r="AD402" s="13">
        <f>VLOOKUP(Table3[[#This Row],[taxon_oid]],[1]Alphas_all_puf_new_20170727!$A:$AG,30,FALSE)</f>
        <v>1</v>
      </c>
      <c r="AE402" s="13">
        <f>VLOOKUP(Table3[[#This Row],[taxon_oid]],[1]Alphas_all_puf_new_20170727!$A:$AG,31,FALSE)</f>
        <v>1</v>
      </c>
      <c r="AF402" s="13">
        <f>VLOOKUP(Table3[[#This Row],[taxon_oid]],[1]Alphas_all_puf_new_20170727!$A:$AG,32,FALSE)</f>
        <v>1</v>
      </c>
      <c r="AG402" s="13">
        <f>VLOOKUP(Table3[[#This Row],[taxon_oid]],[1]Alphas_all_puf_new_20170727!$A:$AG,33,FALSE)</f>
        <v>44</v>
      </c>
    </row>
    <row r="403" spans="1:33" x14ac:dyDescent="0.35">
      <c r="A403">
        <v>2648501438</v>
      </c>
      <c r="B403" t="s">
        <v>35</v>
      </c>
      <c r="C403" t="s">
        <v>36</v>
      </c>
      <c r="D403" t="s">
        <v>312</v>
      </c>
      <c r="E403" t="s">
        <v>311</v>
      </c>
      <c r="F403" t="s">
        <v>310</v>
      </c>
      <c r="G403">
        <v>2648501438</v>
      </c>
      <c r="H403" t="s">
        <v>38</v>
      </c>
      <c r="I403" t="s">
        <v>118</v>
      </c>
      <c r="J403" s="12" t="s">
        <v>146</v>
      </c>
      <c r="K403" s="12" t="s">
        <v>301</v>
      </c>
      <c r="L403" s="12" t="s">
        <v>300</v>
      </c>
      <c r="M403" s="12" t="s">
        <v>309</v>
      </c>
      <c r="N403" s="27" t="s">
        <v>308</v>
      </c>
      <c r="O403" s="26">
        <f>VLOOKUP(Table3[[#This Row],[taxon_oid]],[1]Alphas_all_puf_new_20170727!$A:$AG,14,FALSE)</f>
        <v>874156</v>
      </c>
      <c r="P403" s="26">
        <f>VLOOKUP(Table3[[#This Row],[taxon_oid]],[1]Alphas_all_puf_new_20170727!$A:$AG,15,FALSE)</f>
        <v>0</v>
      </c>
      <c r="Q403" s="26">
        <f>VLOOKUP(Table3[[#This Row],[taxon_oid]],[1]Alphas_all_puf_new_20170727!$A:$AG,16,FALSE)</f>
        <v>0</v>
      </c>
      <c r="R403" s="20">
        <f>VLOOKUP(Table3[[#This Row],[taxon_oid]],[1]Alphas_all_puf_new_20170727!$A:$AG,17,FALSE)</f>
        <v>42391</v>
      </c>
      <c r="S403" s="19">
        <f>VLOOKUP(Table3[[#This Row],[taxon_oid]],[1]Alphas_all_puf_new_20170727!$A:$AG,19,FALSE)</f>
        <v>0</v>
      </c>
      <c r="T403" s="19" t="str">
        <f>VLOOKUP(Table3[[#This Row],[taxon_oid]],[1]Alphas_all_puf_new_20170727!$A:$AG,20,FALSE)</f>
        <v>Yes</v>
      </c>
      <c r="U403" s="19">
        <f>VLOOKUP(Table3[[#This Row],[taxon_oid]],[1]Alphas_all_puf_new_20170727!$A:$AG,21,FALSE)</f>
        <v>0</v>
      </c>
      <c r="V403" s="13">
        <f>VLOOKUP(Table3[[#This Row],[taxon_oid]],[1]Alphas_all_puf_new_20170727!$A:$AG,22,FALSE)</f>
        <v>2835898</v>
      </c>
      <c r="W403" s="13">
        <f>VLOOKUP(Table3[[#This Row],[taxon_oid]],[1]Alphas_all_puf_new_20170727!$A:$AG,23,FALSE)</f>
        <v>2757</v>
      </c>
      <c r="X403" s="13">
        <f>VLOOKUP(Table3[[#This Row],[taxon_oid]],[1]Alphas_all_puf_new_20170727!$A:$AG,24,FALSE)</f>
        <v>5</v>
      </c>
      <c r="Y403" s="25">
        <f>VLOOKUP(Table3[[#This Row],[taxon_oid]],[1]Alphas_all_puf_new_20170727!$A:$AG,25,FALSE)</f>
        <v>0.59</v>
      </c>
      <c r="Z403" s="13">
        <f>VLOOKUP(Table3[[#This Row],[taxon_oid]],[1]Alphas_all_puf_new_20170727!$A:$AG,26,FALSE)</f>
        <v>2628967</v>
      </c>
      <c r="AA403" s="13">
        <f>VLOOKUP(Table3[[#This Row],[taxon_oid]],[1]Alphas_all_puf_new_20170727!$A:$AG,27,FALSE)</f>
        <v>2704</v>
      </c>
      <c r="AB403" s="13">
        <f>VLOOKUP(Table3[[#This Row],[taxon_oid]],[1]Alphas_all_puf_new_20170727!$A:$AG,28,FALSE)</f>
        <v>53</v>
      </c>
      <c r="AC403" s="13">
        <f>VLOOKUP(Table3[[#This Row],[taxon_oid]],[1]Alphas_all_puf_new_20170727!$A:$AG,29,FALSE)</f>
        <v>3</v>
      </c>
      <c r="AD403" s="13">
        <f>VLOOKUP(Table3[[#This Row],[taxon_oid]],[1]Alphas_all_puf_new_20170727!$A:$AG,30,FALSE)</f>
        <v>1</v>
      </c>
      <c r="AE403" s="13">
        <f>VLOOKUP(Table3[[#This Row],[taxon_oid]],[1]Alphas_all_puf_new_20170727!$A:$AG,31,FALSE)</f>
        <v>1</v>
      </c>
      <c r="AF403" s="13">
        <f>VLOOKUP(Table3[[#This Row],[taxon_oid]],[1]Alphas_all_puf_new_20170727!$A:$AG,32,FALSE)</f>
        <v>1</v>
      </c>
      <c r="AG403" s="13">
        <f>VLOOKUP(Table3[[#This Row],[taxon_oid]],[1]Alphas_all_puf_new_20170727!$A:$AG,33,FALSE)</f>
        <v>43</v>
      </c>
    </row>
    <row r="404" spans="1:33" x14ac:dyDescent="0.35">
      <c r="A404">
        <v>2585427957</v>
      </c>
      <c r="B404" t="s">
        <v>35</v>
      </c>
      <c r="C404" t="s">
        <v>36</v>
      </c>
      <c r="D404" t="s">
        <v>307</v>
      </c>
      <c r="E404" t="s">
        <v>306</v>
      </c>
      <c r="F404" t="s">
        <v>167</v>
      </c>
      <c r="G404">
        <v>2585427957</v>
      </c>
      <c r="H404" t="s">
        <v>38</v>
      </c>
      <c r="I404" t="s">
        <v>118</v>
      </c>
      <c r="J404" s="12" t="s">
        <v>146</v>
      </c>
      <c r="K404" s="12" t="s">
        <v>301</v>
      </c>
      <c r="L404" s="12" t="s">
        <v>300</v>
      </c>
      <c r="M404" s="12" t="s">
        <v>305</v>
      </c>
      <c r="N404" s="27" t="s">
        <v>304</v>
      </c>
      <c r="O404" s="26">
        <f>VLOOKUP(Table3[[#This Row],[taxon_oid]],[1]Alphas_all_puf_new_20170727!$A:$AG,14,FALSE)</f>
        <v>39960</v>
      </c>
      <c r="P404" s="26">
        <f>VLOOKUP(Table3[[#This Row],[taxon_oid]],[1]Alphas_all_puf_new_20170727!$A:$AG,15,FALSE)</f>
        <v>0</v>
      </c>
      <c r="Q404" s="26">
        <f>VLOOKUP(Table3[[#This Row],[taxon_oid]],[1]Alphas_all_puf_new_20170727!$A:$AG,16,FALSE)</f>
        <v>0</v>
      </c>
      <c r="R404" s="20">
        <f>VLOOKUP(Table3[[#This Row],[taxon_oid]],[1]Alphas_all_puf_new_20170727!$A:$AG,17,FALSE)</f>
        <v>41869</v>
      </c>
      <c r="S404" s="19">
        <f>VLOOKUP(Table3[[#This Row],[taxon_oid]],[1]Alphas_all_puf_new_20170727!$A:$AG,19,FALSE)</f>
        <v>0</v>
      </c>
      <c r="T404" s="19" t="str">
        <f>VLOOKUP(Table3[[#This Row],[taxon_oid]],[1]Alphas_all_puf_new_20170727!$A:$AG,20,FALSE)</f>
        <v>Yes</v>
      </c>
      <c r="U404" s="19" t="str">
        <f>VLOOKUP(Table3[[#This Row],[taxon_oid]],[1]Alphas_all_puf_new_20170727!$A:$AG,21,FALSE)</f>
        <v>Yes</v>
      </c>
      <c r="V404" s="13">
        <f>VLOOKUP(Table3[[#This Row],[taxon_oid]],[1]Alphas_all_puf_new_20170727!$A:$AG,22,FALSE)</f>
        <v>3213871</v>
      </c>
      <c r="W404" s="13">
        <f>VLOOKUP(Table3[[#This Row],[taxon_oid]],[1]Alphas_all_puf_new_20170727!$A:$AG,23,FALSE)</f>
        <v>3056</v>
      </c>
      <c r="X404" s="13">
        <f>VLOOKUP(Table3[[#This Row],[taxon_oid]],[1]Alphas_all_puf_new_20170727!$A:$AG,24,FALSE)</f>
        <v>22</v>
      </c>
      <c r="Y404" s="25">
        <f>VLOOKUP(Table3[[#This Row],[taxon_oid]],[1]Alphas_all_puf_new_20170727!$A:$AG,25,FALSE)</f>
        <v>0.65</v>
      </c>
      <c r="Z404" s="13">
        <f>VLOOKUP(Table3[[#This Row],[taxon_oid]],[1]Alphas_all_puf_new_20170727!$A:$AG,26,FALSE)</f>
        <v>2879648</v>
      </c>
      <c r="AA404" s="13">
        <f>VLOOKUP(Table3[[#This Row],[taxon_oid]],[1]Alphas_all_puf_new_20170727!$A:$AG,27,FALSE)</f>
        <v>3007</v>
      </c>
      <c r="AB404" s="13">
        <f>VLOOKUP(Table3[[#This Row],[taxon_oid]],[1]Alphas_all_puf_new_20170727!$A:$AG,28,FALSE)</f>
        <v>49</v>
      </c>
      <c r="AC404" s="13">
        <f>VLOOKUP(Table3[[#This Row],[taxon_oid]],[1]Alphas_all_puf_new_20170727!$A:$AG,29,FALSE)</f>
        <v>3</v>
      </c>
      <c r="AD404" s="13">
        <f>VLOOKUP(Table3[[#This Row],[taxon_oid]],[1]Alphas_all_puf_new_20170727!$A:$AG,30,FALSE)</f>
        <v>1</v>
      </c>
      <c r="AE404" s="13">
        <f>VLOOKUP(Table3[[#This Row],[taxon_oid]],[1]Alphas_all_puf_new_20170727!$A:$AG,31,FALSE)</f>
        <v>1</v>
      </c>
      <c r="AF404" s="13">
        <f>VLOOKUP(Table3[[#This Row],[taxon_oid]],[1]Alphas_all_puf_new_20170727!$A:$AG,32,FALSE)</f>
        <v>1</v>
      </c>
      <c r="AG404" s="13">
        <f>VLOOKUP(Table3[[#This Row],[taxon_oid]],[1]Alphas_all_puf_new_20170727!$A:$AG,33,FALSE)</f>
        <v>45</v>
      </c>
    </row>
    <row r="405" spans="1:33" x14ac:dyDescent="0.35">
      <c r="A405" s="17">
        <v>638341081</v>
      </c>
      <c r="B405" s="17" t="s">
        <v>35</v>
      </c>
      <c r="C405" s="17" t="s">
        <v>36</v>
      </c>
      <c r="D405" s="17" t="s">
        <v>303</v>
      </c>
      <c r="E405" s="17" t="s">
        <v>299</v>
      </c>
      <c r="F405" s="17" t="s">
        <v>302</v>
      </c>
      <c r="G405" s="17">
        <v>638341081</v>
      </c>
      <c r="H405" s="17" t="s">
        <v>38</v>
      </c>
      <c r="I405" s="17" t="s">
        <v>118</v>
      </c>
      <c r="J405" s="28" t="s">
        <v>146</v>
      </c>
      <c r="K405" s="28" t="s">
        <v>301</v>
      </c>
      <c r="L405" s="28" t="s">
        <v>300</v>
      </c>
      <c r="M405" s="17" t="s">
        <v>299</v>
      </c>
      <c r="N405" s="24" t="s">
        <v>298</v>
      </c>
      <c r="O405" s="23">
        <f>VLOOKUP(Table3[[#This Row],[taxon_oid]],[1]Alphas_all_puf_new_20170727!$A:$AG,14,FALSE)</f>
        <v>237727</v>
      </c>
      <c r="P405" s="23">
        <f>VLOOKUP(Table3[[#This Row],[taxon_oid]],[1]Alphas_all_puf_new_20170727!$A:$AG,15,FALSE)</f>
        <v>13512</v>
      </c>
      <c r="Q405" s="23">
        <f>VLOOKUP(Table3[[#This Row],[taxon_oid]],[1]Alphas_all_puf_new_20170727!$A:$AG,16,FALSE)</f>
        <v>54197</v>
      </c>
      <c r="R405" s="16">
        <f>VLOOKUP(Table3[[#This Row],[taxon_oid]],[1]Alphas_all_puf_new_20170727!$A:$AG,17,FALSE)</f>
        <v>39052</v>
      </c>
      <c r="S405" s="15" t="str">
        <f>VLOOKUP(Table3[[#This Row],[taxon_oid]],[1]Alphas_all_puf_new_20170727!$A:$AG,19,FALSE)</f>
        <v>Kobl?zek M</v>
      </c>
      <c r="T405" s="15" t="str">
        <f>VLOOKUP(Table3[[#This Row],[taxon_oid]],[1]Alphas_all_puf_new_20170727!$A:$AG,20,FALSE)</f>
        <v>Yes</v>
      </c>
      <c r="U405" s="15" t="str">
        <f>VLOOKUP(Table3[[#This Row],[taxon_oid]],[1]Alphas_all_puf_new_20170727!$A:$AG,21,FALSE)</f>
        <v>Unknown</v>
      </c>
      <c r="V405" s="21">
        <f>VLOOKUP(Table3[[#This Row],[taxon_oid]],[1]Alphas_all_puf_new_20170727!$A:$AG,22,FALSE)</f>
        <v>3265346</v>
      </c>
      <c r="W405" s="21">
        <f>VLOOKUP(Table3[[#This Row],[taxon_oid]],[1]Alphas_all_puf_new_20170727!$A:$AG,23,FALSE)</f>
        <v>3226</v>
      </c>
      <c r="X405" s="21">
        <f>VLOOKUP(Table3[[#This Row],[taxon_oid]],[1]Alphas_all_puf_new_20170727!$A:$AG,24,FALSE)</f>
        <v>4</v>
      </c>
      <c r="Y405" s="22">
        <f>VLOOKUP(Table3[[#This Row],[taxon_oid]],[1]Alphas_all_puf_new_20170727!$A:$AG,25,FALSE)</f>
        <v>0.61</v>
      </c>
      <c r="Z405" s="21">
        <f>VLOOKUP(Table3[[#This Row],[taxon_oid]],[1]Alphas_all_puf_new_20170727!$A:$AG,26,FALSE)</f>
        <v>3011669</v>
      </c>
      <c r="AA405" s="21">
        <f>VLOOKUP(Table3[[#This Row],[taxon_oid]],[1]Alphas_all_puf_new_20170727!$A:$AG,27,FALSE)</f>
        <v>3177</v>
      </c>
      <c r="AB405" s="21">
        <f>VLOOKUP(Table3[[#This Row],[taxon_oid]],[1]Alphas_all_puf_new_20170727!$A:$AG,28,FALSE)</f>
        <v>49</v>
      </c>
      <c r="AC405" s="21">
        <f>VLOOKUP(Table3[[#This Row],[taxon_oid]],[1]Alphas_all_puf_new_20170727!$A:$AG,29,FALSE)</f>
        <v>3</v>
      </c>
      <c r="AD405" s="21">
        <f>VLOOKUP(Table3[[#This Row],[taxon_oid]],[1]Alphas_all_puf_new_20170727!$A:$AG,30,FALSE)</f>
        <v>1</v>
      </c>
      <c r="AE405" s="21">
        <f>VLOOKUP(Table3[[#This Row],[taxon_oid]],[1]Alphas_all_puf_new_20170727!$A:$AG,31,FALSE)</f>
        <v>1</v>
      </c>
      <c r="AF405" s="21">
        <f>VLOOKUP(Table3[[#This Row],[taxon_oid]],[1]Alphas_all_puf_new_20170727!$A:$AG,32,FALSE)</f>
        <v>1</v>
      </c>
      <c r="AG405" s="13">
        <f>VLOOKUP(Table3[[#This Row],[taxon_oid]],[1]Alphas_all_puf_new_20170727!$A:$AG,33,FALSE)</f>
        <v>46</v>
      </c>
    </row>
    <row r="406" spans="1:33" x14ac:dyDescent="0.35">
      <c r="A406">
        <v>2648501775</v>
      </c>
      <c r="B406" t="s">
        <v>35</v>
      </c>
      <c r="C406" t="s">
        <v>36</v>
      </c>
      <c r="D406" t="s">
        <v>297</v>
      </c>
      <c r="E406" t="s">
        <v>296</v>
      </c>
      <c r="F406" t="s">
        <v>167</v>
      </c>
      <c r="G406">
        <v>2648501775</v>
      </c>
      <c r="H406" t="s">
        <v>38</v>
      </c>
      <c r="I406" t="s">
        <v>118</v>
      </c>
      <c r="J406" s="12" t="s">
        <v>146</v>
      </c>
      <c r="K406" s="12" t="s">
        <v>155</v>
      </c>
      <c r="L406" s="12" t="s">
        <v>166</v>
      </c>
      <c r="M406" t="s">
        <v>296</v>
      </c>
      <c r="N406" s="27" t="s">
        <v>295</v>
      </c>
      <c r="O406" s="26">
        <f>VLOOKUP(Table3[[#This Row],[taxon_oid]],[1]Alphas_all_puf_new_20170727!$A:$AG,14,FALSE)</f>
        <v>1628321</v>
      </c>
      <c r="P406" s="26">
        <f>VLOOKUP(Table3[[#This Row],[taxon_oid]],[1]Alphas_all_puf_new_20170727!$A:$AG,15,FALSE)</f>
        <v>0</v>
      </c>
      <c r="Q406" s="26">
        <f>VLOOKUP(Table3[[#This Row],[taxon_oid]],[1]Alphas_all_puf_new_20170727!$A:$AG,16,FALSE)</f>
        <v>0</v>
      </c>
      <c r="R406" s="20">
        <f>VLOOKUP(Table3[[#This Row],[taxon_oid]],[1]Alphas_all_puf_new_20170727!$A:$AG,17,FALSE)</f>
        <v>42391</v>
      </c>
      <c r="S406" s="19">
        <f>VLOOKUP(Table3[[#This Row],[taxon_oid]],[1]Alphas_all_puf_new_20170727!$A:$AG,19,FALSE)</f>
        <v>0</v>
      </c>
      <c r="T406" s="19" t="str">
        <f>VLOOKUP(Table3[[#This Row],[taxon_oid]],[1]Alphas_all_puf_new_20170727!$A:$AG,20,FALSE)</f>
        <v>Yes</v>
      </c>
      <c r="U406" s="19">
        <f>VLOOKUP(Table3[[#This Row],[taxon_oid]],[1]Alphas_all_puf_new_20170727!$A:$AG,21,FALSE)</f>
        <v>0</v>
      </c>
      <c r="V406" s="13">
        <f>VLOOKUP(Table3[[#This Row],[taxon_oid]],[1]Alphas_all_puf_new_20170727!$A:$AG,22,FALSE)</f>
        <v>3165979</v>
      </c>
      <c r="W406" s="13">
        <f>VLOOKUP(Table3[[#This Row],[taxon_oid]],[1]Alphas_all_puf_new_20170727!$A:$AG,23,FALSE)</f>
        <v>3131</v>
      </c>
      <c r="X406" s="13">
        <f>VLOOKUP(Table3[[#This Row],[taxon_oid]],[1]Alphas_all_puf_new_20170727!$A:$AG,24,FALSE)</f>
        <v>22</v>
      </c>
      <c r="Y406" s="25">
        <f>VLOOKUP(Table3[[#This Row],[taxon_oid]],[1]Alphas_all_puf_new_20170727!$A:$AG,25,FALSE)</f>
        <v>0.65</v>
      </c>
      <c r="Z406" s="13">
        <f>VLOOKUP(Table3[[#This Row],[taxon_oid]],[1]Alphas_all_puf_new_20170727!$A:$AG,26,FALSE)</f>
        <v>2907176</v>
      </c>
      <c r="AA406" s="13">
        <f>VLOOKUP(Table3[[#This Row],[taxon_oid]],[1]Alphas_all_puf_new_20170727!$A:$AG,27,FALSE)</f>
        <v>3076</v>
      </c>
      <c r="AB406" s="13">
        <f>VLOOKUP(Table3[[#This Row],[taxon_oid]],[1]Alphas_all_puf_new_20170727!$A:$AG,28,FALSE)</f>
        <v>55</v>
      </c>
      <c r="AC406" s="13">
        <f>VLOOKUP(Table3[[#This Row],[taxon_oid]],[1]Alphas_all_puf_new_20170727!$A:$AG,29,FALSE)</f>
        <v>3</v>
      </c>
      <c r="AD406" s="13">
        <f>VLOOKUP(Table3[[#This Row],[taxon_oid]],[1]Alphas_all_puf_new_20170727!$A:$AG,30,FALSE)</f>
        <v>1</v>
      </c>
      <c r="AE406" s="13">
        <f>VLOOKUP(Table3[[#This Row],[taxon_oid]],[1]Alphas_all_puf_new_20170727!$A:$AG,31,FALSE)</f>
        <v>1</v>
      </c>
      <c r="AF406" s="13">
        <f>VLOOKUP(Table3[[#This Row],[taxon_oid]],[1]Alphas_all_puf_new_20170727!$A:$AG,32,FALSE)</f>
        <v>1</v>
      </c>
      <c r="AG406" s="13">
        <f>VLOOKUP(Table3[[#This Row],[taxon_oid]],[1]Alphas_all_puf_new_20170727!$A:$AG,33,FALSE)</f>
        <v>45</v>
      </c>
    </row>
    <row r="407" spans="1:33" x14ac:dyDescent="0.35">
      <c r="A407">
        <v>2643221757</v>
      </c>
      <c r="B407" t="s">
        <v>35</v>
      </c>
      <c r="C407" t="s">
        <v>36</v>
      </c>
      <c r="D407" t="s">
        <v>197</v>
      </c>
      <c r="E407" t="s">
        <v>294</v>
      </c>
      <c r="F407" t="s">
        <v>196</v>
      </c>
      <c r="G407">
        <v>2643221757</v>
      </c>
      <c r="H407" t="s">
        <v>38</v>
      </c>
      <c r="I407" t="s">
        <v>118</v>
      </c>
      <c r="J407" s="12" t="s">
        <v>146</v>
      </c>
      <c r="K407" s="12" t="s">
        <v>155</v>
      </c>
      <c r="L407" s="12" t="s">
        <v>154</v>
      </c>
      <c r="M407" t="s">
        <v>294</v>
      </c>
      <c r="N407" s="27" t="s">
        <v>293</v>
      </c>
      <c r="O407" s="26">
        <f>VLOOKUP(Table3[[#This Row],[taxon_oid]],[1]Alphas_all_puf_new_20170727!$A:$AG,14,FALSE)</f>
        <v>1735691</v>
      </c>
      <c r="P407" s="26">
        <f>VLOOKUP(Table3[[#This Row],[taxon_oid]],[1]Alphas_all_puf_new_20170727!$A:$AG,15,FALSE)</f>
        <v>0</v>
      </c>
      <c r="Q407" s="26">
        <f>VLOOKUP(Table3[[#This Row],[taxon_oid]],[1]Alphas_all_puf_new_20170727!$A:$AG,16,FALSE)</f>
        <v>0</v>
      </c>
      <c r="R407" s="20">
        <f>VLOOKUP(Table3[[#This Row],[taxon_oid]],[1]Alphas_all_puf_new_20170727!$A:$AG,17,FALSE)</f>
        <v>42349</v>
      </c>
      <c r="S407" s="19">
        <f>VLOOKUP(Table3[[#This Row],[taxon_oid]],[1]Alphas_all_puf_new_20170727!$A:$AG,19,FALSE)</f>
        <v>0</v>
      </c>
      <c r="T407" s="19" t="str">
        <f>VLOOKUP(Table3[[#This Row],[taxon_oid]],[1]Alphas_all_puf_new_20170727!$A:$AG,20,FALSE)</f>
        <v>Yes</v>
      </c>
      <c r="U407" s="19">
        <f>VLOOKUP(Table3[[#This Row],[taxon_oid]],[1]Alphas_all_puf_new_20170727!$A:$AG,21,FALSE)</f>
        <v>0</v>
      </c>
      <c r="V407" s="13">
        <f>VLOOKUP(Table3[[#This Row],[taxon_oid]],[1]Alphas_all_puf_new_20170727!$A:$AG,22,FALSE)</f>
        <v>4271556</v>
      </c>
      <c r="W407" s="13">
        <f>VLOOKUP(Table3[[#This Row],[taxon_oid]],[1]Alphas_all_puf_new_20170727!$A:$AG,23,FALSE)</f>
        <v>3973</v>
      </c>
      <c r="X407" s="13">
        <f>VLOOKUP(Table3[[#This Row],[taxon_oid]],[1]Alphas_all_puf_new_20170727!$A:$AG,24,FALSE)</f>
        <v>29</v>
      </c>
      <c r="Y407" s="25">
        <f>VLOOKUP(Table3[[#This Row],[taxon_oid]],[1]Alphas_all_puf_new_20170727!$A:$AG,25,FALSE)</f>
        <v>0.66</v>
      </c>
      <c r="Z407" s="13">
        <f>VLOOKUP(Table3[[#This Row],[taxon_oid]],[1]Alphas_all_puf_new_20170727!$A:$AG,26,FALSE)</f>
        <v>3790095</v>
      </c>
      <c r="AA407" s="13">
        <f>VLOOKUP(Table3[[#This Row],[taxon_oid]],[1]Alphas_all_puf_new_20170727!$A:$AG,27,FALSE)</f>
        <v>3912</v>
      </c>
      <c r="AB407" s="13">
        <f>VLOOKUP(Table3[[#This Row],[taxon_oid]],[1]Alphas_all_puf_new_20170727!$A:$AG,28,FALSE)</f>
        <v>61</v>
      </c>
      <c r="AC407" s="13">
        <f>VLOOKUP(Table3[[#This Row],[taxon_oid]],[1]Alphas_all_puf_new_20170727!$A:$AG,29,FALSE)</f>
        <v>3</v>
      </c>
      <c r="AD407" s="13">
        <f>VLOOKUP(Table3[[#This Row],[taxon_oid]],[1]Alphas_all_puf_new_20170727!$A:$AG,30,FALSE)</f>
        <v>1</v>
      </c>
      <c r="AE407" s="13">
        <f>VLOOKUP(Table3[[#This Row],[taxon_oid]],[1]Alphas_all_puf_new_20170727!$A:$AG,31,FALSE)</f>
        <v>1</v>
      </c>
      <c r="AF407" s="13">
        <f>VLOOKUP(Table3[[#This Row],[taxon_oid]],[1]Alphas_all_puf_new_20170727!$A:$AG,32,FALSE)</f>
        <v>1</v>
      </c>
      <c r="AG407" s="13">
        <f>VLOOKUP(Table3[[#This Row],[taxon_oid]],[1]Alphas_all_puf_new_20170727!$A:$AG,33,FALSE)</f>
        <v>51</v>
      </c>
    </row>
    <row r="408" spans="1:33" x14ac:dyDescent="0.35">
      <c r="A408">
        <v>2551306482</v>
      </c>
      <c r="B408" t="s">
        <v>35</v>
      </c>
      <c r="C408" t="s">
        <v>36</v>
      </c>
      <c r="D408" t="s">
        <v>292</v>
      </c>
      <c r="E408" t="s">
        <v>291</v>
      </c>
      <c r="F408" t="s">
        <v>133</v>
      </c>
      <c r="G408">
        <v>2551306482</v>
      </c>
      <c r="H408" t="s">
        <v>38</v>
      </c>
      <c r="I408" t="s">
        <v>118</v>
      </c>
      <c r="J408" s="12" t="s">
        <v>146</v>
      </c>
      <c r="K408" s="12" t="s">
        <v>155</v>
      </c>
      <c r="L408" s="12" t="s">
        <v>182</v>
      </c>
      <c r="M408" t="s">
        <v>291</v>
      </c>
      <c r="N408" s="27" t="s">
        <v>290</v>
      </c>
      <c r="O408" s="26">
        <f>VLOOKUP(Table3[[#This Row],[taxon_oid]],[1]Alphas_all_puf_new_20170727!$A:$AG,14,FALSE)</f>
        <v>1248760</v>
      </c>
      <c r="P408" s="26">
        <f>VLOOKUP(Table3[[#This Row],[taxon_oid]],[1]Alphas_all_puf_new_20170727!$A:$AG,15,FALSE)</f>
        <v>0</v>
      </c>
      <c r="Q408" s="26">
        <f>VLOOKUP(Table3[[#This Row],[taxon_oid]],[1]Alphas_all_puf_new_20170727!$A:$AG,16,FALSE)</f>
        <v>0</v>
      </c>
      <c r="R408" s="20">
        <f>VLOOKUP(Table3[[#This Row],[taxon_oid]],[1]Alphas_all_puf_new_20170727!$A:$AG,17,FALSE)</f>
        <v>0</v>
      </c>
      <c r="S408" s="19">
        <f>VLOOKUP(Table3[[#This Row],[taxon_oid]],[1]Alphas_all_puf_new_20170727!$A:$AG,19,FALSE)</f>
        <v>0</v>
      </c>
      <c r="T408" s="19" t="str">
        <f>VLOOKUP(Table3[[#This Row],[taxon_oid]],[1]Alphas_all_puf_new_20170727!$A:$AG,20,FALSE)</f>
        <v>Yes</v>
      </c>
      <c r="U408" s="19" t="str">
        <f>VLOOKUP(Table3[[#This Row],[taxon_oid]],[1]Alphas_all_puf_new_20170727!$A:$AG,21,FALSE)</f>
        <v>Unknown</v>
      </c>
      <c r="V408" s="13">
        <f>VLOOKUP(Table3[[#This Row],[taxon_oid]],[1]Alphas_all_puf_new_20170727!$A:$AG,22,FALSE)</f>
        <v>3616216</v>
      </c>
      <c r="W408" s="13">
        <f>VLOOKUP(Table3[[#This Row],[taxon_oid]],[1]Alphas_all_puf_new_20170727!$A:$AG,23,FALSE)</f>
        <v>3403</v>
      </c>
      <c r="X408" s="13">
        <f>VLOOKUP(Table3[[#This Row],[taxon_oid]],[1]Alphas_all_puf_new_20170727!$A:$AG,24,FALSE)</f>
        <v>28</v>
      </c>
      <c r="Y408" s="25">
        <f>VLOOKUP(Table3[[#This Row],[taxon_oid]],[1]Alphas_all_puf_new_20170727!$A:$AG,25,FALSE)</f>
        <v>0.64</v>
      </c>
      <c r="Z408" s="13">
        <f>VLOOKUP(Table3[[#This Row],[taxon_oid]],[1]Alphas_all_puf_new_20170727!$A:$AG,26,FALSE)</f>
        <v>3299115</v>
      </c>
      <c r="AA408" s="13">
        <f>VLOOKUP(Table3[[#This Row],[taxon_oid]],[1]Alphas_all_puf_new_20170727!$A:$AG,27,FALSE)</f>
        <v>3351</v>
      </c>
      <c r="AB408" s="13">
        <f>VLOOKUP(Table3[[#This Row],[taxon_oid]],[1]Alphas_all_puf_new_20170727!$A:$AG,28,FALSE)</f>
        <v>52</v>
      </c>
      <c r="AC408" s="13">
        <f>VLOOKUP(Table3[[#This Row],[taxon_oid]],[1]Alphas_all_puf_new_20170727!$A:$AG,29,FALSE)</f>
        <v>3</v>
      </c>
      <c r="AD408" s="13">
        <f>VLOOKUP(Table3[[#This Row],[taxon_oid]],[1]Alphas_all_puf_new_20170727!$A:$AG,30,FALSE)</f>
        <v>1</v>
      </c>
      <c r="AE408" s="13">
        <f>VLOOKUP(Table3[[#This Row],[taxon_oid]],[1]Alphas_all_puf_new_20170727!$A:$AG,31,FALSE)</f>
        <v>1</v>
      </c>
      <c r="AF408" s="13">
        <f>VLOOKUP(Table3[[#This Row],[taxon_oid]],[1]Alphas_all_puf_new_20170727!$A:$AG,32,FALSE)</f>
        <v>1</v>
      </c>
      <c r="AG408" s="13">
        <f>VLOOKUP(Table3[[#This Row],[taxon_oid]],[1]Alphas_all_puf_new_20170727!$A:$AG,33,FALSE)</f>
        <v>42</v>
      </c>
    </row>
    <row r="409" spans="1:33" x14ac:dyDescent="0.35">
      <c r="A409">
        <v>2609460034</v>
      </c>
      <c r="B409" t="s">
        <v>35</v>
      </c>
      <c r="C409" t="s">
        <v>36</v>
      </c>
      <c r="D409" t="s">
        <v>289</v>
      </c>
      <c r="E409" t="s">
        <v>288</v>
      </c>
      <c r="F409" t="s">
        <v>234</v>
      </c>
      <c r="G409">
        <v>2609460034</v>
      </c>
      <c r="H409" t="s">
        <v>38</v>
      </c>
      <c r="I409" t="s">
        <v>118</v>
      </c>
      <c r="J409" s="12" t="s">
        <v>146</v>
      </c>
      <c r="K409" s="12" t="s">
        <v>155</v>
      </c>
      <c r="L409" s="12" t="s">
        <v>154</v>
      </c>
      <c r="M409" t="s">
        <v>288</v>
      </c>
      <c r="N409" s="27" t="s">
        <v>287</v>
      </c>
      <c r="O409" s="26">
        <f>VLOOKUP(Table3[[#This Row],[taxon_oid]],[1]Alphas_all_puf_new_20170727!$A:$AG,14,FALSE)</f>
        <v>1379701</v>
      </c>
      <c r="P409" s="26">
        <f>VLOOKUP(Table3[[#This Row],[taxon_oid]],[1]Alphas_all_puf_new_20170727!$A:$AG,15,FALSE)</f>
        <v>0</v>
      </c>
      <c r="Q409" s="26">
        <f>VLOOKUP(Table3[[#This Row],[taxon_oid]],[1]Alphas_all_puf_new_20170727!$A:$AG,16,FALSE)</f>
        <v>0</v>
      </c>
      <c r="R409" s="20">
        <f>VLOOKUP(Table3[[#This Row],[taxon_oid]],[1]Alphas_all_puf_new_20170727!$A:$AG,17,FALSE)</f>
        <v>42107</v>
      </c>
      <c r="S409" s="19">
        <f>VLOOKUP(Table3[[#This Row],[taxon_oid]],[1]Alphas_all_puf_new_20170727!$A:$AG,19,FALSE)</f>
        <v>0</v>
      </c>
      <c r="T409" s="19" t="str">
        <f>VLOOKUP(Table3[[#This Row],[taxon_oid]],[1]Alphas_all_puf_new_20170727!$A:$AG,20,FALSE)</f>
        <v>Yes</v>
      </c>
      <c r="U409" s="19" t="str">
        <f>VLOOKUP(Table3[[#This Row],[taxon_oid]],[1]Alphas_all_puf_new_20170727!$A:$AG,21,FALSE)</f>
        <v>Unknown</v>
      </c>
      <c r="V409" s="13">
        <f>VLOOKUP(Table3[[#This Row],[taxon_oid]],[1]Alphas_all_puf_new_20170727!$A:$AG,22,FALSE)</f>
        <v>3887659</v>
      </c>
      <c r="W409" s="13">
        <f>VLOOKUP(Table3[[#This Row],[taxon_oid]],[1]Alphas_all_puf_new_20170727!$A:$AG,23,FALSE)</f>
        <v>3802</v>
      </c>
      <c r="X409" s="13">
        <f>VLOOKUP(Table3[[#This Row],[taxon_oid]],[1]Alphas_all_puf_new_20170727!$A:$AG,24,FALSE)</f>
        <v>285</v>
      </c>
      <c r="Y409" s="25">
        <f>VLOOKUP(Table3[[#This Row],[taxon_oid]],[1]Alphas_all_puf_new_20170727!$A:$AG,25,FALSE)</f>
        <v>0.66</v>
      </c>
      <c r="Z409" s="13">
        <f>VLOOKUP(Table3[[#This Row],[taxon_oid]],[1]Alphas_all_puf_new_20170727!$A:$AG,26,FALSE)</f>
        <v>3455302</v>
      </c>
      <c r="AA409" s="13">
        <f>VLOOKUP(Table3[[#This Row],[taxon_oid]],[1]Alphas_all_puf_new_20170727!$A:$AG,27,FALSE)</f>
        <v>3738</v>
      </c>
      <c r="AB409" s="13">
        <f>VLOOKUP(Table3[[#This Row],[taxon_oid]],[1]Alphas_all_puf_new_20170727!$A:$AG,28,FALSE)</f>
        <v>64</v>
      </c>
      <c r="AC409" s="13">
        <f>VLOOKUP(Table3[[#This Row],[taxon_oid]],[1]Alphas_all_puf_new_20170727!$A:$AG,29,FALSE)</f>
        <v>5</v>
      </c>
      <c r="AD409" s="13">
        <f>VLOOKUP(Table3[[#This Row],[taxon_oid]],[1]Alphas_all_puf_new_20170727!$A:$AG,30,FALSE)</f>
        <v>1</v>
      </c>
      <c r="AE409" s="13">
        <f>VLOOKUP(Table3[[#This Row],[taxon_oid]],[1]Alphas_all_puf_new_20170727!$A:$AG,31,FALSE)</f>
        <v>3</v>
      </c>
      <c r="AF409" s="13">
        <f>VLOOKUP(Table3[[#This Row],[taxon_oid]],[1]Alphas_all_puf_new_20170727!$A:$AG,32,FALSE)</f>
        <v>1</v>
      </c>
      <c r="AG409" s="13">
        <f>VLOOKUP(Table3[[#This Row],[taxon_oid]],[1]Alphas_all_puf_new_20170727!$A:$AG,33,FALSE)</f>
        <v>48</v>
      </c>
    </row>
    <row r="410" spans="1:33" x14ac:dyDescent="0.35">
      <c r="A410">
        <v>2524614649</v>
      </c>
      <c r="B410" t="s">
        <v>35</v>
      </c>
      <c r="C410" t="s">
        <v>36</v>
      </c>
      <c r="D410" t="s">
        <v>172</v>
      </c>
      <c r="E410" t="s">
        <v>286</v>
      </c>
      <c r="F410" t="s">
        <v>46</v>
      </c>
      <c r="G410">
        <v>2524614649</v>
      </c>
      <c r="H410" t="s">
        <v>38</v>
      </c>
      <c r="I410" t="s">
        <v>118</v>
      </c>
      <c r="J410" s="12" t="s">
        <v>146</v>
      </c>
      <c r="K410" s="12" t="s">
        <v>155</v>
      </c>
      <c r="L410" s="12" t="s">
        <v>154</v>
      </c>
      <c r="M410" s="12" t="s">
        <v>285</v>
      </c>
      <c r="N410" s="27" t="s">
        <v>284</v>
      </c>
      <c r="O410" s="26">
        <f>VLOOKUP(Table3[[#This Row],[taxon_oid]],[1]Alphas_all_puf_new_20170727!$A:$AG,14,FALSE)</f>
        <v>1123268</v>
      </c>
      <c r="P410" s="26">
        <f>VLOOKUP(Table3[[#This Row],[taxon_oid]],[1]Alphas_all_puf_new_20170727!$A:$AG,15,FALSE)</f>
        <v>0</v>
      </c>
      <c r="Q410" s="26">
        <f>VLOOKUP(Table3[[#This Row],[taxon_oid]],[1]Alphas_all_puf_new_20170727!$A:$AG,16,FALSE)</f>
        <v>0</v>
      </c>
      <c r="R410" s="20">
        <f>VLOOKUP(Table3[[#This Row],[taxon_oid]],[1]Alphas_all_puf_new_20170727!$A:$AG,17,FALSE)</f>
        <v>41428</v>
      </c>
      <c r="S410" s="19" t="str">
        <f>VLOOKUP(Table3[[#This Row],[taxon_oid]],[1]Alphas_all_puf_new_20170727!$A:$AG,19,FALSE)</f>
        <v>Nikos Kyrpides</v>
      </c>
      <c r="T410" s="19" t="str">
        <f>VLOOKUP(Table3[[#This Row],[taxon_oid]],[1]Alphas_all_puf_new_20170727!$A:$AG,20,FALSE)</f>
        <v>Yes</v>
      </c>
      <c r="U410" s="19" t="str">
        <f>VLOOKUP(Table3[[#This Row],[taxon_oid]],[1]Alphas_all_puf_new_20170727!$A:$AG,21,FALSE)</f>
        <v>Yes</v>
      </c>
      <c r="V410" s="13">
        <f>VLOOKUP(Table3[[#This Row],[taxon_oid]],[1]Alphas_all_puf_new_20170727!$A:$AG,22,FALSE)</f>
        <v>2548011</v>
      </c>
      <c r="W410" s="13">
        <f>VLOOKUP(Table3[[#This Row],[taxon_oid]],[1]Alphas_all_puf_new_20170727!$A:$AG,23,FALSE)</f>
        <v>2646</v>
      </c>
      <c r="X410" s="13">
        <f>VLOOKUP(Table3[[#This Row],[taxon_oid]],[1]Alphas_all_puf_new_20170727!$A:$AG,24,FALSE)</f>
        <v>1</v>
      </c>
      <c r="Y410" s="25">
        <f>VLOOKUP(Table3[[#This Row],[taxon_oid]],[1]Alphas_all_puf_new_20170727!$A:$AG,25,FALSE)</f>
        <v>0.65</v>
      </c>
      <c r="Z410" s="13">
        <f>VLOOKUP(Table3[[#This Row],[taxon_oid]],[1]Alphas_all_puf_new_20170727!$A:$AG,26,FALSE)</f>
        <v>2384025</v>
      </c>
      <c r="AA410" s="13">
        <f>VLOOKUP(Table3[[#This Row],[taxon_oid]],[1]Alphas_all_puf_new_20170727!$A:$AG,27,FALSE)</f>
        <v>2593</v>
      </c>
      <c r="AB410" s="13">
        <f>VLOOKUP(Table3[[#This Row],[taxon_oid]],[1]Alphas_all_puf_new_20170727!$A:$AG,28,FALSE)</f>
        <v>53</v>
      </c>
      <c r="AC410" s="13">
        <f>VLOOKUP(Table3[[#This Row],[taxon_oid]],[1]Alphas_all_puf_new_20170727!$A:$AG,29,FALSE)</f>
        <v>3</v>
      </c>
      <c r="AD410" s="13">
        <f>VLOOKUP(Table3[[#This Row],[taxon_oid]],[1]Alphas_all_puf_new_20170727!$A:$AG,30,FALSE)</f>
        <v>1</v>
      </c>
      <c r="AE410" s="13">
        <f>VLOOKUP(Table3[[#This Row],[taxon_oid]],[1]Alphas_all_puf_new_20170727!$A:$AG,31,FALSE)</f>
        <v>1</v>
      </c>
      <c r="AF410" s="13">
        <f>VLOOKUP(Table3[[#This Row],[taxon_oid]],[1]Alphas_all_puf_new_20170727!$A:$AG,32,FALSE)</f>
        <v>1</v>
      </c>
      <c r="AG410" s="13">
        <f>VLOOKUP(Table3[[#This Row],[taxon_oid]],[1]Alphas_all_puf_new_20170727!$A:$AG,33,FALSE)</f>
        <v>45</v>
      </c>
    </row>
    <row r="411" spans="1:33" x14ac:dyDescent="0.35">
      <c r="A411">
        <v>2643221763</v>
      </c>
      <c r="B411" t="s">
        <v>35</v>
      </c>
      <c r="C411" t="s">
        <v>36</v>
      </c>
      <c r="D411" t="s">
        <v>197</v>
      </c>
      <c r="E411" t="s">
        <v>283</v>
      </c>
      <c r="F411" t="s">
        <v>196</v>
      </c>
      <c r="G411">
        <v>2643221763</v>
      </c>
      <c r="H411" t="s">
        <v>38</v>
      </c>
      <c r="I411" t="s">
        <v>118</v>
      </c>
      <c r="J411" s="12" t="s">
        <v>146</v>
      </c>
      <c r="K411" s="12" t="s">
        <v>155</v>
      </c>
      <c r="L411" s="12" t="s">
        <v>154</v>
      </c>
      <c r="M411" t="s">
        <v>283</v>
      </c>
      <c r="N411" s="27" t="s">
        <v>282</v>
      </c>
      <c r="O411" s="26">
        <f>VLOOKUP(Table3[[#This Row],[taxon_oid]],[1]Alphas_all_puf_new_20170727!$A:$AG,14,FALSE)</f>
        <v>1736213</v>
      </c>
      <c r="P411" s="26">
        <f>VLOOKUP(Table3[[#This Row],[taxon_oid]],[1]Alphas_all_puf_new_20170727!$A:$AG,15,FALSE)</f>
        <v>0</v>
      </c>
      <c r="Q411" s="26">
        <f>VLOOKUP(Table3[[#This Row],[taxon_oid]],[1]Alphas_all_puf_new_20170727!$A:$AG,16,FALSE)</f>
        <v>0</v>
      </c>
      <c r="R411" s="20">
        <f>VLOOKUP(Table3[[#This Row],[taxon_oid]],[1]Alphas_all_puf_new_20170727!$A:$AG,17,FALSE)</f>
        <v>42349</v>
      </c>
      <c r="S411" s="19">
        <f>VLOOKUP(Table3[[#This Row],[taxon_oid]],[1]Alphas_all_puf_new_20170727!$A:$AG,19,FALSE)</f>
        <v>0</v>
      </c>
      <c r="T411" s="19" t="str">
        <f>VLOOKUP(Table3[[#This Row],[taxon_oid]],[1]Alphas_all_puf_new_20170727!$A:$AG,20,FALSE)</f>
        <v>Yes</v>
      </c>
      <c r="U411" s="19">
        <f>VLOOKUP(Table3[[#This Row],[taxon_oid]],[1]Alphas_all_puf_new_20170727!$A:$AG,21,FALSE)</f>
        <v>0</v>
      </c>
      <c r="V411" s="13">
        <f>VLOOKUP(Table3[[#This Row],[taxon_oid]],[1]Alphas_all_puf_new_20170727!$A:$AG,22,FALSE)</f>
        <v>4403081</v>
      </c>
      <c r="W411" s="13">
        <f>VLOOKUP(Table3[[#This Row],[taxon_oid]],[1]Alphas_all_puf_new_20170727!$A:$AG,23,FALSE)</f>
        <v>4047</v>
      </c>
      <c r="X411" s="13">
        <f>VLOOKUP(Table3[[#This Row],[taxon_oid]],[1]Alphas_all_puf_new_20170727!$A:$AG,24,FALSE)</f>
        <v>22</v>
      </c>
      <c r="Y411" s="25">
        <f>VLOOKUP(Table3[[#This Row],[taxon_oid]],[1]Alphas_all_puf_new_20170727!$A:$AG,25,FALSE)</f>
        <v>0.66</v>
      </c>
      <c r="Z411" s="13">
        <f>VLOOKUP(Table3[[#This Row],[taxon_oid]],[1]Alphas_all_puf_new_20170727!$A:$AG,26,FALSE)</f>
        <v>3896116</v>
      </c>
      <c r="AA411" s="13">
        <f>VLOOKUP(Table3[[#This Row],[taxon_oid]],[1]Alphas_all_puf_new_20170727!$A:$AG,27,FALSE)</f>
        <v>3992</v>
      </c>
      <c r="AB411" s="13">
        <f>VLOOKUP(Table3[[#This Row],[taxon_oid]],[1]Alphas_all_puf_new_20170727!$A:$AG,28,FALSE)</f>
        <v>55</v>
      </c>
      <c r="AC411" s="13">
        <f>VLOOKUP(Table3[[#This Row],[taxon_oid]],[1]Alphas_all_puf_new_20170727!$A:$AG,29,FALSE)</f>
        <v>3</v>
      </c>
      <c r="AD411" s="13">
        <f>VLOOKUP(Table3[[#This Row],[taxon_oid]],[1]Alphas_all_puf_new_20170727!$A:$AG,30,FALSE)</f>
        <v>1</v>
      </c>
      <c r="AE411" s="13">
        <f>VLOOKUP(Table3[[#This Row],[taxon_oid]],[1]Alphas_all_puf_new_20170727!$A:$AG,31,FALSE)</f>
        <v>1</v>
      </c>
      <c r="AF411" s="13">
        <f>VLOOKUP(Table3[[#This Row],[taxon_oid]],[1]Alphas_all_puf_new_20170727!$A:$AG,32,FALSE)</f>
        <v>1</v>
      </c>
      <c r="AG411" s="13">
        <f>VLOOKUP(Table3[[#This Row],[taxon_oid]],[1]Alphas_all_puf_new_20170727!$A:$AG,33,FALSE)</f>
        <v>42</v>
      </c>
    </row>
    <row r="412" spans="1:33" x14ac:dyDescent="0.35">
      <c r="A412">
        <v>2558860262</v>
      </c>
      <c r="B412" t="s">
        <v>35</v>
      </c>
      <c r="C412" t="s">
        <v>60</v>
      </c>
      <c r="D412" t="s">
        <v>281</v>
      </c>
      <c r="E412" t="s">
        <v>280</v>
      </c>
      <c r="F412" t="s">
        <v>279</v>
      </c>
      <c r="G412">
        <v>2558860262</v>
      </c>
      <c r="H412" t="s">
        <v>38</v>
      </c>
      <c r="I412" t="s">
        <v>118</v>
      </c>
      <c r="J412" s="12" t="s">
        <v>146</v>
      </c>
      <c r="K412" s="12" t="s">
        <v>155</v>
      </c>
      <c r="L412" s="12" t="s">
        <v>154</v>
      </c>
      <c r="M412" s="12" t="s">
        <v>170</v>
      </c>
      <c r="N412" s="27" t="s">
        <v>169</v>
      </c>
      <c r="O412" s="26">
        <f>VLOOKUP(Table3[[#This Row],[taxon_oid]],[1]Alphas_all_puf_new_20170727!$A:$AG,14,FALSE)</f>
        <v>1123269</v>
      </c>
      <c r="P412" s="26">
        <f>VLOOKUP(Table3[[#This Row],[taxon_oid]],[1]Alphas_all_puf_new_20170727!$A:$AG,15,FALSE)</f>
        <v>0</v>
      </c>
      <c r="Q412" s="26">
        <f>VLOOKUP(Table3[[#This Row],[taxon_oid]],[1]Alphas_all_puf_new_20170727!$A:$AG,16,FALSE)</f>
        <v>0</v>
      </c>
      <c r="R412" s="20">
        <f>VLOOKUP(Table3[[#This Row],[taxon_oid]],[1]Alphas_all_puf_new_20170727!$A:$AG,17,FALSE)</f>
        <v>41705</v>
      </c>
      <c r="S412" s="19">
        <f>VLOOKUP(Table3[[#This Row],[taxon_oid]],[1]Alphas_all_puf_new_20170727!$A:$AG,19,FALSE)</f>
        <v>0</v>
      </c>
      <c r="T412" s="19" t="str">
        <f>VLOOKUP(Table3[[#This Row],[taxon_oid]],[1]Alphas_all_puf_new_20170727!$A:$AG,20,FALSE)</f>
        <v>Yes</v>
      </c>
      <c r="U412" s="19" t="str">
        <f>VLOOKUP(Table3[[#This Row],[taxon_oid]],[1]Alphas_all_puf_new_20170727!$A:$AG,21,FALSE)</f>
        <v>Yes</v>
      </c>
      <c r="V412" s="13">
        <f>VLOOKUP(Table3[[#This Row],[taxon_oid]],[1]Alphas_all_puf_new_20170727!$A:$AG,22,FALSE)</f>
        <v>6205897</v>
      </c>
      <c r="W412" s="13">
        <f>VLOOKUP(Table3[[#This Row],[taxon_oid]],[1]Alphas_all_puf_new_20170727!$A:$AG,23,FALSE)</f>
        <v>5924</v>
      </c>
      <c r="X412" s="13">
        <f>VLOOKUP(Table3[[#This Row],[taxon_oid]],[1]Alphas_all_puf_new_20170727!$A:$AG,24,FALSE)</f>
        <v>1</v>
      </c>
      <c r="Y412" s="25">
        <f>VLOOKUP(Table3[[#This Row],[taxon_oid]],[1]Alphas_all_puf_new_20170727!$A:$AG,25,FALSE)</f>
        <v>0.67</v>
      </c>
      <c r="Z412" s="13">
        <f>VLOOKUP(Table3[[#This Row],[taxon_oid]],[1]Alphas_all_puf_new_20170727!$A:$AG,26,FALSE)</f>
        <v>5569205</v>
      </c>
      <c r="AA412" s="13">
        <f>VLOOKUP(Table3[[#This Row],[taxon_oid]],[1]Alphas_all_puf_new_20170727!$A:$AG,27,FALSE)</f>
        <v>5857</v>
      </c>
      <c r="AB412" s="13">
        <f>VLOOKUP(Table3[[#This Row],[taxon_oid]],[1]Alphas_all_puf_new_20170727!$A:$AG,28,FALSE)</f>
        <v>67</v>
      </c>
      <c r="AC412" s="13">
        <f>VLOOKUP(Table3[[#This Row],[taxon_oid]],[1]Alphas_all_puf_new_20170727!$A:$AG,29,FALSE)</f>
        <v>9</v>
      </c>
      <c r="AD412" s="13">
        <f>VLOOKUP(Table3[[#This Row],[taxon_oid]],[1]Alphas_all_puf_new_20170727!$A:$AG,30,FALSE)</f>
        <v>3</v>
      </c>
      <c r="AE412" s="13">
        <f>VLOOKUP(Table3[[#This Row],[taxon_oid]],[1]Alphas_all_puf_new_20170727!$A:$AG,31,FALSE)</f>
        <v>3</v>
      </c>
      <c r="AF412" s="13">
        <f>VLOOKUP(Table3[[#This Row],[taxon_oid]],[1]Alphas_all_puf_new_20170727!$A:$AG,32,FALSE)</f>
        <v>3</v>
      </c>
      <c r="AG412" s="13">
        <f>VLOOKUP(Table3[[#This Row],[taxon_oid]],[1]Alphas_all_puf_new_20170727!$A:$AG,33,FALSE)</f>
        <v>58</v>
      </c>
    </row>
    <row r="413" spans="1:33" x14ac:dyDescent="0.35">
      <c r="A413">
        <v>2684622612</v>
      </c>
      <c r="B413" t="s">
        <v>35</v>
      </c>
      <c r="C413" t="s">
        <v>36</v>
      </c>
      <c r="D413" t="s">
        <v>278</v>
      </c>
      <c r="E413" t="s">
        <v>276</v>
      </c>
      <c r="F413" t="s">
        <v>277</v>
      </c>
      <c r="G413">
        <v>2684622612</v>
      </c>
      <c r="H413" t="s">
        <v>38</v>
      </c>
      <c r="I413" t="s">
        <v>118</v>
      </c>
      <c r="J413" s="12" t="s">
        <v>146</v>
      </c>
      <c r="K413" s="12" t="s">
        <v>155</v>
      </c>
      <c r="L413" s="12" t="s">
        <v>154</v>
      </c>
      <c r="M413" t="s">
        <v>276</v>
      </c>
      <c r="N413" s="27" t="s">
        <v>275</v>
      </c>
      <c r="O413" s="26">
        <f>VLOOKUP(Table3[[#This Row],[taxon_oid]],[1]Alphas_all_puf_new_20170727!$A:$AG,14,FALSE)</f>
        <v>1550073</v>
      </c>
      <c r="P413" s="26">
        <f>VLOOKUP(Table3[[#This Row],[taxon_oid]],[1]Alphas_all_puf_new_20170727!$A:$AG,15,FALSE)</f>
        <v>0</v>
      </c>
      <c r="Q413" s="26">
        <f>VLOOKUP(Table3[[#This Row],[taxon_oid]],[1]Alphas_all_puf_new_20170727!$A:$AG,16,FALSE)</f>
        <v>0</v>
      </c>
      <c r="R413" s="20">
        <f>VLOOKUP(Table3[[#This Row],[taxon_oid]],[1]Alphas_all_puf_new_20170727!$A:$AG,17,FALSE)</f>
        <v>42563</v>
      </c>
      <c r="S413" s="19">
        <f>VLOOKUP(Table3[[#This Row],[taxon_oid]],[1]Alphas_all_puf_new_20170727!$A:$AG,19,FALSE)</f>
        <v>0</v>
      </c>
      <c r="T413" s="19" t="str">
        <f>VLOOKUP(Table3[[#This Row],[taxon_oid]],[1]Alphas_all_puf_new_20170727!$A:$AG,20,FALSE)</f>
        <v>Yes</v>
      </c>
      <c r="U413" s="19">
        <f>VLOOKUP(Table3[[#This Row],[taxon_oid]],[1]Alphas_all_puf_new_20170727!$A:$AG,21,FALSE)</f>
        <v>0</v>
      </c>
      <c r="V413" s="13">
        <f>VLOOKUP(Table3[[#This Row],[taxon_oid]],[1]Alphas_all_puf_new_20170727!$A:$AG,22,FALSE)</f>
        <v>3677415</v>
      </c>
      <c r="W413" s="13">
        <f>VLOOKUP(Table3[[#This Row],[taxon_oid]],[1]Alphas_all_puf_new_20170727!$A:$AG,23,FALSE)</f>
        <v>3463</v>
      </c>
      <c r="X413" s="13">
        <f>VLOOKUP(Table3[[#This Row],[taxon_oid]],[1]Alphas_all_puf_new_20170727!$A:$AG,24,FALSE)</f>
        <v>109</v>
      </c>
      <c r="Y413" s="25">
        <f>VLOOKUP(Table3[[#This Row],[taxon_oid]],[1]Alphas_all_puf_new_20170727!$A:$AG,25,FALSE)</f>
        <v>0.64</v>
      </c>
      <c r="Z413" s="13">
        <f>VLOOKUP(Table3[[#This Row],[taxon_oid]],[1]Alphas_all_puf_new_20170727!$A:$AG,26,FALSE)</f>
        <v>3360479</v>
      </c>
      <c r="AA413" s="13">
        <f>VLOOKUP(Table3[[#This Row],[taxon_oid]],[1]Alphas_all_puf_new_20170727!$A:$AG,27,FALSE)</f>
        <v>3408</v>
      </c>
      <c r="AB413" s="13">
        <f>VLOOKUP(Table3[[#This Row],[taxon_oid]],[1]Alphas_all_puf_new_20170727!$A:$AG,28,FALSE)</f>
        <v>55</v>
      </c>
      <c r="AC413" s="13">
        <f>VLOOKUP(Table3[[#This Row],[taxon_oid]],[1]Alphas_all_puf_new_20170727!$A:$AG,29,FALSE)</f>
        <v>3</v>
      </c>
      <c r="AD413" s="13">
        <f>VLOOKUP(Table3[[#This Row],[taxon_oid]],[1]Alphas_all_puf_new_20170727!$A:$AG,30,FALSE)</f>
        <v>1</v>
      </c>
      <c r="AE413" s="13">
        <f>VLOOKUP(Table3[[#This Row],[taxon_oid]],[1]Alphas_all_puf_new_20170727!$A:$AG,31,FALSE)</f>
        <v>1</v>
      </c>
      <c r="AF413" s="13">
        <f>VLOOKUP(Table3[[#This Row],[taxon_oid]],[1]Alphas_all_puf_new_20170727!$A:$AG,32,FALSE)</f>
        <v>1</v>
      </c>
      <c r="AG413" s="13">
        <f>VLOOKUP(Table3[[#This Row],[taxon_oid]],[1]Alphas_all_puf_new_20170727!$A:$AG,33,FALSE)</f>
        <v>46</v>
      </c>
    </row>
    <row r="414" spans="1:33" x14ac:dyDescent="0.35">
      <c r="A414">
        <v>2645727896</v>
      </c>
      <c r="B414" t="s">
        <v>35</v>
      </c>
      <c r="C414" t="s">
        <v>36</v>
      </c>
      <c r="D414" t="s">
        <v>274</v>
      </c>
      <c r="E414" t="s">
        <v>273</v>
      </c>
      <c r="F414" t="s">
        <v>167</v>
      </c>
      <c r="G414">
        <v>2645727896</v>
      </c>
      <c r="H414" t="s">
        <v>38</v>
      </c>
      <c r="I414" t="s">
        <v>118</v>
      </c>
      <c r="J414" s="12" t="s">
        <v>146</v>
      </c>
      <c r="K414" s="12" t="s">
        <v>155</v>
      </c>
      <c r="L414" s="12" t="s">
        <v>166</v>
      </c>
      <c r="M414" t="s">
        <v>273</v>
      </c>
      <c r="N414" s="27" t="s">
        <v>272</v>
      </c>
      <c r="O414" s="26">
        <f>VLOOKUP(Table3[[#This Row],[taxon_oid]],[1]Alphas_all_puf_new_20170727!$A:$AG,14,FALSE)</f>
        <v>1629595</v>
      </c>
      <c r="P414" s="26">
        <f>VLOOKUP(Table3[[#This Row],[taxon_oid]],[1]Alphas_all_puf_new_20170727!$A:$AG,15,FALSE)</f>
        <v>0</v>
      </c>
      <c r="Q414" s="26">
        <f>VLOOKUP(Table3[[#This Row],[taxon_oid]],[1]Alphas_all_puf_new_20170727!$A:$AG,16,FALSE)</f>
        <v>0</v>
      </c>
      <c r="R414" s="20">
        <f>VLOOKUP(Table3[[#This Row],[taxon_oid]],[1]Alphas_all_puf_new_20170727!$A:$AG,17,FALSE)</f>
        <v>42374</v>
      </c>
      <c r="S414" s="19">
        <f>VLOOKUP(Table3[[#This Row],[taxon_oid]],[1]Alphas_all_puf_new_20170727!$A:$AG,19,FALSE)</f>
        <v>0</v>
      </c>
      <c r="T414" s="19" t="str">
        <f>VLOOKUP(Table3[[#This Row],[taxon_oid]],[1]Alphas_all_puf_new_20170727!$A:$AG,20,FALSE)</f>
        <v>Yes</v>
      </c>
      <c r="U414" s="19">
        <f>VLOOKUP(Table3[[#This Row],[taxon_oid]],[1]Alphas_all_puf_new_20170727!$A:$AG,21,FALSE)</f>
        <v>0</v>
      </c>
      <c r="V414" s="13">
        <f>VLOOKUP(Table3[[#This Row],[taxon_oid]],[1]Alphas_all_puf_new_20170727!$A:$AG,22,FALSE)</f>
        <v>3273652</v>
      </c>
      <c r="W414" s="13">
        <f>VLOOKUP(Table3[[#This Row],[taxon_oid]],[1]Alphas_all_puf_new_20170727!$A:$AG,23,FALSE)</f>
        <v>3293</v>
      </c>
      <c r="X414" s="13">
        <f>VLOOKUP(Table3[[#This Row],[taxon_oid]],[1]Alphas_all_puf_new_20170727!$A:$AG,24,FALSE)</f>
        <v>22</v>
      </c>
      <c r="Y414" s="25">
        <f>VLOOKUP(Table3[[#This Row],[taxon_oid]],[1]Alphas_all_puf_new_20170727!$A:$AG,25,FALSE)</f>
        <v>0.65</v>
      </c>
      <c r="Z414" s="13">
        <f>VLOOKUP(Table3[[#This Row],[taxon_oid]],[1]Alphas_all_puf_new_20170727!$A:$AG,26,FALSE)</f>
        <v>3008691</v>
      </c>
      <c r="AA414" s="13">
        <f>VLOOKUP(Table3[[#This Row],[taxon_oid]],[1]Alphas_all_puf_new_20170727!$A:$AG,27,FALSE)</f>
        <v>3238</v>
      </c>
      <c r="AB414" s="13">
        <f>VLOOKUP(Table3[[#This Row],[taxon_oid]],[1]Alphas_all_puf_new_20170727!$A:$AG,28,FALSE)</f>
        <v>55</v>
      </c>
      <c r="AC414" s="13">
        <f>VLOOKUP(Table3[[#This Row],[taxon_oid]],[1]Alphas_all_puf_new_20170727!$A:$AG,29,FALSE)</f>
        <v>3</v>
      </c>
      <c r="AD414" s="13">
        <f>VLOOKUP(Table3[[#This Row],[taxon_oid]],[1]Alphas_all_puf_new_20170727!$A:$AG,30,FALSE)</f>
        <v>1</v>
      </c>
      <c r="AE414" s="13">
        <f>VLOOKUP(Table3[[#This Row],[taxon_oid]],[1]Alphas_all_puf_new_20170727!$A:$AG,31,FALSE)</f>
        <v>1</v>
      </c>
      <c r="AF414" s="13">
        <f>VLOOKUP(Table3[[#This Row],[taxon_oid]],[1]Alphas_all_puf_new_20170727!$A:$AG,32,FALSE)</f>
        <v>1</v>
      </c>
      <c r="AG414" s="13">
        <f>VLOOKUP(Table3[[#This Row],[taxon_oid]],[1]Alphas_all_puf_new_20170727!$A:$AG,33,FALSE)</f>
        <v>45</v>
      </c>
    </row>
    <row r="415" spans="1:33" x14ac:dyDescent="0.35">
      <c r="A415">
        <v>2648501366</v>
      </c>
      <c r="B415" t="s">
        <v>35</v>
      </c>
      <c r="C415" t="s">
        <v>36</v>
      </c>
      <c r="D415" t="s">
        <v>200</v>
      </c>
      <c r="E415" t="s">
        <v>271</v>
      </c>
      <c r="F415" t="s">
        <v>167</v>
      </c>
      <c r="G415">
        <v>2648501366</v>
      </c>
      <c r="H415" t="s">
        <v>38</v>
      </c>
      <c r="I415" t="s">
        <v>118</v>
      </c>
      <c r="J415" s="12" t="s">
        <v>146</v>
      </c>
      <c r="K415" s="12" t="s">
        <v>155</v>
      </c>
      <c r="L415" s="12" t="s">
        <v>166</v>
      </c>
      <c r="M415" t="s">
        <v>271</v>
      </c>
      <c r="N415" s="27" t="s">
        <v>270</v>
      </c>
      <c r="O415" s="26">
        <f>VLOOKUP(Table3[[#This Row],[taxon_oid]],[1]Alphas_all_puf_new_20170727!$A:$AG,14,FALSE)</f>
        <v>1647104</v>
      </c>
      <c r="P415" s="26">
        <f>VLOOKUP(Table3[[#This Row],[taxon_oid]],[1]Alphas_all_puf_new_20170727!$A:$AG,15,FALSE)</f>
        <v>0</v>
      </c>
      <c r="Q415" s="26">
        <f>VLOOKUP(Table3[[#This Row],[taxon_oid]],[1]Alphas_all_puf_new_20170727!$A:$AG,16,FALSE)</f>
        <v>0</v>
      </c>
      <c r="R415" s="20">
        <f>VLOOKUP(Table3[[#This Row],[taxon_oid]],[1]Alphas_all_puf_new_20170727!$A:$AG,17,FALSE)</f>
        <v>42391</v>
      </c>
      <c r="S415" s="19">
        <f>VLOOKUP(Table3[[#This Row],[taxon_oid]],[1]Alphas_all_puf_new_20170727!$A:$AG,19,FALSE)</f>
        <v>0</v>
      </c>
      <c r="T415" s="19" t="str">
        <f>VLOOKUP(Table3[[#This Row],[taxon_oid]],[1]Alphas_all_puf_new_20170727!$A:$AG,20,FALSE)</f>
        <v>Yes</v>
      </c>
      <c r="U415" s="19">
        <f>VLOOKUP(Table3[[#This Row],[taxon_oid]],[1]Alphas_all_puf_new_20170727!$A:$AG,21,FALSE)</f>
        <v>0</v>
      </c>
      <c r="V415" s="13">
        <f>VLOOKUP(Table3[[#This Row],[taxon_oid]],[1]Alphas_all_puf_new_20170727!$A:$AG,22,FALSE)</f>
        <v>3281707</v>
      </c>
      <c r="W415" s="13">
        <f>VLOOKUP(Table3[[#This Row],[taxon_oid]],[1]Alphas_all_puf_new_20170727!$A:$AG,23,FALSE)</f>
        <v>3262</v>
      </c>
      <c r="X415" s="13">
        <f>VLOOKUP(Table3[[#This Row],[taxon_oid]],[1]Alphas_all_puf_new_20170727!$A:$AG,24,FALSE)</f>
        <v>14</v>
      </c>
      <c r="Y415" s="25">
        <f>VLOOKUP(Table3[[#This Row],[taxon_oid]],[1]Alphas_all_puf_new_20170727!$A:$AG,25,FALSE)</f>
        <v>0.65</v>
      </c>
      <c r="Z415" s="13">
        <f>VLOOKUP(Table3[[#This Row],[taxon_oid]],[1]Alphas_all_puf_new_20170727!$A:$AG,26,FALSE)</f>
        <v>3004320</v>
      </c>
      <c r="AA415" s="13">
        <f>VLOOKUP(Table3[[#This Row],[taxon_oid]],[1]Alphas_all_puf_new_20170727!$A:$AG,27,FALSE)</f>
        <v>3207</v>
      </c>
      <c r="AB415" s="13">
        <f>VLOOKUP(Table3[[#This Row],[taxon_oid]],[1]Alphas_all_puf_new_20170727!$A:$AG,28,FALSE)</f>
        <v>55</v>
      </c>
      <c r="AC415" s="13">
        <f>VLOOKUP(Table3[[#This Row],[taxon_oid]],[1]Alphas_all_puf_new_20170727!$A:$AG,29,FALSE)</f>
        <v>3</v>
      </c>
      <c r="AD415" s="13">
        <f>VLOOKUP(Table3[[#This Row],[taxon_oid]],[1]Alphas_all_puf_new_20170727!$A:$AG,30,FALSE)</f>
        <v>1</v>
      </c>
      <c r="AE415" s="13">
        <f>VLOOKUP(Table3[[#This Row],[taxon_oid]],[1]Alphas_all_puf_new_20170727!$A:$AG,31,FALSE)</f>
        <v>1</v>
      </c>
      <c r="AF415" s="13">
        <f>VLOOKUP(Table3[[#This Row],[taxon_oid]],[1]Alphas_all_puf_new_20170727!$A:$AG,32,FALSE)</f>
        <v>1</v>
      </c>
      <c r="AG415" s="13">
        <f>VLOOKUP(Table3[[#This Row],[taxon_oid]],[1]Alphas_all_puf_new_20170727!$A:$AG,33,FALSE)</f>
        <v>45</v>
      </c>
    </row>
    <row r="416" spans="1:33" x14ac:dyDescent="0.35">
      <c r="A416">
        <v>2675903438</v>
      </c>
      <c r="B416" t="s">
        <v>35</v>
      </c>
      <c r="C416" t="s">
        <v>36</v>
      </c>
      <c r="D416" t="s">
        <v>188</v>
      </c>
      <c r="E416" t="s">
        <v>269</v>
      </c>
      <c r="F416" t="s">
        <v>186</v>
      </c>
      <c r="G416">
        <v>2675903438</v>
      </c>
      <c r="H416" t="s">
        <v>38</v>
      </c>
      <c r="I416" t="s">
        <v>118</v>
      </c>
      <c r="J416" s="12" t="s">
        <v>146</v>
      </c>
      <c r="K416" s="12" t="s">
        <v>155</v>
      </c>
      <c r="L416" s="12" t="s">
        <v>161</v>
      </c>
      <c r="M416" s="12" t="s">
        <v>176</v>
      </c>
      <c r="N416" s="27" t="s">
        <v>268</v>
      </c>
      <c r="O416" s="26">
        <f>VLOOKUP(Table3[[#This Row],[taxon_oid]],[1]Alphas_all_puf_new_20170727!$A:$AG,14,FALSE)</f>
        <v>1219057</v>
      </c>
      <c r="P416" s="26">
        <f>VLOOKUP(Table3[[#This Row],[taxon_oid]],[1]Alphas_all_puf_new_20170727!$A:$AG,15,FALSE)</f>
        <v>0</v>
      </c>
      <c r="Q416" s="26">
        <f>VLOOKUP(Table3[[#This Row],[taxon_oid]],[1]Alphas_all_puf_new_20170727!$A:$AG,16,FALSE)</f>
        <v>0</v>
      </c>
      <c r="R416" s="20">
        <f>VLOOKUP(Table3[[#This Row],[taxon_oid]],[1]Alphas_all_puf_new_20170727!$A:$AG,17,FALSE)</f>
        <v>42536</v>
      </c>
      <c r="S416" s="19">
        <f>VLOOKUP(Table3[[#This Row],[taxon_oid]],[1]Alphas_all_puf_new_20170727!$A:$AG,19,FALSE)</f>
        <v>0</v>
      </c>
      <c r="T416" s="19" t="str">
        <f>VLOOKUP(Table3[[#This Row],[taxon_oid]],[1]Alphas_all_puf_new_20170727!$A:$AG,20,FALSE)</f>
        <v>Yes</v>
      </c>
      <c r="U416" s="19" t="str">
        <f>VLOOKUP(Table3[[#This Row],[taxon_oid]],[1]Alphas_all_puf_new_20170727!$A:$AG,21,FALSE)</f>
        <v>Yes</v>
      </c>
      <c r="V416" s="13">
        <f>VLOOKUP(Table3[[#This Row],[taxon_oid]],[1]Alphas_all_puf_new_20170727!$A:$AG,22,FALSE)</f>
        <v>4697333</v>
      </c>
      <c r="W416" s="13">
        <f>VLOOKUP(Table3[[#This Row],[taxon_oid]],[1]Alphas_all_puf_new_20170727!$A:$AG,23,FALSE)</f>
        <v>4562</v>
      </c>
      <c r="X416" s="13">
        <f>VLOOKUP(Table3[[#This Row],[taxon_oid]],[1]Alphas_all_puf_new_20170727!$A:$AG,24,FALSE)</f>
        <v>107</v>
      </c>
      <c r="Y416" s="25">
        <f>VLOOKUP(Table3[[#This Row],[taxon_oid]],[1]Alphas_all_puf_new_20170727!$A:$AG,25,FALSE)</f>
        <v>0.63</v>
      </c>
      <c r="Z416" s="13">
        <f>VLOOKUP(Table3[[#This Row],[taxon_oid]],[1]Alphas_all_puf_new_20170727!$A:$AG,26,FALSE)</f>
        <v>4271644</v>
      </c>
      <c r="AA416" s="13">
        <f>VLOOKUP(Table3[[#This Row],[taxon_oid]],[1]Alphas_all_puf_new_20170727!$A:$AG,27,FALSE)</f>
        <v>4497</v>
      </c>
      <c r="AB416" s="13">
        <f>VLOOKUP(Table3[[#This Row],[taxon_oid]],[1]Alphas_all_puf_new_20170727!$A:$AG,28,FALSE)</f>
        <v>65</v>
      </c>
      <c r="AC416" s="13">
        <f>VLOOKUP(Table3[[#This Row],[taxon_oid]],[1]Alphas_all_puf_new_20170727!$A:$AG,29,FALSE)</f>
        <v>3</v>
      </c>
      <c r="AD416" s="13">
        <f>VLOOKUP(Table3[[#This Row],[taxon_oid]],[1]Alphas_all_puf_new_20170727!$A:$AG,30,FALSE)</f>
        <v>1</v>
      </c>
      <c r="AE416" s="13">
        <f>VLOOKUP(Table3[[#This Row],[taxon_oid]],[1]Alphas_all_puf_new_20170727!$A:$AG,31,FALSE)</f>
        <v>1</v>
      </c>
      <c r="AF416" s="13">
        <f>VLOOKUP(Table3[[#This Row],[taxon_oid]],[1]Alphas_all_puf_new_20170727!$A:$AG,32,FALSE)</f>
        <v>1</v>
      </c>
      <c r="AG416" s="13">
        <f>VLOOKUP(Table3[[#This Row],[taxon_oid]],[1]Alphas_all_puf_new_20170727!$A:$AG,33,FALSE)</f>
        <v>49</v>
      </c>
    </row>
    <row r="417" spans="1:33" x14ac:dyDescent="0.35">
      <c r="A417">
        <v>2547132142</v>
      </c>
      <c r="B417" t="s">
        <v>35</v>
      </c>
      <c r="C417" t="s">
        <v>36</v>
      </c>
      <c r="D417" t="s">
        <v>267</v>
      </c>
      <c r="E417" t="s">
        <v>266</v>
      </c>
      <c r="F417" t="s">
        <v>156</v>
      </c>
      <c r="G417">
        <v>2547132142</v>
      </c>
      <c r="H417" t="s">
        <v>38</v>
      </c>
      <c r="I417" t="s">
        <v>118</v>
      </c>
      <c r="J417" s="12" t="s">
        <v>146</v>
      </c>
      <c r="K417" s="12" t="s">
        <v>155</v>
      </c>
      <c r="L417" s="12" t="s">
        <v>154</v>
      </c>
      <c r="M417" t="s">
        <v>266</v>
      </c>
      <c r="N417" s="27" t="s">
        <v>265</v>
      </c>
      <c r="O417" s="26">
        <f>VLOOKUP(Table3[[#This Row],[taxon_oid]],[1]Alphas_all_puf_new_20170727!$A:$AG,14,FALSE)</f>
        <v>1112214</v>
      </c>
      <c r="P417" s="26">
        <f>VLOOKUP(Table3[[#This Row],[taxon_oid]],[1]Alphas_all_puf_new_20170727!$A:$AG,15,FALSE)</f>
        <v>0</v>
      </c>
      <c r="Q417" s="26">
        <f>VLOOKUP(Table3[[#This Row],[taxon_oid]],[1]Alphas_all_puf_new_20170727!$A:$AG,16,FALSE)</f>
        <v>0</v>
      </c>
      <c r="R417" s="20">
        <f>VLOOKUP(Table3[[#This Row],[taxon_oid]],[1]Alphas_all_puf_new_20170727!$A:$AG,17,FALSE)</f>
        <v>41605</v>
      </c>
      <c r="S417" s="19" t="str">
        <f>VLOOKUP(Table3[[#This Row],[taxon_oid]],[1]Alphas_all_puf_new_20170727!$A:$AG,19,FALSE)</f>
        <v>Hyun Park</v>
      </c>
      <c r="T417" s="19" t="str">
        <f>VLOOKUP(Table3[[#This Row],[taxon_oid]],[1]Alphas_all_puf_new_20170727!$A:$AG,20,FALSE)</f>
        <v>Yes</v>
      </c>
      <c r="U417" s="19" t="str">
        <f>VLOOKUP(Table3[[#This Row],[taxon_oid]],[1]Alphas_all_puf_new_20170727!$A:$AG,21,FALSE)</f>
        <v>Unknown</v>
      </c>
      <c r="V417" s="13">
        <f>VLOOKUP(Table3[[#This Row],[taxon_oid]],[1]Alphas_all_puf_new_20170727!$A:$AG,22,FALSE)</f>
        <v>4662119</v>
      </c>
      <c r="W417" s="13">
        <f>VLOOKUP(Table3[[#This Row],[taxon_oid]],[1]Alphas_all_puf_new_20170727!$A:$AG,23,FALSE)</f>
        <v>4505</v>
      </c>
      <c r="X417" s="13">
        <f>VLOOKUP(Table3[[#This Row],[taxon_oid]],[1]Alphas_all_puf_new_20170727!$A:$AG,24,FALSE)</f>
        <v>166</v>
      </c>
      <c r="Y417" s="25">
        <f>VLOOKUP(Table3[[#This Row],[taxon_oid]],[1]Alphas_all_puf_new_20170727!$A:$AG,25,FALSE)</f>
        <v>0.66</v>
      </c>
      <c r="Z417" s="13">
        <f>VLOOKUP(Table3[[#This Row],[taxon_oid]],[1]Alphas_all_puf_new_20170727!$A:$AG,26,FALSE)</f>
        <v>4134856</v>
      </c>
      <c r="AA417" s="13">
        <f>VLOOKUP(Table3[[#This Row],[taxon_oid]],[1]Alphas_all_puf_new_20170727!$A:$AG,27,FALSE)</f>
        <v>4446</v>
      </c>
      <c r="AB417" s="13">
        <f>VLOOKUP(Table3[[#This Row],[taxon_oid]],[1]Alphas_all_puf_new_20170727!$A:$AG,28,FALSE)</f>
        <v>59</v>
      </c>
      <c r="AC417" s="13">
        <f>VLOOKUP(Table3[[#This Row],[taxon_oid]],[1]Alphas_all_puf_new_20170727!$A:$AG,29,FALSE)</f>
        <v>3</v>
      </c>
      <c r="AD417" s="13">
        <f>VLOOKUP(Table3[[#This Row],[taxon_oid]],[1]Alphas_all_puf_new_20170727!$A:$AG,30,FALSE)</f>
        <v>1</v>
      </c>
      <c r="AE417" s="13">
        <f>VLOOKUP(Table3[[#This Row],[taxon_oid]],[1]Alphas_all_puf_new_20170727!$A:$AG,31,FALSE)</f>
        <v>1</v>
      </c>
      <c r="AF417" s="13">
        <f>VLOOKUP(Table3[[#This Row],[taxon_oid]],[1]Alphas_all_puf_new_20170727!$A:$AG,32,FALSE)</f>
        <v>1</v>
      </c>
      <c r="AG417" s="13">
        <f>VLOOKUP(Table3[[#This Row],[taxon_oid]],[1]Alphas_all_puf_new_20170727!$A:$AG,33,FALSE)</f>
        <v>45</v>
      </c>
    </row>
    <row r="418" spans="1:33" x14ac:dyDescent="0.35">
      <c r="A418">
        <v>2639763050</v>
      </c>
      <c r="B418" t="s">
        <v>35</v>
      </c>
      <c r="C418" t="s">
        <v>36</v>
      </c>
      <c r="D418" t="s">
        <v>135</v>
      </c>
      <c r="E418" t="s">
        <v>264</v>
      </c>
      <c r="F418" t="s">
        <v>133</v>
      </c>
      <c r="G418">
        <v>2639763050</v>
      </c>
      <c r="H418" t="s">
        <v>38</v>
      </c>
      <c r="I418" t="s">
        <v>118</v>
      </c>
      <c r="J418" s="12" t="s">
        <v>146</v>
      </c>
      <c r="K418" s="12" t="s">
        <v>155</v>
      </c>
      <c r="L418" s="12" t="s">
        <v>161</v>
      </c>
      <c r="M418" t="s">
        <v>264</v>
      </c>
      <c r="N418" s="27" t="s">
        <v>263</v>
      </c>
      <c r="O418" s="26">
        <f>VLOOKUP(Table3[[#This Row],[taxon_oid]],[1]Alphas_all_puf_new_20170727!$A:$AG,14,FALSE)</f>
        <v>1523427</v>
      </c>
      <c r="P418" s="26">
        <f>VLOOKUP(Table3[[#This Row],[taxon_oid]],[1]Alphas_all_puf_new_20170727!$A:$AG,15,FALSE)</f>
        <v>0</v>
      </c>
      <c r="Q418" s="26">
        <f>VLOOKUP(Table3[[#This Row],[taxon_oid]],[1]Alphas_all_puf_new_20170727!$A:$AG,16,FALSE)</f>
        <v>0</v>
      </c>
      <c r="R418" s="20">
        <f>VLOOKUP(Table3[[#This Row],[taxon_oid]],[1]Alphas_all_puf_new_20170727!$A:$AG,17,FALSE)</f>
        <v>42314</v>
      </c>
      <c r="S418" s="19">
        <f>VLOOKUP(Table3[[#This Row],[taxon_oid]],[1]Alphas_all_puf_new_20170727!$A:$AG,19,FALSE)</f>
        <v>0</v>
      </c>
      <c r="T418" s="19" t="str">
        <f>VLOOKUP(Table3[[#This Row],[taxon_oid]],[1]Alphas_all_puf_new_20170727!$A:$AG,20,FALSE)</f>
        <v>Yes</v>
      </c>
      <c r="U418" s="19" t="str">
        <f>VLOOKUP(Table3[[#This Row],[taxon_oid]],[1]Alphas_all_puf_new_20170727!$A:$AG,21,FALSE)</f>
        <v>Unknown</v>
      </c>
      <c r="V418" s="13">
        <f>VLOOKUP(Table3[[#This Row],[taxon_oid]],[1]Alphas_all_puf_new_20170727!$A:$AG,22,FALSE)</f>
        <v>4267112</v>
      </c>
      <c r="W418" s="13">
        <f>VLOOKUP(Table3[[#This Row],[taxon_oid]],[1]Alphas_all_puf_new_20170727!$A:$AG,23,FALSE)</f>
        <v>3951</v>
      </c>
      <c r="X418" s="13">
        <f>VLOOKUP(Table3[[#This Row],[taxon_oid]],[1]Alphas_all_puf_new_20170727!$A:$AG,24,FALSE)</f>
        <v>149</v>
      </c>
      <c r="Y418" s="25">
        <f>VLOOKUP(Table3[[#This Row],[taxon_oid]],[1]Alphas_all_puf_new_20170727!$A:$AG,25,FALSE)</f>
        <v>0.66</v>
      </c>
      <c r="Z418" s="13">
        <f>VLOOKUP(Table3[[#This Row],[taxon_oid]],[1]Alphas_all_puf_new_20170727!$A:$AG,26,FALSE)</f>
        <v>3905902</v>
      </c>
      <c r="AA418" s="13">
        <f>VLOOKUP(Table3[[#This Row],[taxon_oid]],[1]Alphas_all_puf_new_20170727!$A:$AG,27,FALSE)</f>
        <v>3891</v>
      </c>
      <c r="AB418" s="13">
        <f>VLOOKUP(Table3[[#This Row],[taxon_oid]],[1]Alphas_all_puf_new_20170727!$A:$AG,28,FALSE)</f>
        <v>60</v>
      </c>
      <c r="AC418" s="13">
        <f>VLOOKUP(Table3[[#This Row],[taxon_oid]],[1]Alphas_all_puf_new_20170727!$A:$AG,29,FALSE)</f>
        <v>4</v>
      </c>
      <c r="AD418" s="13">
        <f>VLOOKUP(Table3[[#This Row],[taxon_oid]],[1]Alphas_all_puf_new_20170727!$A:$AG,30,FALSE)</f>
        <v>0</v>
      </c>
      <c r="AE418" s="13">
        <f>VLOOKUP(Table3[[#This Row],[taxon_oid]],[1]Alphas_all_puf_new_20170727!$A:$AG,31,FALSE)</f>
        <v>3</v>
      </c>
      <c r="AF418" s="13">
        <f>VLOOKUP(Table3[[#This Row],[taxon_oid]],[1]Alphas_all_puf_new_20170727!$A:$AG,32,FALSE)</f>
        <v>1</v>
      </c>
      <c r="AG418" s="13">
        <f>VLOOKUP(Table3[[#This Row],[taxon_oid]],[1]Alphas_all_puf_new_20170727!$A:$AG,33,FALSE)</f>
        <v>45</v>
      </c>
    </row>
    <row r="419" spans="1:33" x14ac:dyDescent="0.35">
      <c r="A419">
        <v>2636415410</v>
      </c>
      <c r="B419" t="s">
        <v>35</v>
      </c>
      <c r="C419" t="s">
        <v>36</v>
      </c>
      <c r="D419" t="s">
        <v>135</v>
      </c>
      <c r="E419" t="s">
        <v>262</v>
      </c>
      <c r="F419" t="s">
        <v>133</v>
      </c>
      <c r="G419">
        <v>2636415410</v>
      </c>
      <c r="H419" t="s">
        <v>38</v>
      </c>
      <c r="I419" t="s">
        <v>118</v>
      </c>
      <c r="J419" s="12" t="s">
        <v>146</v>
      </c>
      <c r="K419" s="12" t="s">
        <v>155</v>
      </c>
      <c r="L419" s="12" t="s">
        <v>182</v>
      </c>
      <c r="M419" t="s">
        <v>262</v>
      </c>
      <c r="N419" s="27" t="s">
        <v>261</v>
      </c>
      <c r="O419" s="26">
        <f>VLOOKUP(Table3[[#This Row],[taxon_oid]],[1]Alphas_all_puf_new_20170727!$A:$AG,14,FALSE)</f>
        <v>1523416</v>
      </c>
      <c r="P419" s="26">
        <f>VLOOKUP(Table3[[#This Row],[taxon_oid]],[1]Alphas_all_puf_new_20170727!$A:$AG,15,FALSE)</f>
        <v>0</v>
      </c>
      <c r="Q419" s="26">
        <f>VLOOKUP(Table3[[#This Row],[taxon_oid]],[1]Alphas_all_puf_new_20170727!$A:$AG,16,FALSE)</f>
        <v>0</v>
      </c>
      <c r="R419" s="20">
        <f>VLOOKUP(Table3[[#This Row],[taxon_oid]],[1]Alphas_all_puf_new_20170727!$A:$AG,17,FALSE)</f>
        <v>42297</v>
      </c>
      <c r="S419" s="19">
        <f>VLOOKUP(Table3[[#This Row],[taxon_oid]],[1]Alphas_all_puf_new_20170727!$A:$AG,19,FALSE)</f>
        <v>0</v>
      </c>
      <c r="T419" s="19" t="str">
        <f>VLOOKUP(Table3[[#This Row],[taxon_oid]],[1]Alphas_all_puf_new_20170727!$A:$AG,20,FALSE)</f>
        <v>Yes</v>
      </c>
      <c r="U419" s="19" t="str">
        <f>VLOOKUP(Table3[[#This Row],[taxon_oid]],[1]Alphas_all_puf_new_20170727!$A:$AG,21,FALSE)</f>
        <v>Unknown</v>
      </c>
      <c r="V419" s="13">
        <f>VLOOKUP(Table3[[#This Row],[taxon_oid]],[1]Alphas_all_puf_new_20170727!$A:$AG,22,FALSE)</f>
        <v>4145010</v>
      </c>
      <c r="W419" s="13">
        <f>VLOOKUP(Table3[[#This Row],[taxon_oid]],[1]Alphas_all_puf_new_20170727!$A:$AG,23,FALSE)</f>
        <v>3984</v>
      </c>
      <c r="X419" s="13">
        <f>VLOOKUP(Table3[[#This Row],[taxon_oid]],[1]Alphas_all_puf_new_20170727!$A:$AG,24,FALSE)</f>
        <v>51</v>
      </c>
      <c r="Y419" s="25">
        <f>VLOOKUP(Table3[[#This Row],[taxon_oid]],[1]Alphas_all_puf_new_20170727!$A:$AG,25,FALSE)</f>
        <v>0.64</v>
      </c>
      <c r="Z419" s="13">
        <f>VLOOKUP(Table3[[#This Row],[taxon_oid]],[1]Alphas_all_puf_new_20170727!$A:$AG,26,FALSE)</f>
        <v>3774865</v>
      </c>
      <c r="AA419" s="13">
        <f>VLOOKUP(Table3[[#This Row],[taxon_oid]],[1]Alphas_all_puf_new_20170727!$A:$AG,27,FALSE)</f>
        <v>3932</v>
      </c>
      <c r="AB419" s="13">
        <f>VLOOKUP(Table3[[#This Row],[taxon_oid]],[1]Alphas_all_puf_new_20170727!$A:$AG,28,FALSE)</f>
        <v>52</v>
      </c>
      <c r="AC419" s="13">
        <f>VLOOKUP(Table3[[#This Row],[taxon_oid]],[1]Alphas_all_puf_new_20170727!$A:$AG,29,FALSE)</f>
        <v>3</v>
      </c>
      <c r="AD419" s="13">
        <f>VLOOKUP(Table3[[#This Row],[taxon_oid]],[1]Alphas_all_puf_new_20170727!$A:$AG,30,FALSE)</f>
        <v>1</v>
      </c>
      <c r="AE419" s="13">
        <f>VLOOKUP(Table3[[#This Row],[taxon_oid]],[1]Alphas_all_puf_new_20170727!$A:$AG,31,FALSE)</f>
        <v>1</v>
      </c>
      <c r="AF419" s="13">
        <f>VLOOKUP(Table3[[#This Row],[taxon_oid]],[1]Alphas_all_puf_new_20170727!$A:$AG,32,FALSE)</f>
        <v>1</v>
      </c>
      <c r="AG419" s="13">
        <f>VLOOKUP(Table3[[#This Row],[taxon_oid]],[1]Alphas_all_puf_new_20170727!$A:$AG,33,FALSE)</f>
        <v>43</v>
      </c>
    </row>
    <row r="420" spans="1:33" x14ac:dyDescent="0.35">
      <c r="A420">
        <v>2654587689</v>
      </c>
      <c r="B420" t="s">
        <v>35</v>
      </c>
      <c r="C420" t="s">
        <v>36</v>
      </c>
      <c r="D420" t="s">
        <v>260</v>
      </c>
      <c r="E420" t="s">
        <v>259</v>
      </c>
      <c r="F420" t="s">
        <v>167</v>
      </c>
      <c r="G420">
        <v>2654587689</v>
      </c>
      <c r="H420" t="s">
        <v>38</v>
      </c>
      <c r="I420" t="s">
        <v>118</v>
      </c>
      <c r="J420" s="12" t="s">
        <v>146</v>
      </c>
      <c r="K420" s="12" t="s">
        <v>155</v>
      </c>
      <c r="L420" s="12" t="s">
        <v>166</v>
      </c>
      <c r="M420" t="s">
        <v>259</v>
      </c>
      <c r="N420" s="27" t="s">
        <v>258</v>
      </c>
      <c r="O420" s="26">
        <f>VLOOKUP(Table3[[#This Row],[taxon_oid]],[1]Alphas_all_puf_new_20170727!$A:$AG,14,FALSE)</f>
        <v>1629596</v>
      </c>
      <c r="P420" s="26">
        <f>VLOOKUP(Table3[[#This Row],[taxon_oid]],[1]Alphas_all_puf_new_20170727!$A:$AG,15,FALSE)</f>
        <v>0</v>
      </c>
      <c r="Q420" s="26">
        <f>VLOOKUP(Table3[[#This Row],[taxon_oid]],[1]Alphas_all_puf_new_20170727!$A:$AG,16,FALSE)</f>
        <v>0</v>
      </c>
      <c r="R420" s="20">
        <f>VLOOKUP(Table3[[#This Row],[taxon_oid]],[1]Alphas_all_puf_new_20170727!$A:$AG,17,FALSE)</f>
        <v>42443</v>
      </c>
      <c r="S420" s="19">
        <f>VLOOKUP(Table3[[#This Row],[taxon_oid]],[1]Alphas_all_puf_new_20170727!$A:$AG,19,FALSE)</f>
        <v>0</v>
      </c>
      <c r="T420" s="19" t="str">
        <f>VLOOKUP(Table3[[#This Row],[taxon_oid]],[1]Alphas_all_puf_new_20170727!$A:$AG,20,FALSE)</f>
        <v>Yes</v>
      </c>
      <c r="U420" s="19">
        <f>VLOOKUP(Table3[[#This Row],[taxon_oid]],[1]Alphas_all_puf_new_20170727!$A:$AG,21,FALSE)</f>
        <v>0</v>
      </c>
      <c r="V420" s="13">
        <f>VLOOKUP(Table3[[#This Row],[taxon_oid]],[1]Alphas_all_puf_new_20170727!$A:$AG,22,FALSE)</f>
        <v>3163958</v>
      </c>
      <c r="W420" s="13">
        <f>VLOOKUP(Table3[[#This Row],[taxon_oid]],[1]Alphas_all_puf_new_20170727!$A:$AG,23,FALSE)</f>
        <v>3123</v>
      </c>
      <c r="X420" s="13">
        <f>VLOOKUP(Table3[[#This Row],[taxon_oid]],[1]Alphas_all_puf_new_20170727!$A:$AG,24,FALSE)</f>
        <v>17</v>
      </c>
      <c r="Y420" s="25">
        <f>VLOOKUP(Table3[[#This Row],[taxon_oid]],[1]Alphas_all_puf_new_20170727!$A:$AG,25,FALSE)</f>
        <v>0.65</v>
      </c>
      <c r="Z420" s="13">
        <f>VLOOKUP(Table3[[#This Row],[taxon_oid]],[1]Alphas_all_puf_new_20170727!$A:$AG,26,FALSE)</f>
        <v>2904648</v>
      </c>
      <c r="AA420" s="13">
        <f>VLOOKUP(Table3[[#This Row],[taxon_oid]],[1]Alphas_all_puf_new_20170727!$A:$AG,27,FALSE)</f>
        <v>3068</v>
      </c>
      <c r="AB420" s="13">
        <f>VLOOKUP(Table3[[#This Row],[taxon_oid]],[1]Alphas_all_puf_new_20170727!$A:$AG,28,FALSE)</f>
        <v>55</v>
      </c>
      <c r="AC420" s="13">
        <f>VLOOKUP(Table3[[#This Row],[taxon_oid]],[1]Alphas_all_puf_new_20170727!$A:$AG,29,FALSE)</f>
        <v>3</v>
      </c>
      <c r="AD420" s="13">
        <f>VLOOKUP(Table3[[#This Row],[taxon_oid]],[1]Alphas_all_puf_new_20170727!$A:$AG,30,FALSE)</f>
        <v>1</v>
      </c>
      <c r="AE420" s="13">
        <f>VLOOKUP(Table3[[#This Row],[taxon_oid]],[1]Alphas_all_puf_new_20170727!$A:$AG,31,FALSE)</f>
        <v>1</v>
      </c>
      <c r="AF420" s="13">
        <f>VLOOKUP(Table3[[#This Row],[taxon_oid]],[1]Alphas_all_puf_new_20170727!$A:$AG,32,FALSE)</f>
        <v>1</v>
      </c>
      <c r="AG420" s="13">
        <f>VLOOKUP(Table3[[#This Row],[taxon_oid]],[1]Alphas_all_puf_new_20170727!$A:$AG,33,FALSE)</f>
        <v>45</v>
      </c>
    </row>
    <row r="421" spans="1:33" x14ac:dyDescent="0.35">
      <c r="A421">
        <v>2523533537</v>
      </c>
      <c r="B421" t="s">
        <v>35</v>
      </c>
      <c r="C421" t="s">
        <v>36</v>
      </c>
      <c r="D421" t="s">
        <v>172</v>
      </c>
      <c r="E421" t="s">
        <v>257</v>
      </c>
      <c r="F421" t="s">
        <v>46</v>
      </c>
      <c r="G421">
        <v>2523533537</v>
      </c>
      <c r="H421" t="s">
        <v>38</v>
      </c>
      <c r="I421" t="s">
        <v>118</v>
      </c>
      <c r="J421" s="12" t="s">
        <v>146</v>
      </c>
      <c r="K421" s="12" t="s">
        <v>155</v>
      </c>
      <c r="L421" s="12" t="s">
        <v>161</v>
      </c>
      <c r="M421" s="12" t="s">
        <v>256</v>
      </c>
      <c r="N421" s="27" t="s">
        <v>255</v>
      </c>
      <c r="O421" s="26">
        <f>VLOOKUP(Table3[[#This Row],[taxon_oid]],[1]Alphas_all_puf_new_20170727!$A:$AG,14,FALSE)</f>
        <v>1122612</v>
      </c>
      <c r="P421" s="26">
        <f>VLOOKUP(Table3[[#This Row],[taxon_oid]],[1]Alphas_all_puf_new_20170727!$A:$AG,15,FALSE)</f>
        <v>0</v>
      </c>
      <c r="Q421" s="26">
        <f>VLOOKUP(Table3[[#This Row],[taxon_oid]],[1]Alphas_all_puf_new_20170727!$A:$AG,16,FALSE)</f>
        <v>0</v>
      </c>
      <c r="R421" s="20">
        <f>VLOOKUP(Table3[[#This Row],[taxon_oid]],[1]Alphas_all_puf_new_20170727!$A:$AG,17,FALSE)</f>
        <v>41390</v>
      </c>
      <c r="S421" s="19" t="str">
        <f>VLOOKUP(Table3[[#This Row],[taxon_oid]],[1]Alphas_all_puf_new_20170727!$A:$AG,19,FALSE)</f>
        <v>Nikos Kyrpides</v>
      </c>
      <c r="T421" s="19" t="str">
        <f>VLOOKUP(Table3[[#This Row],[taxon_oid]],[1]Alphas_all_puf_new_20170727!$A:$AG,20,FALSE)</f>
        <v>Yes</v>
      </c>
      <c r="U421" s="19" t="str">
        <f>VLOOKUP(Table3[[#This Row],[taxon_oid]],[1]Alphas_all_puf_new_20170727!$A:$AG,21,FALSE)</f>
        <v>Yes</v>
      </c>
      <c r="V421" s="13">
        <f>VLOOKUP(Table3[[#This Row],[taxon_oid]],[1]Alphas_all_puf_new_20170727!$A:$AG,22,FALSE)</f>
        <v>3709060</v>
      </c>
      <c r="W421" s="13">
        <f>VLOOKUP(Table3[[#This Row],[taxon_oid]],[1]Alphas_all_puf_new_20170727!$A:$AG,23,FALSE)</f>
        <v>3460</v>
      </c>
      <c r="X421" s="13">
        <f>VLOOKUP(Table3[[#This Row],[taxon_oid]],[1]Alphas_all_puf_new_20170727!$A:$AG,24,FALSE)</f>
        <v>54</v>
      </c>
      <c r="Y421" s="25">
        <f>VLOOKUP(Table3[[#This Row],[taxon_oid]],[1]Alphas_all_puf_new_20170727!$A:$AG,25,FALSE)</f>
        <v>0.64</v>
      </c>
      <c r="Z421" s="13">
        <f>VLOOKUP(Table3[[#This Row],[taxon_oid]],[1]Alphas_all_puf_new_20170727!$A:$AG,26,FALSE)</f>
        <v>3413344</v>
      </c>
      <c r="AA421" s="13">
        <f>VLOOKUP(Table3[[#This Row],[taxon_oid]],[1]Alphas_all_puf_new_20170727!$A:$AG,27,FALSE)</f>
        <v>3399</v>
      </c>
      <c r="AB421" s="13">
        <f>VLOOKUP(Table3[[#This Row],[taxon_oid]],[1]Alphas_all_puf_new_20170727!$A:$AG,28,FALSE)</f>
        <v>61</v>
      </c>
      <c r="AC421" s="13">
        <f>VLOOKUP(Table3[[#This Row],[taxon_oid]],[1]Alphas_all_puf_new_20170727!$A:$AG,29,FALSE)</f>
        <v>4</v>
      </c>
      <c r="AD421" s="13">
        <f>VLOOKUP(Table3[[#This Row],[taxon_oid]],[1]Alphas_all_puf_new_20170727!$A:$AG,30,FALSE)</f>
        <v>2</v>
      </c>
      <c r="AE421" s="13">
        <f>VLOOKUP(Table3[[#This Row],[taxon_oid]],[1]Alphas_all_puf_new_20170727!$A:$AG,31,FALSE)</f>
        <v>1</v>
      </c>
      <c r="AF421" s="13">
        <f>VLOOKUP(Table3[[#This Row],[taxon_oid]],[1]Alphas_all_puf_new_20170727!$A:$AG,32,FALSE)</f>
        <v>1</v>
      </c>
      <c r="AG421" s="13">
        <f>VLOOKUP(Table3[[#This Row],[taxon_oid]],[1]Alphas_all_puf_new_20170727!$A:$AG,33,FALSE)</f>
        <v>46</v>
      </c>
    </row>
    <row r="422" spans="1:33" x14ac:dyDescent="0.35">
      <c r="A422">
        <v>2596583548</v>
      </c>
      <c r="B422" t="s">
        <v>35</v>
      </c>
      <c r="C422" t="s">
        <v>36</v>
      </c>
      <c r="D422" t="s">
        <v>254</v>
      </c>
      <c r="E422" t="s">
        <v>253</v>
      </c>
      <c r="F422" t="s">
        <v>46</v>
      </c>
      <c r="G422">
        <v>2596583548</v>
      </c>
      <c r="H422" t="s">
        <v>38</v>
      </c>
      <c r="I422" t="s">
        <v>118</v>
      </c>
      <c r="J422" s="12" t="s">
        <v>146</v>
      </c>
      <c r="K422" s="12" t="s">
        <v>155</v>
      </c>
      <c r="L422" s="12" t="s">
        <v>161</v>
      </c>
      <c r="M422" s="12" t="s">
        <v>252</v>
      </c>
      <c r="N422" s="27" t="s">
        <v>251</v>
      </c>
      <c r="O422" s="26">
        <f>VLOOKUP(Table3[[#This Row],[taxon_oid]],[1]Alphas_all_puf_new_20170727!$A:$AG,14,FALSE)</f>
        <v>260085</v>
      </c>
      <c r="P422" s="26">
        <f>VLOOKUP(Table3[[#This Row],[taxon_oid]],[1]Alphas_all_puf_new_20170727!$A:$AG,15,FALSE)</f>
        <v>0</v>
      </c>
      <c r="Q422" s="26">
        <f>VLOOKUP(Table3[[#This Row],[taxon_oid]],[1]Alphas_all_puf_new_20170727!$A:$AG,16,FALSE)</f>
        <v>0</v>
      </c>
      <c r="R422" s="20">
        <f>VLOOKUP(Table3[[#This Row],[taxon_oid]],[1]Alphas_all_puf_new_20170727!$A:$AG,17,FALSE)</f>
        <v>42011</v>
      </c>
      <c r="S422" s="19" t="str">
        <f>VLOOKUP(Table3[[#This Row],[taxon_oid]],[1]Alphas_all_puf_new_20170727!$A:$AG,19,FALSE)</f>
        <v>William Whitman</v>
      </c>
      <c r="T422" s="19" t="str">
        <f>VLOOKUP(Table3[[#This Row],[taxon_oid]],[1]Alphas_all_puf_new_20170727!$A:$AG,20,FALSE)</f>
        <v>Yes</v>
      </c>
      <c r="U422" s="19" t="str">
        <f>VLOOKUP(Table3[[#This Row],[taxon_oid]],[1]Alphas_all_puf_new_20170727!$A:$AG,21,FALSE)</f>
        <v>Unknown</v>
      </c>
      <c r="V422" s="13">
        <f>VLOOKUP(Table3[[#This Row],[taxon_oid]],[1]Alphas_all_puf_new_20170727!$A:$AG,22,FALSE)</f>
        <v>4479233</v>
      </c>
      <c r="W422" s="13">
        <f>VLOOKUP(Table3[[#This Row],[taxon_oid]],[1]Alphas_all_puf_new_20170727!$A:$AG,23,FALSE)</f>
        <v>4228</v>
      </c>
      <c r="X422" s="13">
        <f>VLOOKUP(Table3[[#This Row],[taxon_oid]],[1]Alphas_all_puf_new_20170727!$A:$AG,24,FALSE)</f>
        <v>32</v>
      </c>
      <c r="Y422" s="25">
        <f>VLOOKUP(Table3[[#This Row],[taxon_oid]],[1]Alphas_all_puf_new_20170727!$A:$AG,25,FALSE)</f>
        <v>0.63</v>
      </c>
      <c r="Z422" s="13">
        <f>VLOOKUP(Table3[[#This Row],[taxon_oid]],[1]Alphas_all_puf_new_20170727!$A:$AG,26,FALSE)</f>
        <v>4100061</v>
      </c>
      <c r="AA422" s="13">
        <f>VLOOKUP(Table3[[#This Row],[taxon_oid]],[1]Alphas_all_puf_new_20170727!$A:$AG,27,FALSE)</f>
        <v>4164</v>
      </c>
      <c r="AB422" s="13">
        <f>VLOOKUP(Table3[[#This Row],[taxon_oid]],[1]Alphas_all_puf_new_20170727!$A:$AG,28,FALSE)</f>
        <v>64</v>
      </c>
      <c r="AC422" s="13">
        <f>VLOOKUP(Table3[[#This Row],[taxon_oid]],[1]Alphas_all_puf_new_20170727!$A:$AG,29,FALSE)</f>
        <v>5</v>
      </c>
      <c r="AD422" s="13">
        <f>VLOOKUP(Table3[[#This Row],[taxon_oid]],[1]Alphas_all_puf_new_20170727!$A:$AG,30,FALSE)</f>
        <v>2</v>
      </c>
      <c r="AE422" s="13">
        <f>VLOOKUP(Table3[[#This Row],[taxon_oid]],[1]Alphas_all_puf_new_20170727!$A:$AG,31,FALSE)</f>
        <v>2</v>
      </c>
      <c r="AF422" s="13">
        <f>VLOOKUP(Table3[[#This Row],[taxon_oid]],[1]Alphas_all_puf_new_20170727!$A:$AG,32,FALSE)</f>
        <v>1</v>
      </c>
      <c r="AG422" s="13">
        <f>VLOOKUP(Table3[[#This Row],[taxon_oid]],[1]Alphas_all_puf_new_20170727!$A:$AG,33,FALSE)</f>
        <v>48</v>
      </c>
    </row>
    <row r="423" spans="1:33" x14ac:dyDescent="0.35">
      <c r="A423">
        <v>2518645546</v>
      </c>
      <c r="B423" t="s">
        <v>35</v>
      </c>
      <c r="C423" t="s">
        <v>123</v>
      </c>
      <c r="D423" t="s">
        <v>244</v>
      </c>
      <c r="E423" t="s">
        <v>250</v>
      </c>
      <c r="F423" t="s">
        <v>242</v>
      </c>
      <c r="G423">
        <v>2518645546</v>
      </c>
      <c r="H423" t="s">
        <v>38</v>
      </c>
      <c r="I423" t="s">
        <v>118</v>
      </c>
      <c r="J423" s="12" t="s">
        <v>146</v>
      </c>
      <c r="K423" s="12" t="s">
        <v>155</v>
      </c>
      <c r="L423" s="12" t="s">
        <v>154</v>
      </c>
      <c r="M423" t="s">
        <v>117</v>
      </c>
      <c r="N423" s="27" t="s">
        <v>249</v>
      </c>
      <c r="O423" s="26">
        <f>VLOOKUP(Table3[[#This Row],[taxon_oid]],[1]Alphas_all_puf_new_20170727!$A:$AG,14,FALSE)</f>
        <v>13687</v>
      </c>
      <c r="P423" s="26">
        <f>VLOOKUP(Table3[[#This Row],[taxon_oid]],[1]Alphas_all_puf_new_20170727!$A:$AG,15,FALSE)</f>
        <v>0</v>
      </c>
      <c r="Q423" s="26">
        <f>VLOOKUP(Table3[[#This Row],[taxon_oid]],[1]Alphas_all_puf_new_20170727!$A:$AG,16,FALSE)</f>
        <v>0</v>
      </c>
      <c r="R423" s="20">
        <f>VLOOKUP(Table3[[#This Row],[taxon_oid]],[1]Alphas_all_puf_new_20170727!$A:$AG,17,FALSE)</f>
        <v>42222</v>
      </c>
      <c r="S423" s="19" t="str">
        <f>VLOOKUP(Table3[[#This Row],[taxon_oid]],[1]Alphas_all_puf_new_20170727!$A:$AG,19,FALSE)</f>
        <v>Martin Allgaier</v>
      </c>
      <c r="T423" s="19" t="str">
        <f>VLOOKUP(Table3[[#This Row],[taxon_oid]],[1]Alphas_all_puf_new_20170727!$A:$AG,20,FALSE)</f>
        <v>Yes</v>
      </c>
      <c r="U423" s="19" t="str">
        <f>VLOOKUP(Table3[[#This Row],[taxon_oid]],[1]Alphas_all_puf_new_20170727!$A:$AG,21,FALSE)</f>
        <v>No</v>
      </c>
      <c r="V423" s="13">
        <f>VLOOKUP(Table3[[#This Row],[taxon_oid]],[1]Alphas_all_puf_new_20170727!$A:$AG,22,FALSE)</f>
        <v>3894203</v>
      </c>
      <c r="W423" s="13">
        <f>VLOOKUP(Table3[[#This Row],[taxon_oid]],[1]Alphas_all_puf_new_20170727!$A:$AG,23,FALSE)</f>
        <v>3874</v>
      </c>
      <c r="X423" s="13">
        <f>VLOOKUP(Table3[[#This Row],[taxon_oid]],[1]Alphas_all_puf_new_20170727!$A:$AG,24,FALSE)</f>
        <v>288</v>
      </c>
      <c r="Y423" s="25">
        <f>VLOOKUP(Table3[[#This Row],[taxon_oid]],[1]Alphas_all_puf_new_20170727!$A:$AG,25,FALSE)</f>
        <v>0.66</v>
      </c>
      <c r="Z423" s="13">
        <f>VLOOKUP(Table3[[#This Row],[taxon_oid]],[1]Alphas_all_puf_new_20170727!$A:$AG,26,FALSE)</f>
        <v>3462257</v>
      </c>
      <c r="AA423" s="13">
        <f>VLOOKUP(Table3[[#This Row],[taxon_oid]],[1]Alphas_all_puf_new_20170727!$A:$AG,27,FALSE)</f>
        <v>3810</v>
      </c>
      <c r="AB423" s="13">
        <f>VLOOKUP(Table3[[#This Row],[taxon_oid]],[1]Alphas_all_puf_new_20170727!$A:$AG,28,FALSE)</f>
        <v>64</v>
      </c>
      <c r="AC423" s="13">
        <f>VLOOKUP(Table3[[#This Row],[taxon_oid]],[1]Alphas_all_puf_new_20170727!$A:$AG,29,FALSE)</f>
        <v>3</v>
      </c>
      <c r="AD423" s="13">
        <f>VLOOKUP(Table3[[#This Row],[taxon_oid]],[1]Alphas_all_puf_new_20170727!$A:$AG,30,FALSE)</f>
        <v>1</v>
      </c>
      <c r="AE423" s="13">
        <f>VLOOKUP(Table3[[#This Row],[taxon_oid]],[1]Alphas_all_puf_new_20170727!$A:$AG,31,FALSE)</f>
        <v>1</v>
      </c>
      <c r="AF423" s="13">
        <f>VLOOKUP(Table3[[#This Row],[taxon_oid]],[1]Alphas_all_puf_new_20170727!$A:$AG,32,FALSE)</f>
        <v>1</v>
      </c>
      <c r="AG423" s="13">
        <f>VLOOKUP(Table3[[#This Row],[taxon_oid]],[1]Alphas_all_puf_new_20170727!$A:$AG,33,FALSE)</f>
        <v>50</v>
      </c>
    </row>
    <row r="424" spans="1:33" x14ac:dyDescent="0.35">
      <c r="A424">
        <v>2738543022</v>
      </c>
      <c r="B424" t="s">
        <v>35</v>
      </c>
      <c r="C424" t="s">
        <v>36</v>
      </c>
      <c r="D424" t="s">
        <v>163</v>
      </c>
      <c r="E424" t="s">
        <v>248</v>
      </c>
      <c r="F424" t="s">
        <v>46</v>
      </c>
      <c r="G424">
        <v>2738543022</v>
      </c>
      <c r="H424" t="s">
        <v>38</v>
      </c>
      <c r="I424" t="s">
        <v>118</v>
      </c>
      <c r="J424" s="12" t="s">
        <v>146</v>
      </c>
      <c r="K424" s="12" t="s">
        <v>155</v>
      </c>
      <c r="L424" s="12" t="s">
        <v>161</v>
      </c>
      <c r="M424" t="s">
        <v>160</v>
      </c>
      <c r="N424" s="27" t="s">
        <v>247</v>
      </c>
      <c r="O424" s="26">
        <f>VLOOKUP(Table3[[#This Row],[taxon_oid]],[1]Alphas_all_puf_new_20170727!$A:$AG,14,FALSE)</f>
        <v>1874826</v>
      </c>
      <c r="P424" s="26">
        <f>VLOOKUP(Table3[[#This Row],[taxon_oid]],[1]Alphas_all_puf_new_20170727!$A:$AG,15,FALSE)</f>
        <v>0</v>
      </c>
      <c r="Q424" s="26">
        <f>VLOOKUP(Table3[[#This Row],[taxon_oid]],[1]Alphas_all_puf_new_20170727!$A:$AG,16,FALSE)</f>
        <v>0</v>
      </c>
      <c r="R424" s="20">
        <f>VLOOKUP(Table3[[#This Row],[taxon_oid]],[1]Alphas_all_puf_new_20170727!$A:$AG,17,FALSE)</f>
        <v>42929</v>
      </c>
      <c r="S424" s="19" t="str">
        <f>VLOOKUP(Table3[[#This Row],[taxon_oid]],[1]Alphas_all_puf_new_20170727!$A:$AG,19,FALSE)</f>
        <v>Dale Pelletier</v>
      </c>
      <c r="T424" s="19" t="str">
        <f>VLOOKUP(Table3[[#This Row],[taxon_oid]],[1]Alphas_all_puf_new_20170727!$A:$AG,20,FALSE)</f>
        <v>Yes</v>
      </c>
      <c r="U424" s="19">
        <f>VLOOKUP(Table3[[#This Row],[taxon_oid]],[1]Alphas_all_puf_new_20170727!$A:$AG,21,FALSE)</f>
        <v>0</v>
      </c>
      <c r="V424" s="13">
        <f>VLOOKUP(Table3[[#This Row],[taxon_oid]],[1]Alphas_all_puf_new_20170727!$A:$AG,22,FALSE)</f>
        <v>4835059</v>
      </c>
      <c r="W424" s="13">
        <f>VLOOKUP(Table3[[#This Row],[taxon_oid]],[1]Alphas_all_puf_new_20170727!$A:$AG,23,FALSE)</f>
        <v>4522</v>
      </c>
      <c r="X424" s="13">
        <f>VLOOKUP(Table3[[#This Row],[taxon_oid]],[1]Alphas_all_puf_new_20170727!$A:$AG,24,FALSE)</f>
        <v>62</v>
      </c>
      <c r="Y424" s="25">
        <f>VLOOKUP(Table3[[#This Row],[taxon_oid]],[1]Alphas_all_puf_new_20170727!$A:$AG,25,FALSE)</f>
        <v>0.66</v>
      </c>
      <c r="Z424" s="13">
        <f>VLOOKUP(Table3[[#This Row],[taxon_oid]],[1]Alphas_all_puf_new_20170727!$A:$AG,26,FALSE)</f>
        <v>4413375</v>
      </c>
      <c r="AA424" s="13">
        <f>VLOOKUP(Table3[[#This Row],[taxon_oid]],[1]Alphas_all_puf_new_20170727!$A:$AG,27,FALSE)</f>
        <v>4445</v>
      </c>
      <c r="AB424" s="13">
        <f>VLOOKUP(Table3[[#This Row],[taxon_oid]],[1]Alphas_all_puf_new_20170727!$A:$AG,28,FALSE)</f>
        <v>77</v>
      </c>
      <c r="AC424" s="13">
        <f>VLOOKUP(Table3[[#This Row],[taxon_oid]],[1]Alphas_all_puf_new_20170727!$A:$AG,29,FALSE)</f>
        <v>3</v>
      </c>
      <c r="AD424" s="13">
        <f>VLOOKUP(Table3[[#This Row],[taxon_oid]],[1]Alphas_all_puf_new_20170727!$A:$AG,30,FALSE)</f>
        <v>1</v>
      </c>
      <c r="AE424" s="13">
        <f>VLOOKUP(Table3[[#This Row],[taxon_oid]],[1]Alphas_all_puf_new_20170727!$A:$AG,31,FALSE)</f>
        <v>1</v>
      </c>
      <c r="AF424" s="13">
        <f>VLOOKUP(Table3[[#This Row],[taxon_oid]],[1]Alphas_all_puf_new_20170727!$A:$AG,32,FALSE)</f>
        <v>1</v>
      </c>
      <c r="AG424" s="13">
        <f>VLOOKUP(Table3[[#This Row],[taxon_oid]],[1]Alphas_all_puf_new_20170727!$A:$AG,33,FALSE)</f>
        <v>61</v>
      </c>
    </row>
    <row r="425" spans="1:33" x14ac:dyDescent="0.35">
      <c r="A425">
        <v>2651869815</v>
      </c>
      <c r="B425" t="s">
        <v>35</v>
      </c>
      <c r="C425" t="s">
        <v>36</v>
      </c>
      <c r="D425" t="s">
        <v>200</v>
      </c>
      <c r="E425" t="s">
        <v>246</v>
      </c>
      <c r="F425" t="s">
        <v>167</v>
      </c>
      <c r="G425">
        <v>2651869815</v>
      </c>
      <c r="H425" t="s">
        <v>38</v>
      </c>
      <c r="I425" t="s">
        <v>118</v>
      </c>
      <c r="J425" s="12" t="s">
        <v>146</v>
      </c>
      <c r="K425" s="12" t="s">
        <v>155</v>
      </c>
      <c r="L425" s="12" t="s">
        <v>166</v>
      </c>
      <c r="M425" t="s">
        <v>246</v>
      </c>
      <c r="N425" s="27" t="s">
        <v>245</v>
      </c>
      <c r="O425" s="26">
        <f>VLOOKUP(Table3[[#This Row],[taxon_oid]],[1]Alphas_all_puf_new_20170727!$A:$AG,14,FALSE)</f>
        <v>1647103</v>
      </c>
      <c r="P425" s="26">
        <f>VLOOKUP(Table3[[#This Row],[taxon_oid]],[1]Alphas_all_puf_new_20170727!$A:$AG,15,FALSE)</f>
        <v>0</v>
      </c>
      <c r="Q425" s="26">
        <f>VLOOKUP(Table3[[#This Row],[taxon_oid]],[1]Alphas_all_puf_new_20170727!$A:$AG,16,FALSE)</f>
        <v>0</v>
      </c>
      <c r="R425" s="20">
        <f>VLOOKUP(Table3[[#This Row],[taxon_oid]],[1]Alphas_all_puf_new_20170727!$A:$AG,17,FALSE)</f>
        <v>42430</v>
      </c>
      <c r="S425" s="19">
        <f>VLOOKUP(Table3[[#This Row],[taxon_oid]],[1]Alphas_all_puf_new_20170727!$A:$AG,19,FALSE)</f>
        <v>0</v>
      </c>
      <c r="T425" s="19" t="str">
        <f>VLOOKUP(Table3[[#This Row],[taxon_oid]],[1]Alphas_all_puf_new_20170727!$A:$AG,20,FALSE)</f>
        <v>Yes</v>
      </c>
      <c r="U425" s="19">
        <f>VLOOKUP(Table3[[#This Row],[taxon_oid]],[1]Alphas_all_puf_new_20170727!$A:$AG,21,FALSE)</f>
        <v>0</v>
      </c>
      <c r="V425" s="13">
        <f>VLOOKUP(Table3[[#This Row],[taxon_oid]],[1]Alphas_all_puf_new_20170727!$A:$AG,22,FALSE)</f>
        <v>3281572</v>
      </c>
      <c r="W425" s="13">
        <f>VLOOKUP(Table3[[#This Row],[taxon_oid]],[1]Alphas_all_puf_new_20170727!$A:$AG,23,FALSE)</f>
        <v>3260</v>
      </c>
      <c r="X425" s="13">
        <f>VLOOKUP(Table3[[#This Row],[taxon_oid]],[1]Alphas_all_puf_new_20170727!$A:$AG,24,FALSE)</f>
        <v>14</v>
      </c>
      <c r="Y425" s="25">
        <f>VLOOKUP(Table3[[#This Row],[taxon_oid]],[1]Alphas_all_puf_new_20170727!$A:$AG,25,FALSE)</f>
        <v>0.65</v>
      </c>
      <c r="Z425" s="13">
        <f>VLOOKUP(Table3[[#This Row],[taxon_oid]],[1]Alphas_all_puf_new_20170727!$A:$AG,26,FALSE)</f>
        <v>3003675</v>
      </c>
      <c r="AA425" s="13">
        <f>VLOOKUP(Table3[[#This Row],[taxon_oid]],[1]Alphas_all_puf_new_20170727!$A:$AG,27,FALSE)</f>
        <v>3205</v>
      </c>
      <c r="AB425" s="13">
        <f>VLOOKUP(Table3[[#This Row],[taxon_oid]],[1]Alphas_all_puf_new_20170727!$A:$AG,28,FALSE)</f>
        <v>55</v>
      </c>
      <c r="AC425" s="13">
        <f>VLOOKUP(Table3[[#This Row],[taxon_oid]],[1]Alphas_all_puf_new_20170727!$A:$AG,29,FALSE)</f>
        <v>3</v>
      </c>
      <c r="AD425" s="13">
        <f>VLOOKUP(Table3[[#This Row],[taxon_oid]],[1]Alphas_all_puf_new_20170727!$A:$AG,30,FALSE)</f>
        <v>1</v>
      </c>
      <c r="AE425" s="13">
        <f>VLOOKUP(Table3[[#This Row],[taxon_oid]],[1]Alphas_all_puf_new_20170727!$A:$AG,31,FALSE)</f>
        <v>1</v>
      </c>
      <c r="AF425" s="13">
        <f>VLOOKUP(Table3[[#This Row],[taxon_oid]],[1]Alphas_all_puf_new_20170727!$A:$AG,32,FALSE)</f>
        <v>1</v>
      </c>
      <c r="AG425" s="13">
        <f>VLOOKUP(Table3[[#This Row],[taxon_oid]],[1]Alphas_all_puf_new_20170727!$A:$AG,33,FALSE)</f>
        <v>45</v>
      </c>
    </row>
    <row r="426" spans="1:33" x14ac:dyDescent="0.35">
      <c r="A426">
        <v>2518645547</v>
      </c>
      <c r="B426" t="s">
        <v>35</v>
      </c>
      <c r="C426" t="s">
        <v>123</v>
      </c>
      <c r="D426" t="s">
        <v>244</v>
      </c>
      <c r="E426" t="s">
        <v>243</v>
      </c>
      <c r="F426" t="s">
        <v>242</v>
      </c>
      <c r="G426">
        <v>2518645547</v>
      </c>
      <c r="H426" t="s">
        <v>38</v>
      </c>
      <c r="I426" t="s">
        <v>118</v>
      </c>
      <c r="J426" s="12" t="s">
        <v>146</v>
      </c>
      <c r="K426" s="12" t="s">
        <v>155</v>
      </c>
      <c r="L426" s="12" t="s">
        <v>154</v>
      </c>
      <c r="M426" t="s">
        <v>117</v>
      </c>
      <c r="N426" s="27" t="s">
        <v>241</v>
      </c>
      <c r="O426" s="26">
        <f>VLOOKUP(Table3[[#This Row],[taxon_oid]],[1]Alphas_all_puf_new_20170727!$A:$AG,14,FALSE)</f>
        <v>13687</v>
      </c>
      <c r="P426" s="26">
        <f>VLOOKUP(Table3[[#This Row],[taxon_oid]],[1]Alphas_all_puf_new_20170727!$A:$AG,15,FALSE)</f>
        <v>0</v>
      </c>
      <c r="Q426" s="26">
        <f>VLOOKUP(Table3[[#This Row],[taxon_oid]],[1]Alphas_all_puf_new_20170727!$A:$AG,16,FALSE)</f>
        <v>0</v>
      </c>
      <c r="R426" s="20">
        <f>VLOOKUP(Table3[[#This Row],[taxon_oid]],[1]Alphas_all_puf_new_20170727!$A:$AG,17,FALSE)</f>
        <v>42222</v>
      </c>
      <c r="S426" s="19" t="str">
        <f>VLOOKUP(Table3[[#This Row],[taxon_oid]],[1]Alphas_all_puf_new_20170727!$A:$AG,19,FALSE)</f>
        <v>Martin Allgaier</v>
      </c>
      <c r="T426" s="19" t="str">
        <f>VLOOKUP(Table3[[#This Row],[taxon_oid]],[1]Alphas_all_puf_new_20170727!$A:$AG,20,FALSE)</f>
        <v>Yes</v>
      </c>
      <c r="U426" s="19" t="str">
        <f>VLOOKUP(Table3[[#This Row],[taxon_oid]],[1]Alphas_all_puf_new_20170727!$A:$AG,21,FALSE)</f>
        <v>No</v>
      </c>
      <c r="V426" s="13">
        <f>VLOOKUP(Table3[[#This Row],[taxon_oid]],[1]Alphas_all_puf_new_20170727!$A:$AG,22,FALSE)</f>
        <v>4002950</v>
      </c>
      <c r="W426" s="13">
        <f>VLOOKUP(Table3[[#This Row],[taxon_oid]],[1]Alphas_all_puf_new_20170727!$A:$AG,23,FALSE)</f>
        <v>4576</v>
      </c>
      <c r="X426" s="13">
        <f>VLOOKUP(Table3[[#This Row],[taxon_oid]],[1]Alphas_all_puf_new_20170727!$A:$AG,24,FALSE)</f>
        <v>845</v>
      </c>
      <c r="Y426" s="25">
        <f>VLOOKUP(Table3[[#This Row],[taxon_oid]],[1]Alphas_all_puf_new_20170727!$A:$AG,25,FALSE)</f>
        <v>0.65</v>
      </c>
      <c r="Z426" s="13">
        <f>VLOOKUP(Table3[[#This Row],[taxon_oid]],[1]Alphas_all_puf_new_20170727!$A:$AG,26,FALSE)</f>
        <v>3447190</v>
      </c>
      <c r="AA426" s="13">
        <f>VLOOKUP(Table3[[#This Row],[taxon_oid]],[1]Alphas_all_puf_new_20170727!$A:$AG,27,FALSE)</f>
        <v>4512</v>
      </c>
      <c r="AB426" s="13">
        <f>VLOOKUP(Table3[[#This Row],[taxon_oid]],[1]Alphas_all_puf_new_20170727!$A:$AG,28,FALSE)</f>
        <v>64</v>
      </c>
      <c r="AC426" s="13">
        <f>VLOOKUP(Table3[[#This Row],[taxon_oid]],[1]Alphas_all_puf_new_20170727!$A:$AG,29,FALSE)</f>
        <v>5</v>
      </c>
      <c r="AD426" s="13">
        <f>VLOOKUP(Table3[[#This Row],[taxon_oid]],[1]Alphas_all_puf_new_20170727!$A:$AG,30,FALSE)</f>
        <v>3</v>
      </c>
      <c r="AE426" s="13">
        <f>VLOOKUP(Table3[[#This Row],[taxon_oid]],[1]Alphas_all_puf_new_20170727!$A:$AG,31,FALSE)</f>
        <v>1</v>
      </c>
      <c r="AF426" s="13">
        <f>VLOOKUP(Table3[[#This Row],[taxon_oid]],[1]Alphas_all_puf_new_20170727!$A:$AG,32,FALSE)</f>
        <v>1</v>
      </c>
      <c r="AG426" s="13">
        <f>VLOOKUP(Table3[[#This Row],[taxon_oid]],[1]Alphas_all_puf_new_20170727!$A:$AG,33,FALSE)</f>
        <v>47</v>
      </c>
    </row>
    <row r="427" spans="1:33" x14ac:dyDescent="0.35">
      <c r="A427">
        <v>2738541304</v>
      </c>
      <c r="B427" t="s">
        <v>35</v>
      </c>
      <c r="C427" t="s">
        <v>36</v>
      </c>
      <c r="D427" t="s">
        <v>163</v>
      </c>
      <c r="E427" t="s">
        <v>240</v>
      </c>
      <c r="F427" t="s">
        <v>46</v>
      </c>
      <c r="G427">
        <v>2738541304</v>
      </c>
      <c r="H427" t="s">
        <v>38</v>
      </c>
      <c r="I427" t="s">
        <v>118</v>
      </c>
      <c r="J427" s="12" t="s">
        <v>146</v>
      </c>
      <c r="K427" s="12" t="s">
        <v>155</v>
      </c>
      <c r="L427" s="12" t="s">
        <v>161</v>
      </c>
      <c r="M427" t="s">
        <v>160</v>
      </c>
      <c r="N427" s="27" t="s">
        <v>239</v>
      </c>
      <c r="O427" s="26">
        <f>VLOOKUP(Table3[[#This Row],[taxon_oid]],[1]Alphas_all_puf_new_20170727!$A:$AG,14,FALSE)</f>
        <v>1874826</v>
      </c>
      <c r="P427" s="26">
        <f>VLOOKUP(Table3[[#This Row],[taxon_oid]],[1]Alphas_all_puf_new_20170727!$A:$AG,15,FALSE)</f>
        <v>0</v>
      </c>
      <c r="Q427" s="26">
        <f>VLOOKUP(Table3[[#This Row],[taxon_oid]],[1]Alphas_all_puf_new_20170727!$A:$AG,16,FALSE)</f>
        <v>0</v>
      </c>
      <c r="R427" s="20">
        <f>VLOOKUP(Table3[[#This Row],[taxon_oid]],[1]Alphas_all_puf_new_20170727!$A:$AG,17,FALSE)</f>
        <v>42929</v>
      </c>
      <c r="S427" s="19" t="str">
        <f>VLOOKUP(Table3[[#This Row],[taxon_oid]],[1]Alphas_all_puf_new_20170727!$A:$AG,19,FALSE)</f>
        <v>Dale Pelletier</v>
      </c>
      <c r="T427" s="19" t="str">
        <f>VLOOKUP(Table3[[#This Row],[taxon_oid]],[1]Alphas_all_puf_new_20170727!$A:$AG,20,FALSE)</f>
        <v>Yes</v>
      </c>
      <c r="U427" s="19">
        <f>VLOOKUP(Table3[[#This Row],[taxon_oid]],[1]Alphas_all_puf_new_20170727!$A:$AG,21,FALSE)</f>
        <v>0</v>
      </c>
      <c r="V427" s="13">
        <f>VLOOKUP(Table3[[#This Row],[taxon_oid]],[1]Alphas_all_puf_new_20170727!$A:$AG,22,FALSE)</f>
        <v>4833665</v>
      </c>
      <c r="W427" s="13">
        <f>VLOOKUP(Table3[[#This Row],[taxon_oid]],[1]Alphas_all_puf_new_20170727!$A:$AG,23,FALSE)</f>
        <v>4524</v>
      </c>
      <c r="X427" s="13">
        <f>VLOOKUP(Table3[[#This Row],[taxon_oid]],[1]Alphas_all_puf_new_20170727!$A:$AG,24,FALSE)</f>
        <v>63</v>
      </c>
      <c r="Y427" s="25">
        <f>VLOOKUP(Table3[[#This Row],[taxon_oid]],[1]Alphas_all_puf_new_20170727!$A:$AG,25,FALSE)</f>
        <v>0.66</v>
      </c>
      <c r="Z427" s="13">
        <f>VLOOKUP(Table3[[#This Row],[taxon_oid]],[1]Alphas_all_puf_new_20170727!$A:$AG,26,FALSE)</f>
        <v>4412677</v>
      </c>
      <c r="AA427" s="13">
        <f>VLOOKUP(Table3[[#This Row],[taxon_oid]],[1]Alphas_all_puf_new_20170727!$A:$AG,27,FALSE)</f>
        <v>4447</v>
      </c>
      <c r="AB427" s="13">
        <f>VLOOKUP(Table3[[#This Row],[taxon_oid]],[1]Alphas_all_puf_new_20170727!$A:$AG,28,FALSE)</f>
        <v>77</v>
      </c>
      <c r="AC427" s="13">
        <f>VLOOKUP(Table3[[#This Row],[taxon_oid]],[1]Alphas_all_puf_new_20170727!$A:$AG,29,FALSE)</f>
        <v>3</v>
      </c>
      <c r="AD427" s="13">
        <f>VLOOKUP(Table3[[#This Row],[taxon_oid]],[1]Alphas_all_puf_new_20170727!$A:$AG,30,FALSE)</f>
        <v>1</v>
      </c>
      <c r="AE427" s="13">
        <f>VLOOKUP(Table3[[#This Row],[taxon_oid]],[1]Alphas_all_puf_new_20170727!$A:$AG,31,FALSE)</f>
        <v>1</v>
      </c>
      <c r="AF427" s="13">
        <f>VLOOKUP(Table3[[#This Row],[taxon_oid]],[1]Alphas_all_puf_new_20170727!$A:$AG,32,FALSE)</f>
        <v>1</v>
      </c>
      <c r="AG427" s="13">
        <f>VLOOKUP(Table3[[#This Row],[taxon_oid]],[1]Alphas_all_puf_new_20170727!$A:$AG,33,FALSE)</f>
        <v>61</v>
      </c>
    </row>
    <row r="428" spans="1:33" x14ac:dyDescent="0.35">
      <c r="A428">
        <v>2548876811</v>
      </c>
      <c r="B428" t="s">
        <v>35</v>
      </c>
      <c r="C428" t="s">
        <v>36</v>
      </c>
      <c r="D428" t="s">
        <v>238</v>
      </c>
      <c r="E428" t="s">
        <v>237</v>
      </c>
      <c r="F428" t="s">
        <v>218</v>
      </c>
      <c r="G428">
        <v>2548876811</v>
      </c>
      <c r="H428" t="s">
        <v>38</v>
      </c>
      <c r="I428" t="s">
        <v>118</v>
      </c>
      <c r="J428" s="12" t="s">
        <v>146</v>
      </c>
      <c r="K428" s="12" t="s">
        <v>155</v>
      </c>
      <c r="L428" s="12" t="s">
        <v>154</v>
      </c>
      <c r="M428" t="s">
        <v>237</v>
      </c>
      <c r="N428" s="27" t="s">
        <v>236</v>
      </c>
      <c r="O428" s="26">
        <f>VLOOKUP(Table3[[#This Row],[taxon_oid]],[1]Alphas_all_puf_new_20170727!$A:$AG,14,FALSE)</f>
        <v>1112216</v>
      </c>
      <c r="P428" s="26">
        <f>VLOOKUP(Table3[[#This Row],[taxon_oid]],[1]Alphas_all_puf_new_20170727!$A:$AG,15,FALSE)</f>
        <v>0</v>
      </c>
      <c r="Q428" s="26">
        <f>VLOOKUP(Table3[[#This Row],[taxon_oid]],[1]Alphas_all_puf_new_20170727!$A:$AG,16,FALSE)</f>
        <v>0</v>
      </c>
      <c r="R428" s="20">
        <f>VLOOKUP(Table3[[#This Row],[taxon_oid]],[1]Alphas_all_puf_new_20170727!$A:$AG,17,FALSE)</f>
        <v>41613</v>
      </c>
      <c r="S428" s="19">
        <f>VLOOKUP(Table3[[#This Row],[taxon_oid]],[1]Alphas_all_puf_new_20170727!$A:$AG,19,FALSE)</f>
        <v>0</v>
      </c>
      <c r="T428" s="19" t="str">
        <f>VLOOKUP(Table3[[#This Row],[taxon_oid]],[1]Alphas_all_puf_new_20170727!$A:$AG,20,FALSE)</f>
        <v>Yes</v>
      </c>
      <c r="U428" s="19" t="str">
        <f>VLOOKUP(Table3[[#This Row],[taxon_oid]],[1]Alphas_all_puf_new_20170727!$A:$AG,21,FALSE)</f>
        <v>No</v>
      </c>
      <c r="V428" s="13">
        <f>VLOOKUP(Table3[[#This Row],[taxon_oid]],[1]Alphas_all_puf_new_20170727!$A:$AG,22,FALSE)</f>
        <v>4663101</v>
      </c>
      <c r="W428" s="13">
        <f>VLOOKUP(Table3[[#This Row],[taxon_oid]],[1]Alphas_all_puf_new_20170727!$A:$AG,23,FALSE)</f>
        <v>4376</v>
      </c>
      <c r="X428" s="13">
        <f>VLOOKUP(Table3[[#This Row],[taxon_oid]],[1]Alphas_all_puf_new_20170727!$A:$AG,24,FALSE)</f>
        <v>70</v>
      </c>
      <c r="Y428" s="25">
        <f>VLOOKUP(Table3[[#This Row],[taxon_oid]],[1]Alphas_all_puf_new_20170727!$A:$AG,25,FALSE)</f>
        <v>0.66</v>
      </c>
      <c r="Z428" s="13">
        <f>VLOOKUP(Table3[[#This Row],[taxon_oid]],[1]Alphas_all_puf_new_20170727!$A:$AG,26,FALSE)</f>
        <v>4132293</v>
      </c>
      <c r="AA428" s="13">
        <f>VLOOKUP(Table3[[#This Row],[taxon_oid]],[1]Alphas_all_puf_new_20170727!$A:$AG,27,FALSE)</f>
        <v>4320</v>
      </c>
      <c r="AB428" s="13">
        <f>VLOOKUP(Table3[[#This Row],[taxon_oid]],[1]Alphas_all_puf_new_20170727!$A:$AG,28,FALSE)</f>
        <v>56</v>
      </c>
      <c r="AC428" s="13">
        <f>VLOOKUP(Table3[[#This Row],[taxon_oid]],[1]Alphas_all_puf_new_20170727!$A:$AG,29,FALSE)</f>
        <v>2</v>
      </c>
      <c r="AD428" s="13">
        <f>VLOOKUP(Table3[[#This Row],[taxon_oid]],[1]Alphas_all_puf_new_20170727!$A:$AG,30,FALSE)</f>
        <v>1</v>
      </c>
      <c r="AE428" s="13">
        <f>VLOOKUP(Table3[[#This Row],[taxon_oid]],[1]Alphas_all_puf_new_20170727!$A:$AG,31,FALSE)</f>
        <v>0</v>
      </c>
      <c r="AF428" s="13">
        <f>VLOOKUP(Table3[[#This Row],[taxon_oid]],[1]Alphas_all_puf_new_20170727!$A:$AG,32,FALSE)</f>
        <v>1</v>
      </c>
      <c r="AG428" s="13">
        <f>VLOOKUP(Table3[[#This Row],[taxon_oid]],[1]Alphas_all_puf_new_20170727!$A:$AG,33,FALSE)</f>
        <v>45</v>
      </c>
    </row>
    <row r="429" spans="1:33" x14ac:dyDescent="0.35">
      <c r="A429">
        <v>2609460041</v>
      </c>
      <c r="B429" t="s">
        <v>35</v>
      </c>
      <c r="C429" t="s">
        <v>36</v>
      </c>
      <c r="D429" t="s">
        <v>235</v>
      </c>
      <c r="E429" t="s">
        <v>233</v>
      </c>
      <c r="F429" t="s">
        <v>234</v>
      </c>
      <c r="G429">
        <v>2609460041</v>
      </c>
      <c r="H429" t="s">
        <v>38</v>
      </c>
      <c r="I429" t="s">
        <v>118</v>
      </c>
      <c r="J429" s="12" t="s">
        <v>146</v>
      </c>
      <c r="K429" s="12" t="s">
        <v>155</v>
      </c>
      <c r="L429" s="12" t="s">
        <v>154</v>
      </c>
      <c r="M429" t="s">
        <v>233</v>
      </c>
      <c r="N429" s="27" t="s">
        <v>232</v>
      </c>
      <c r="O429" s="26">
        <f>VLOOKUP(Table3[[#This Row],[taxon_oid]],[1]Alphas_all_puf_new_20170727!$A:$AG,14,FALSE)</f>
        <v>1379700</v>
      </c>
      <c r="P429" s="26">
        <f>VLOOKUP(Table3[[#This Row],[taxon_oid]],[1]Alphas_all_puf_new_20170727!$A:$AG,15,FALSE)</f>
        <v>0</v>
      </c>
      <c r="Q429" s="26">
        <f>VLOOKUP(Table3[[#This Row],[taxon_oid]],[1]Alphas_all_puf_new_20170727!$A:$AG,16,FALSE)</f>
        <v>0</v>
      </c>
      <c r="R429" s="20">
        <f>VLOOKUP(Table3[[#This Row],[taxon_oid]],[1]Alphas_all_puf_new_20170727!$A:$AG,17,FALSE)</f>
        <v>42107</v>
      </c>
      <c r="S429" s="19">
        <f>VLOOKUP(Table3[[#This Row],[taxon_oid]],[1]Alphas_all_puf_new_20170727!$A:$AG,19,FALSE)</f>
        <v>0</v>
      </c>
      <c r="T429" s="19" t="str">
        <f>VLOOKUP(Table3[[#This Row],[taxon_oid]],[1]Alphas_all_puf_new_20170727!$A:$AG,20,FALSE)</f>
        <v>Yes</v>
      </c>
      <c r="U429" s="19" t="str">
        <f>VLOOKUP(Table3[[#This Row],[taxon_oid]],[1]Alphas_all_puf_new_20170727!$A:$AG,21,FALSE)</f>
        <v>Unknown</v>
      </c>
      <c r="V429" s="13">
        <f>VLOOKUP(Table3[[#This Row],[taxon_oid]],[1]Alphas_all_puf_new_20170727!$A:$AG,22,FALSE)</f>
        <v>3990927</v>
      </c>
      <c r="W429" s="13">
        <f>VLOOKUP(Table3[[#This Row],[taxon_oid]],[1]Alphas_all_puf_new_20170727!$A:$AG,23,FALSE)</f>
        <v>4356</v>
      </c>
      <c r="X429" s="13">
        <f>VLOOKUP(Table3[[#This Row],[taxon_oid]],[1]Alphas_all_puf_new_20170727!$A:$AG,24,FALSE)</f>
        <v>808</v>
      </c>
      <c r="Y429" s="25">
        <f>VLOOKUP(Table3[[#This Row],[taxon_oid]],[1]Alphas_all_puf_new_20170727!$A:$AG,25,FALSE)</f>
        <v>0.65</v>
      </c>
      <c r="Z429" s="13">
        <f>VLOOKUP(Table3[[#This Row],[taxon_oid]],[1]Alphas_all_puf_new_20170727!$A:$AG,26,FALSE)</f>
        <v>3421958</v>
      </c>
      <c r="AA429" s="13">
        <f>VLOOKUP(Table3[[#This Row],[taxon_oid]],[1]Alphas_all_puf_new_20170727!$A:$AG,27,FALSE)</f>
        <v>4296</v>
      </c>
      <c r="AB429" s="13">
        <f>VLOOKUP(Table3[[#This Row],[taxon_oid]],[1]Alphas_all_puf_new_20170727!$A:$AG,28,FALSE)</f>
        <v>60</v>
      </c>
      <c r="AC429" s="13">
        <f>VLOOKUP(Table3[[#This Row],[taxon_oid]],[1]Alphas_all_puf_new_20170727!$A:$AG,29,FALSE)</f>
        <v>2</v>
      </c>
      <c r="AD429" s="13">
        <f>VLOOKUP(Table3[[#This Row],[taxon_oid]],[1]Alphas_all_puf_new_20170727!$A:$AG,30,FALSE)</f>
        <v>0</v>
      </c>
      <c r="AE429" s="13">
        <f>VLOOKUP(Table3[[#This Row],[taxon_oid]],[1]Alphas_all_puf_new_20170727!$A:$AG,31,FALSE)</f>
        <v>1</v>
      </c>
      <c r="AF429" s="13">
        <f>VLOOKUP(Table3[[#This Row],[taxon_oid]],[1]Alphas_all_puf_new_20170727!$A:$AG,32,FALSE)</f>
        <v>1</v>
      </c>
      <c r="AG429" s="13">
        <f>VLOOKUP(Table3[[#This Row],[taxon_oid]],[1]Alphas_all_puf_new_20170727!$A:$AG,33,FALSE)</f>
        <v>46</v>
      </c>
    </row>
    <row r="430" spans="1:33" x14ac:dyDescent="0.35">
      <c r="A430">
        <v>2523231034</v>
      </c>
      <c r="B430" t="s">
        <v>35</v>
      </c>
      <c r="C430" t="s">
        <v>36</v>
      </c>
      <c r="D430" t="s">
        <v>172</v>
      </c>
      <c r="E430" t="s">
        <v>231</v>
      </c>
      <c r="F430" t="s">
        <v>46</v>
      </c>
      <c r="G430">
        <v>2523231034</v>
      </c>
      <c r="H430" t="s">
        <v>38</v>
      </c>
      <c r="I430" t="s">
        <v>118</v>
      </c>
      <c r="J430" s="12" t="s">
        <v>146</v>
      </c>
      <c r="K430" s="12" t="s">
        <v>155</v>
      </c>
      <c r="L430" s="12" t="s">
        <v>208</v>
      </c>
      <c r="M430" s="12" t="s">
        <v>230</v>
      </c>
      <c r="N430" s="27" t="s">
        <v>229</v>
      </c>
      <c r="O430" s="26">
        <f>VLOOKUP(Table3[[#This Row],[taxon_oid]],[1]Alphas_all_puf_new_20170727!$A:$AG,14,FALSE)</f>
        <v>1123240</v>
      </c>
      <c r="P430" s="26">
        <f>VLOOKUP(Table3[[#This Row],[taxon_oid]],[1]Alphas_all_puf_new_20170727!$A:$AG,15,FALSE)</f>
        <v>0</v>
      </c>
      <c r="Q430" s="26">
        <f>VLOOKUP(Table3[[#This Row],[taxon_oid]],[1]Alphas_all_puf_new_20170727!$A:$AG,16,FALSE)</f>
        <v>0</v>
      </c>
      <c r="R430" s="20">
        <f>VLOOKUP(Table3[[#This Row],[taxon_oid]],[1]Alphas_all_puf_new_20170727!$A:$AG,17,FALSE)</f>
        <v>41372</v>
      </c>
      <c r="S430" s="19" t="str">
        <f>VLOOKUP(Table3[[#This Row],[taxon_oid]],[1]Alphas_all_puf_new_20170727!$A:$AG,19,FALSE)</f>
        <v>Nikos Kyrpides</v>
      </c>
      <c r="T430" s="19" t="str">
        <f>VLOOKUP(Table3[[#This Row],[taxon_oid]],[1]Alphas_all_puf_new_20170727!$A:$AG,20,FALSE)</f>
        <v>Yes</v>
      </c>
      <c r="U430" s="19" t="str">
        <f>VLOOKUP(Table3[[#This Row],[taxon_oid]],[1]Alphas_all_puf_new_20170727!$A:$AG,21,FALSE)</f>
        <v>Yes</v>
      </c>
      <c r="V430" s="13">
        <f>VLOOKUP(Table3[[#This Row],[taxon_oid]],[1]Alphas_all_puf_new_20170727!$A:$AG,22,FALSE)</f>
        <v>2613739</v>
      </c>
      <c r="W430" s="13">
        <f>VLOOKUP(Table3[[#This Row],[taxon_oid]],[1]Alphas_all_puf_new_20170727!$A:$AG,23,FALSE)</f>
        <v>2586</v>
      </c>
      <c r="X430" s="13">
        <f>VLOOKUP(Table3[[#This Row],[taxon_oid]],[1]Alphas_all_puf_new_20170727!$A:$AG,24,FALSE)</f>
        <v>11</v>
      </c>
      <c r="Y430" s="25">
        <f>VLOOKUP(Table3[[#This Row],[taxon_oid]],[1]Alphas_all_puf_new_20170727!$A:$AG,25,FALSE)</f>
        <v>0.64</v>
      </c>
      <c r="Z430" s="13">
        <f>VLOOKUP(Table3[[#This Row],[taxon_oid]],[1]Alphas_all_puf_new_20170727!$A:$AG,26,FALSE)</f>
        <v>2431580</v>
      </c>
      <c r="AA430" s="13">
        <f>VLOOKUP(Table3[[#This Row],[taxon_oid]],[1]Alphas_all_puf_new_20170727!$A:$AG,27,FALSE)</f>
        <v>2534</v>
      </c>
      <c r="AB430" s="13">
        <f>VLOOKUP(Table3[[#This Row],[taxon_oid]],[1]Alphas_all_puf_new_20170727!$A:$AG,28,FALSE)</f>
        <v>52</v>
      </c>
      <c r="AC430" s="13">
        <f>VLOOKUP(Table3[[#This Row],[taxon_oid]],[1]Alphas_all_puf_new_20170727!$A:$AG,29,FALSE)</f>
        <v>3</v>
      </c>
      <c r="AD430" s="13">
        <f>VLOOKUP(Table3[[#This Row],[taxon_oid]],[1]Alphas_all_puf_new_20170727!$A:$AG,30,FALSE)</f>
        <v>1</v>
      </c>
      <c r="AE430" s="13">
        <f>VLOOKUP(Table3[[#This Row],[taxon_oid]],[1]Alphas_all_puf_new_20170727!$A:$AG,31,FALSE)</f>
        <v>1</v>
      </c>
      <c r="AF430" s="13">
        <f>VLOOKUP(Table3[[#This Row],[taxon_oid]],[1]Alphas_all_puf_new_20170727!$A:$AG,32,FALSE)</f>
        <v>1</v>
      </c>
      <c r="AG430" s="13">
        <f>VLOOKUP(Table3[[#This Row],[taxon_oid]],[1]Alphas_all_puf_new_20170727!$A:$AG,33,FALSE)</f>
        <v>44</v>
      </c>
    </row>
    <row r="431" spans="1:33" x14ac:dyDescent="0.35">
      <c r="A431">
        <v>2651869684</v>
      </c>
      <c r="B431" t="s">
        <v>35</v>
      </c>
      <c r="C431" t="s">
        <v>36</v>
      </c>
      <c r="D431" t="s">
        <v>135</v>
      </c>
      <c r="E431" t="s">
        <v>228</v>
      </c>
      <c r="F431" t="s">
        <v>133</v>
      </c>
      <c r="G431">
        <v>2651869684</v>
      </c>
      <c r="H431" t="s">
        <v>38</v>
      </c>
      <c r="I431" t="s">
        <v>118</v>
      </c>
      <c r="J431" s="12" t="s">
        <v>146</v>
      </c>
      <c r="K431" s="12" t="s">
        <v>155</v>
      </c>
      <c r="L431" s="12" t="s">
        <v>161</v>
      </c>
      <c r="M431" t="s">
        <v>228</v>
      </c>
      <c r="N431" s="27" t="s">
        <v>227</v>
      </c>
      <c r="O431" s="26">
        <f>VLOOKUP(Table3[[#This Row],[taxon_oid]],[1]Alphas_all_puf_new_20170727!$A:$AG,14,FALSE)</f>
        <v>1523413</v>
      </c>
      <c r="P431" s="26">
        <f>VLOOKUP(Table3[[#This Row],[taxon_oid]],[1]Alphas_all_puf_new_20170727!$A:$AG,15,FALSE)</f>
        <v>0</v>
      </c>
      <c r="Q431" s="26">
        <f>VLOOKUP(Table3[[#This Row],[taxon_oid]],[1]Alphas_all_puf_new_20170727!$A:$AG,16,FALSE)</f>
        <v>0</v>
      </c>
      <c r="R431" s="20">
        <f>VLOOKUP(Table3[[#This Row],[taxon_oid]],[1]Alphas_all_puf_new_20170727!$A:$AG,17,FALSE)</f>
        <v>42430</v>
      </c>
      <c r="S431" s="19">
        <f>VLOOKUP(Table3[[#This Row],[taxon_oid]],[1]Alphas_all_puf_new_20170727!$A:$AG,19,FALSE)</f>
        <v>0</v>
      </c>
      <c r="T431" s="19" t="str">
        <f>VLOOKUP(Table3[[#This Row],[taxon_oid]],[1]Alphas_all_puf_new_20170727!$A:$AG,20,FALSE)</f>
        <v>Yes</v>
      </c>
      <c r="U431" s="19" t="str">
        <f>VLOOKUP(Table3[[#This Row],[taxon_oid]],[1]Alphas_all_puf_new_20170727!$A:$AG,21,FALSE)</f>
        <v>Unknown</v>
      </c>
      <c r="V431" s="13">
        <f>VLOOKUP(Table3[[#This Row],[taxon_oid]],[1]Alphas_all_puf_new_20170727!$A:$AG,22,FALSE)</f>
        <v>4750579</v>
      </c>
      <c r="W431" s="13">
        <f>VLOOKUP(Table3[[#This Row],[taxon_oid]],[1]Alphas_all_puf_new_20170727!$A:$AG,23,FALSE)</f>
        <v>4250</v>
      </c>
      <c r="X431" s="13">
        <f>VLOOKUP(Table3[[#This Row],[taxon_oid]],[1]Alphas_all_puf_new_20170727!$A:$AG,24,FALSE)</f>
        <v>50</v>
      </c>
      <c r="Y431" s="25">
        <f>VLOOKUP(Table3[[#This Row],[taxon_oid]],[1]Alphas_all_puf_new_20170727!$A:$AG,25,FALSE)</f>
        <v>0.66</v>
      </c>
      <c r="Z431" s="13">
        <f>VLOOKUP(Table3[[#This Row],[taxon_oid]],[1]Alphas_all_puf_new_20170727!$A:$AG,26,FALSE)</f>
        <v>4301748</v>
      </c>
      <c r="AA431" s="13">
        <f>VLOOKUP(Table3[[#This Row],[taxon_oid]],[1]Alphas_all_puf_new_20170727!$A:$AG,27,FALSE)</f>
        <v>4180</v>
      </c>
      <c r="AB431" s="13">
        <f>VLOOKUP(Table3[[#This Row],[taxon_oid]],[1]Alphas_all_puf_new_20170727!$A:$AG,28,FALSE)</f>
        <v>70</v>
      </c>
      <c r="AC431" s="13">
        <f>VLOOKUP(Table3[[#This Row],[taxon_oid]],[1]Alphas_all_puf_new_20170727!$A:$AG,29,FALSE)</f>
        <v>2</v>
      </c>
      <c r="AD431" s="13">
        <f>VLOOKUP(Table3[[#This Row],[taxon_oid]],[1]Alphas_all_puf_new_20170727!$A:$AG,30,FALSE)</f>
        <v>0</v>
      </c>
      <c r="AE431" s="13">
        <f>VLOOKUP(Table3[[#This Row],[taxon_oid]],[1]Alphas_all_puf_new_20170727!$A:$AG,31,FALSE)</f>
        <v>1</v>
      </c>
      <c r="AF431" s="13">
        <f>VLOOKUP(Table3[[#This Row],[taxon_oid]],[1]Alphas_all_puf_new_20170727!$A:$AG,32,FALSE)</f>
        <v>1</v>
      </c>
      <c r="AG431" s="13">
        <f>VLOOKUP(Table3[[#This Row],[taxon_oid]],[1]Alphas_all_puf_new_20170727!$A:$AG,33,FALSE)</f>
        <v>54</v>
      </c>
    </row>
    <row r="432" spans="1:33" x14ac:dyDescent="0.35">
      <c r="A432">
        <v>2636415803</v>
      </c>
      <c r="B432" t="s">
        <v>35</v>
      </c>
      <c r="C432" t="s">
        <v>36</v>
      </c>
      <c r="D432" t="s">
        <v>135</v>
      </c>
      <c r="E432" t="s">
        <v>226</v>
      </c>
      <c r="F432" t="s">
        <v>133</v>
      </c>
      <c r="G432">
        <v>2636415803</v>
      </c>
      <c r="H432" t="s">
        <v>38</v>
      </c>
      <c r="I432" t="s">
        <v>118</v>
      </c>
      <c r="J432" s="12" t="s">
        <v>146</v>
      </c>
      <c r="K432" s="12" t="s">
        <v>155</v>
      </c>
      <c r="L432" s="12" t="s">
        <v>161</v>
      </c>
      <c r="M432" t="s">
        <v>226</v>
      </c>
      <c r="N432" s="27" t="s">
        <v>225</v>
      </c>
      <c r="O432" s="26">
        <f>VLOOKUP(Table3[[#This Row],[taxon_oid]],[1]Alphas_all_puf_new_20170727!$A:$AG,14,FALSE)</f>
        <v>1523425</v>
      </c>
      <c r="P432" s="26">
        <f>VLOOKUP(Table3[[#This Row],[taxon_oid]],[1]Alphas_all_puf_new_20170727!$A:$AG,15,FALSE)</f>
        <v>0</v>
      </c>
      <c r="Q432" s="26">
        <f>VLOOKUP(Table3[[#This Row],[taxon_oid]],[1]Alphas_all_puf_new_20170727!$A:$AG,16,FALSE)</f>
        <v>0</v>
      </c>
      <c r="R432" s="20">
        <f>VLOOKUP(Table3[[#This Row],[taxon_oid]],[1]Alphas_all_puf_new_20170727!$A:$AG,17,FALSE)</f>
        <v>42297</v>
      </c>
      <c r="S432" s="19">
        <f>VLOOKUP(Table3[[#This Row],[taxon_oid]],[1]Alphas_all_puf_new_20170727!$A:$AG,19,FALSE)</f>
        <v>0</v>
      </c>
      <c r="T432" s="19" t="str">
        <f>VLOOKUP(Table3[[#This Row],[taxon_oid]],[1]Alphas_all_puf_new_20170727!$A:$AG,20,FALSE)</f>
        <v>Yes</v>
      </c>
      <c r="U432" s="19" t="str">
        <f>VLOOKUP(Table3[[#This Row],[taxon_oid]],[1]Alphas_all_puf_new_20170727!$A:$AG,21,FALSE)</f>
        <v>Unknown</v>
      </c>
      <c r="V432" s="13">
        <f>VLOOKUP(Table3[[#This Row],[taxon_oid]],[1]Alphas_all_puf_new_20170727!$A:$AG,22,FALSE)</f>
        <v>4232088</v>
      </c>
      <c r="W432" s="13">
        <f>VLOOKUP(Table3[[#This Row],[taxon_oid]],[1]Alphas_all_puf_new_20170727!$A:$AG,23,FALSE)</f>
        <v>4007</v>
      </c>
      <c r="X432" s="13">
        <f>VLOOKUP(Table3[[#This Row],[taxon_oid]],[1]Alphas_all_puf_new_20170727!$A:$AG,24,FALSE)</f>
        <v>84</v>
      </c>
      <c r="Y432" s="25">
        <f>VLOOKUP(Table3[[#This Row],[taxon_oid]],[1]Alphas_all_puf_new_20170727!$A:$AG,25,FALSE)</f>
        <v>0.59</v>
      </c>
      <c r="Z432" s="13">
        <f>VLOOKUP(Table3[[#This Row],[taxon_oid]],[1]Alphas_all_puf_new_20170727!$A:$AG,26,FALSE)</f>
        <v>3843709</v>
      </c>
      <c r="AA432" s="13">
        <f>VLOOKUP(Table3[[#This Row],[taxon_oid]],[1]Alphas_all_puf_new_20170727!$A:$AG,27,FALSE)</f>
        <v>3946</v>
      </c>
      <c r="AB432" s="13">
        <f>VLOOKUP(Table3[[#This Row],[taxon_oid]],[1]Alphas_all_puf_new_20170727!$A:$AG,28,FALSE)</f>
        <v>61</v>
      </c>
      <c r="AC432" s="13">
        <f>VLOOKUP(Table3[[#This Row],[taxon_oid]],[1]Alphas_all_puf_new_20170727!$A:$AG,29,FALSE)</f>
        <v>3</v>
      </c>
      <c r="AD432" s="13">
        <f>VLOOKUP(Table3[[#This Row],[taxon_oid]],[1]Alphas_all_puf_new_20170727!$A:$AG,30,FALSE)</f>
        <v>1</v>
      </c>
      <c r="AE432" s="13">
        <f>VLOOKUP(Table3[[#This Row],[taxon_oid]],[1]Alphas_all_puf_new_20170727!$A:$AG,31,FALSE)</f>
        <v>1</v>
      </c>
      <c r="AF432" s="13">
        <f>VLOOKUP(Table3[[#This Row],[taxon_oid]],[1]Alphas_all_puf_new_20170727!$A:$AG,32,FALSE)</f>
        <v>1</v>
      </c>
      <c r="AG432" s="13">
        <f>VLOOKUP(Table3[[#This Row],[taxon_oid]],[1]Alphas_all_puf_new_20170727!$A:$AG,33,FALSE)</f>
        <v>47</v>
      </c>
    </row>
    <row r="433" spans="1:33" x14ac:dyDescent="0.35">
      <c r="A433">
        <v>2565957137</v>
      </c>
      <c r="B433" t="s">
        <v>35</v>
      </c>
      <c r="C433" t="s">
        <v>36</v>
      </c>
      <c r="D433" t="s">
        <v>172</v>
      </c>
      <c r="E433" t="s">
        <v>224</v>
      </c>
      <c r="F433" t="s">
        <v>46</v>
      </c>
      <c r="G433">
        <v>2565957137</v>
      </c>
      <c r="H433" t="s">
        <v>38</v>
      </c>
      <c r="I433" t="s">
        <v>118</v>
      </c>
      <c r="J433" s="12" t="s">
        <v>146</v>
      </c>
      <c r="K433" s="12" t="s">
        <v>155</v>
      </c>
      <c r="L433" s="12" t="s">
        <v>154</v>
      </c>
      <c r="M433" s="12" t="s">
        <v>223</v>
      </c>
      <c r="N433" s="27" t="s">
        <v>222</v>
      </c>
      <c r="O433" s="26">
        <f>VLOOKUP(Table3[[#This Row],[taxon_oid]],[1]Alphas_all_puf_new_20170727!$A:$AG,14,FALSE)</f>
        <v>1123267</v>
      </c>
      <c r="P433" s="26">
        <f>VLOOKUP(Table3[[#This Row],[taxon_oid]],[1]Alphas_all_puf_new_20170727!$A:$AG,15,FALSE)</f>
        <v>0</v>
      </c>
      <c r="Q433" s="26">
        <f>VLOOKUP(Table3[[#This Row],[taxon_oid]],[1]Alphas_all_puf_new_20170727!$A:$AG,16,FALSE)</f>
        <v>0</v>
      </c>
      <c r="R433" s="20">
        <f>VLOOKUP(Table3[[#This Row],[taxon_oid]],[1]Alphas_all_puf_new_20170727!$A:$AG,17,FALSE)</f>
        <v>41771</v>
      </c>
      <c r="S433" s="19" t="str">
        <f>VLOOKUP(Table3[[#This Row],[taxon_oid]],[1]Alphas_all_puf_new_20170727!$A:$AG,19,FALSE)</f>
        <v>Nikos Kyrpides</v>
      </c>
      <c r="T433" s="19" t="str">
        <f>VLOOKUP(Table3[[#This Row],[taxon_oid]],[1]Alphas_all_puf_new_20170727!$A:$AG,20,FALSE)</f>
        <v>Yes</v>
      </c>
      <c r="U433" s="19" t="str">
        <f>VLOOKUP(Table3[[#This Row],[taxon_oid]],[1]Alphas_all_puf_new_20170727!$A:$AG,21,FALSE)</f>
        <v>Yes</v>
      </c>
      <c r="V433" s="13">
        <f>VLOOKUP(Table3[[#This Row],[taxon_oid]],[1]Alphas_all_puf_new_20170727!$A:$AG,22,FALSE)</f>
        <v>2533034</v>
      </c>
      <c r="W433" s="13">
        <f>VLOOKUP(Table3[[#This Row],[taxon_oid]],[1]Alphas_all_puf_new_20170727!$A:$AG,23,FALSE)</f>
        <v>2566</v>
      </c>
      <c r="X433" s="13">
        <f>VLOOKUP(Table3[[#This Row],[taxon_oid]],[1]Alphas_all_puf_new_20170727!$A:$AG,24,FALSE)</f>
        <v>3</v>
      </c>
      <c r="Y433" s="25">
        <f>VLOOKUP(Table3[[#This Row],[taxon_oid]],[1]Alphas_all_puf_new_20170727!$A:$AG,25,FALSE)</f>
        <v>0.68</v>
      </c>
      <c r="Z433" s="13">
        <f>VLOOKUP(Table3[[#This Row],[taxon_oid]],[1]Alphas_all_puf_new_20170727!$A:$AG,26,FALSE)</f>
        <v>2369366</v>
      </c>
      <c r="AA433" s="13">
        <f>VLOOKUP(Table3[[#This Row],[taxon_oid]],[1]Alphas_all_puf_new_20170727!$A:$AG,27,FALSE)</f>
        <v>2511</v>
      </c>
      <c r="AB433" s="13">
        <f>VLOOKUP(Table3[[#This Row],[taxon_oid]],[1]Alphas_all_puf_new_20170727!$A:$AG,28,FALSE)</f>
        <v>55</v>
      </c>
      <c r="AC433" s="13">
        <f>VLOOKUP(Table3[[#This Row],[taxon_oid]],[1]Alphas_all_puf_new_20170727!$A:$AG,29,FALSE)</f>
        <v>3</v>
      </c>
      <c r="AD433" s="13">
        <f>VLOOKUP(Table3[[#This Row],[taxon_oid]],[1]Alphas_all_puf_new_20170727!$A:$AG,30,FALSE)</f>
        <v>1</v>
      </c>
      <c r="AE433" s="13">
        <f>VLOOKUP(Table3[[#This Row],[taxon_oid]],[1]Alphas_all_puf_new_20170727!$A:$AG,31,FALSE)</f>
        <v>1</v>
      </c>
      <c r="AF433" s="13">
        <f>VLOOKUP(Table3[[#This Row],[taxon_oid]],[1]Alphas_all_puf_new_20170727!$A:$AG,32,FALSE)</f>
        <v>1</v>
      </c>
      <c r="AG433" s="13">
        <f>VLOOKUP(Table3[[#This Row],[taxon_oid]],[1]Alphas_all_puf_new_20170727!$A:$AG,33,FALSE)</f>
        <v>46</v>
      </c>
    </row>
    <row r="434" spans="1:33" x14ac:dyDescent="0.35">
      <c r="A434">
        <v>2738541301</v>
      </c>
      <c r="B434" t="s">
        <v>35</v>
      </c>
      <c r="C434" t="s">
        <v>36</v>
      </c>
      <c r="D434" t="s">
        <v>163</v>
      </c>
      <c r="E434" t="s">
        <v>221</v>
      </c>
      <c r="F434" t="s">
        <v>46</v>
      </c>
      <c r="G434">
        <v>2738541301</v>
      </c>
      <c r="H434" t="s">
        <v>38</v>
      </c>
      <c r="I434" t="s">
        <v>118</v>
      </c>
      <c r="J434" s="12" t="s">
        <v>146</v>
      </c>
      <c r="K434" s="12" t="s">
        <v>155</v>
      </c>
      <c r="L434" s="12" t="s">
        <v>161</v>
      </c>
      <c r="M434" t="s">
        <v>160</v>
      </c>
      <c r="N434" s="27" t="s">
        <v>220</v>
      </c>
      <c r="O434" s="26">
        <f>VLOOKUP(Table3[[#This Row],[taxon_oid]],[1]Alphas_all_puf_new_20170727!$A:$AG,14,FALSE)</f>
        <v>1874826</v>
      </c>
      <c r="P434" s="26">
        <f>VLOOKUP(Table3[[#This Row],[taxon_oid]],[1]Alphas_all_puf_new_20170727!$A:$AG,15,FALSE)</f>
        <v>0</v>
      </c>
      <c r="Q434" s="26">
        <f>VLOOKUP(Table3[[#This Row],[taxon_oid]],[1]Alphas_all_puf_new_20170727!$A:$AG,16,FALSE)</f>
        <v>0</v>
      </c>
      <c r="R434" s="20">
        <f>VLOOKUP(Table3[[#This Row],[taxon_oid]],[1]Alphas_all_puf_new_20170727!$A:$AG,17,FALSE)</f>
        <v>42929</v>
      </c>
      <c r="S434" s="19" t="str">
        <f>VLOOKUP(Table3[[#This Row],[taxon_oid]],[1]Alphas_all_puf_new_20170727!$A:$AG,19,FALSE)</f>
        <v>Dale Pelletier</v>
      </c>
      <c r="T434" s="19" t="str">
        <f>VLOOKUP(Table3[[#This Row],[taxon_oid]],[1]Alphas_all_puf_new_20170727!$A:$AG,20,FALSE)</f>
        <v>Yes</v>
      </c>
      <c r="U434" s="19">
        <f>VLOOKUP(Table3[[#This Row],[taxon_oid]],[1]Alphas_all_puf_new_20170727!$A:$AG,21,FALSE)</f>
        <v>0</v>
      </c>
      <c r="V434" s="13">
        <f>VLOOKUP(Table3[[#This Row],[taxon_oid]],[1]Alphas_all_puf_new_20170727!$A:$AG,22,FALSE)</f>
        <v>4834102</v>
      </c>
      <c r="W434" s="13">
        <f>VLOOKUP(Table3[[#This Row],[taxon_oid]],[1]Alphas_all_puf_new_20170727!$A:$AG,23,FALSE)</f>
        <v>4520</v>
      </c>
      <c r="X434" s="13">
        <f>VLOOKUP(Table3[[#This Row],[taxon_oid]],[1]Alphas_all_puf_new_20170727!$A:$AG,24,FALSE)</f>
        <v>61</v>
      </c>
      <c r="Y434" s="25">
        <f>VLOOKUP(Table3[[#This Row],[taxon_oid]],[1]Alphas_all_puf_new_20170727!$A:$AG,25,FALSE)</f>
        <v>0.66</v>
      </c>
      <c r="Z434" s="13">
        <f>VLOOKUP(Table3[[#This Row],[taxon_oid]],[1]Alphas_all_puf_new_20170727!$A:$AG,26,FALSE)</f>
        <v>4412632</v>
      </c>
      <c r="AA434" s="13">
        <f>VLOOKUP(Table3[[#This Row],[taxon_oid]],[1]Alphas_all_puf_new_20170727!$A:$AG,27,FALSE)</f>
        <v>4443</v>
      </c>
      <c r="AB434" s="13">
        <f>VLOOKUP(Table3[[#This Row],[taxon_oid]],[1]Alphas_all_puf_new_20170727!$A:$AG,28,FALSE)</f>
        <v>77</v>
      </c>
      <c r="AC434" s="13">
        <f>VLOOKUP(Table3[[#This Row],[taxon_oid]],[1]Alphas_all_puf_new_20170727!$A:$AG,29,FALSE)</f>
        <v>3</v>
      </c>
      <c r="AD434" s="13">
        <f>VLOOKUP(Table3[[#This Row],[taxon_oid]],[1]Alphas_all_puf_new_20170727!$A:$AG,30,FALSE)</f>
        <v>1</v>
      </c>
      <c r="AE434" s="13">
        <f>VLOOKUP(Table3[[#This Row],[taxon_oid]],[1]Alphas_all_puf_new_20170727!$A:$AG,31,FALSE)</f>
        <v>1</v>
      </c>
      <c r="AF434" s="13">
        <f>VLOOKUP(Table3[[#This Row],[taxon_oid]],[1]Alphas_all_puf_new_20170727!$A:$AG,32,FALSE)</f>
        <v>1</v>
      </c>
      <c r="AG434" s="13">
        <f>VLOOKUP(Table3[[#This Row],[taxon_oid]],[1]Alphas_all_puf_new_20170727!$A:$AG,33,FALSE)</f>
        <v>61</v>
      </c>
    </row>
    <row r="435" spans="1:33" x14ac:dyDescent="0.35">
      <c r="A435">
        <v>2548876809</v>
      </c>
      <c r="B435" t="s">
        <v>35</v>
      </c>
      <c r="C435" t="s">
        <v>36</v>
      </c>
      <c r="D435" t="s">
        <v>219</v>
      </c>
      <c r="E435" t="s">
        <v>217</v>
      </c>
      <c r="F435" t="s">
        <v>218</v>
      </c>
      <c r="G435">
        <v>2548876809</v>
      </c>
      <c r="H435" t="s">
        <v>38</v>
      </c>
      <c r="I435" t="s">
        <v>118</v>
      </c>
      <c r="J435" s="12" t="s">
        <v>146</v>
      </c>
      <c r="K435" s="12" t="s">
        <v>155</v>
      </c>
      <c r="L435" s="12" t="s">
        <v>154</v>
      </c>
      <c r="M435" t="s">
        <v>217</v>
      </c>
      <c r="N435" s="27" t="s">
        <v>216</v>
      </c>
      <c r="O435" s="26">
        <f>VLOOKUP(Table3[[#This Row],[taxon_oid]],[1]Alphas_all_puf_new_20170727!$A:$AG,14,FALSE)</f>
        <v>1112213</v>
      </c>
      <c r="P435" s="26">
        <f>VLOOKUP(Table3[[#This Row],[taxon_oid]],[1]Alphas_all_puf_new_20170727!$A:$AG,15,FALSE)</f>
        <v>0</v>
      </c>
      <c r="Q435" s="26">
        <f>VLOOKUP(Table3[[#This Row],[taxon_oid]],[1]Alphas_all_puf_new_20170727!$A:$AG,16,FALSE)</f>
        <v>0</v>
      </c>
      <c r="R435" s="20">
        <f>VLOOKUP(Table3[[#This Row],[taxon_oid]],[1]Alphas_all_puf_new_20170727!$A:$AG,17,FALSE)</f>
        <v>41613</v>
      </c>
      <c r="S435" s="19">
        <f>VLOOKUP(Table3[[#This Row],[taxon_oid]],[1]Alphas_all_puf_new_20170727!$A:$AG,19,FALSE)</f>
        <v>0</v>
      </c>
      <c r="T435" s="19" t="str">
        <f>VLOOKUP(Table3[[#This Row],[taxon_oid]],[1]Alphas_all_puf_new_20170727!$A:$AG,20,FALSE)</f>
        <v>Yes</v>
      </c>
      <c r="U435" s="19" t="str">
        <f>VLOOKUP(Table3[[#This Row],[taxon_oid]],[1]Alphas_all_puf_new_20170727!$A:$AG,21,FALSE)</f>
        <v>No</v>
      </c>
      <c r="V435" s="13">
        <f>VLOOKUP(Table3[[#This Row],[taxon_oid]],[1]Alphas_all_puf_new_20170727!$A:$AG,22,FALSE)</f>
        <v>4769930</v>
      </c>
      <c r="W435" s="13">
        <f>VLOOKUP(Table3[[#This Row],[taxon_oid]],[1]Alphas_all_puf_new_20170727!$A:$AG,23,FALSE)</f>
        <v>4669</v>
      </c>
      <c r="X435" s="13">
        <f>VLOOKUP(Table3[[#This Row],[taxon_oid]],[1]Alphas_all_puf_new_20170727!$A:$AG,24,FALSE)</f>
        <v>68</v>
      </c>
      <c r="Y435" s="25">
        <f>VLOOKUP(Table3[[#This Row],[taxon_oid]],[1]Alphas_all_puf_new_20170727!$A:$AG,25,FALSE)</f>
        <v>0.65</v>
      </c>
      <c r="Z435" s="13">
        <f>VLOOKUP(Table3[[#This Row],[taxon_oid]],[1]Alphas_all_puf_new_20170727!$A:$AG,26,FALSE)</f>
        <v>4206561</v>
      </c>
      <c r="AA435" s="13">
        <f>VLOOKUP(Table3[[#This Row],[taxon_oid]],[1]Alphas_all_puf_new_20170727!$A:$AG,27,FALSE)</f>
        <v>4607</v>
      </c>
      <c r="AB435" s="13">
        <f>VLOOKUP(Table3[[#This Row],[taxon_oid]],[1]Alphas_all_puf_new_20170727!$A:$AG,28,FALSE)</f>
        <v>62</v>
      </c>
      <c r="AC435" s="13">
        <f>VLOOKUP(Table3[[#This Row],[taxon_oid]],[1]Alphas_all_puf_new_20170727!$A:$AG,29,FALSE)</f>
        <v>2</v>
      </c>
      <c r="AD435" s="13">
        <f>VLOOKUP(Table3[[#This Row],[taxon_oid]],[1]Alphas_all_puf_new_20170727!$A:$AG,30,FALSE)</f>
        <v>0</v>
      </c>
      <c r="AE435" s="13">
        <f>VLOOKUP(Table3[[#This Row],[taxon_oid]],[1]Alphas_all_puf_new_20170727!$A:$AG,31,FALSE)</f>
        <v>2</v>
      </c>
      <c r="AF435" s="13">
        <f>VLOOKUP(Table3[[#This Row],[taxon_oid]],[1]Alphas_all_puf_new_20170727!$A:$AG,32,FALSE)</f>
        <v>0</v>
      </c>
      <c r="AG435" s="13">
        <f>VLOOKUP(Table3[[#This Row],[taxon_oid]],[1]Alphas_all_puf_new_20170727!$A:$AG,33,FALSE)</f>
        <v>47</v>
      </c>
    </row>
    <row r="436" spans="1:33" x14ac:dyDescent="0.35">
      <c r="A436">
        <v>2551306676</v>
      </c>
      <c r="B436" t="s">
        <v>35</v>
      </c>
      <c r="C436" t="s">
        <v>36</v>
      </c>
      <c r="D436" t="s">
        <v>188</v>
      </c>
      <c r="E436" t="s">
        <v>214</v>
      </c>
      <c r="F436" t="s">
        <v>215</v>
      </c>
      <c r="G436">
        <v>2551306676</v>
      </c>
      <c r="H436" t="s">
        <v>38</v>
      </c>
      <c r="I436" t="s">
        <v>118</v>
      </c>
      <c r="J436" s="12" t="s">
        <v>146</v>
      </c>
      <c r="K436" s="12" t="s">
        <v>155</v>
      </c>
      <c r="L436" s="12" t="s">
        <v>161</v>
      </c>
      <c r="M436" t="s">
        <v>214</v>
      </c>
      <c r="N436" s="27" t="s">
        <v>213</v>
      </c>
      <c r="O436" s="26">
        <f>VLOOKUP(Table3[[#This Row],[taxon_oid]],[1]Alphas_all_puf_new_20170727!$A:$AG,14,FALSE)</f>
        <v>1298855</v>
      </c>
      <c r="P436" s="26">
        <f>VLOOKUP(Table3[[#This Row],[taxon_oid]],[1]Alphas_all_puf_new_20170727!$A:$AG,15,FALSE)</f>
        <v>0</v>
      </c>
      <c r="Q436" s="26">
        <f>VLOOKUP(Table3[[#This Row],[taxon_oid]],[1]Alphas_all_puf_new_20170727!$A:$AG,16,FALSE)</f>
        <v>0</v>
      </c>
      <c r="R436" s="20">
        <f>VLOOKUP(Table3[[#This Row],[taxon_oid]],[1]Alphas_all_puf_new_20170727!$A:$AG,17,FALSE)</f>
        <v>0</v>
      </c>
      <c r="S436" s="19">
        <f>VLOOKUP(Table3[[#This Row],[taxon_oid]],[1]Alphas_all_puf_new_20170727!$A:$AG,19,FALSE)</f>
        <v>0</v>
      </c>
      <c r="T436" s="19" t="str">
        <f>VLOOKUP(Table3[[#This Row],[taxon_oid]],[1]Alphas_all_puf_new_20170727!$A:$AG,20,FALSE)</f>
        <v>Yes</v>
      </c>
      <c r="U436" s="19" t="str">
        <f>VLOOKUP(Table3[[#This Row],[taxon_oid]],[1]Alphas_all_puf_new_20170727!$A:$AG,21,FALSE)</f>
        <v>Unknown</v>
      </c>
      <c r="V436" s="13">
        <f>VLOOKUP(Table3[[#This Row],[taxon_oid]],[1]Alphas_all_puf_new_20170727!$A:$AG,22,FALSE)</f>
        <v>4864130</v>
      </c>
      <c r="W436" s="13">
        <f>VLOOKUP(Table3[[#This Row],[taxon_oid]],[1]Alphas_all_puf_new_20170727!$A:$AG,23,FALSE)</f>
        <v>5096</v>
      </c>
      <c r="X436" s="13">
        <f>VLOOKUP(Table3[[#This Row],[taxon_oid]],[1]Alphas_all_puf_new_20170727!$A:$AG,24,FALSE)</f>
        <v>848</v>
      </c>
      <c r="Y436" s="25">
        <f>VLOOKUP(Table3[[#This Row],[taxon_oid]],[1]Alphas_all_puf_new_20170727!$A:$AG,25,FALSE)</f>
        <v>0.65</v>
      </c>
      <c r="Z436" s="13">
        <f>VLOOKUP(Table3[[#This Row],[taxon_oid]],[1]Alphas_all_puf_new_20170727!$A:$AG,26,FALSE)</f>
        <v>4378668</v>
      </c>
      <c r="AA436" s="13">
        <f>VLOOKUP(Table3[[#This Row],[taxon_oid]],[1]Alphas_all_puf_new_20170727!$A:$AG,27,FALSE)</f>
        <v>5006</v>
      </c>
      <c r="AB436" s="13">
        <f>VLOOKUP(Table3[[#This Row],[taxon_oid]],[1]Alphas_all_puf_new_20170727!$A:$AG,28,FALSE)</f>
        <v>90</v>
      </c>
      <c r="AC436" s="13">
        <f>VLOOKUP(Table3[[#This Row],[taxon_oid]],[1]Alphas_all_puf_new_20170727!$A:$AG,29,FALSE)</f>
        <v>14</v>
      </c>
      <c r="AD436" s="13">
        <f>VLOOKUP(Table3[[#This Row],[taxon_oid]],[1]Alphas_all_puf_new_20170727!$A:$AG,30,FALSE)</f>
        <v>2</v>
      </c>
      <c r="AE436" s="13">
        <f>VLOOKUP(Table3[[#This Row],[taxon_oid]],[1]Alphas_all_puf_new_20170727!$A:$AG,31,FALSE)</f>
        <v>6</v>
      </c>
      <c r="AF436" s="13">
        <f>VLOOKUP(Table3[[#This Row],[taxon_oid]],[1]Alphas_all_puf_new_20170727!$A:$AG,32,FALSE)</f>
        <v>6</v>
      </c>
      <c r="AG436" s="13">
        <f>VLOOKUP(Table3[[#This Row],[taxon_oid]],[1]Alphas_all_puf_new_20170727!$A:$AG,33,FALSE)</f>
        <v>62</v>
      </c>
    </row>
    <row r="437" spans="1:33" x14ac:dyDescent="0.35">
      <c r="A437">
        <v>2710724202</v>
      </c>
      <c r="B437" t="s">
        <v>35</v>
      </c>
      <c r="C437" t="s">
        <v>36</v>
      </c>
      <c r="D437" t="s">
        <v>212</v>
      </c>
      <c r="E437" t="s">
        <v>211</v>
      </c>
      <c r="F437" t="s">
        <v>46</v>
      </c>
      <c r="G437">
        <v>2710724202</v>
      </c>
      <c r="H437" t="s">
        <v>38</v>
      </c>
      <c r="I437" t="s">
        <v>118</v>
      </c>
      <c r="J437" s="12" t="s">
        <v>146</v>
      </c>
      <c r="K437" s="12" t="s">
        <v>155</v>
      </c>
      <c r="L437" s="12" t="s">
        <v>161</v>
      </c>
      <c r="M437" t="s">
        <v>211</v>
      </c>
      <c r="N437" s="27" t="s">
        <v>210</v>
      </c>
      <c r="O437" s="26">
        <f>VLOOKUP(Table3[[#This Row],[taxon_oid]],[1]Alphas_all_puf_new_20170727!$A:$AG,14,FALSE)</f>
        <v>1938756</v>
      </c>
      <c r="P437" s="26">
        <f>VLOOKUP(Table3[[#This Row],[taxon_oid]],[1]Alphas_all_puf_new_20170727!$A:$AG,15,FALSE)</f>
        <v>0</v>
      </c>
      <c r="Q437" s="26">
        <f>VLOOKUP(Table3[[#This Row],[taxon_oid]],[1]Alphas_all_puf_new_20170727!$A:$AG,16,FALSE)</f>
        <v>0</v>
      </c>
      <c r="R437" s="20">
        <f>VLOOKUP(Table3[[#This Row],[taxon_oid]],[1]Alphas_all_puf_new_20170727!$A:$AG,17,FALSE)</f>
        <v>42751</v>
      </c>
      <c r="S437" s="19" t="str">
        <f>VLOOKUP(Table3[[#This Row],[taxon_oid]],[1]Alphas_all_puf_new_20170727!$A:$AG,19,FALSE)</f>
        <v>Xavier Mayali</v>
      </c>
      <c r="T437" s="19" t="str">
        <f>VLOOKUP(Table3[[#This Row],[taxon_oid]],[1]Alphas_all_puf_new_20170727!$A:$AG,20,FALSE)</f>
        <v>Yes</v>
      </c>
      <c r="U437" s="19">
        <f>VLOOKUP(Table3[[#This Row],[taxon_oid]],[1]Alphas_all_puf_new_20170727!$A:$AG,21,FALSE)</f>
        <v>0</v>
      </c>
      <c r="V437" s="13">
        <f>VLOOKUP(Table3[[#This Row],[taxon_oid]],[1]Alphas_all_puf_new_20170727!$A:$AG,22,FALSE)</f>
        <v>4640712</v>
      </c>
      <c r="W437" s="13">
        <f>VLOOKUP(Table3[[#This Row],[taxon_oid]],[1]Alphas_all_puf_new_20170727!$A:$AG,23,FALSE)</f>
        <v>4527</v>
      </c>
      <c r="X437" s="13">
        <f>VLOOKUP(Table3[[#This Row],[taxon_oid]],[1]Alphas_all_puf_new_20170727!$A:$AG,24,FALSE)</f>
        <v>68</v>
      </c>
      <c r="Y437" s="25">
        <f>VLOOKUP(Table3[[#This Row],[taxon_oid]],[1]Alphas_all_puf_new_20170727!$A:$AG,25,FALSE)</f>
        <v>0.63</v>
      </c>
      <c r="Z437" s="13">
        <f>VLOOKUP(Table3[[#This Row],[taxon_oid]],[1]Alphas_all_puf_new_20170727!$A:$AG,26,FALSE)</f>
        <v>4205438</v>
      </c>
      <c r="AA437" s="13">
        <f>VLOOKUP(Table3[[#This Row],[taxon_oid]],[1]Alphas_all_puf_new_20170727!$A:$AG,27,FALSE)</f>
        <v>4451</v>
      </c>
      <c r="AB437" s="13">
        <f>VLOOKUP(Table3[[#This Row],[taxon_oid]],[1]Alphas_all_puf_new_20170727!$A:$AG,28,FALSE)</f>
        <v>76</v>
      </c>
      <c r="AC437" s="13">
        <f>VLOOKUP(Table3[[#This Row],[taxon_oid]],[1]Alphas_all_puf_new_20170727!$A:$AG,29,FALSE)</f>
        <v>6</v>
      </c>
      <c r="AD437" s="13">
        <f>VLOOKUP(Table3[[#This Row],[taxon_oid]],[1]Alphas_all_puf_new_20170727!$A:$AG,30,FALSE)</f>
        <v>2</v>
      </c>
      <c r="AE437" s="13">
        <f>VLOOKUP(Table3[[#This Row],[taxon_oid]],[1]Alphas_all_puf_new_20170727!$A:$AG,31,FALSE)</f>
        <v>2</v>
      </c>
      <c r="AF437" s="13">
        <f>VLOOKUP(Table3[[#This Row],[taxon_oid]],[1]Alphas_all_puf_new_20170727!$A:$AG,32,FALSE)</f>
        <v>2</v>
      </c>
      <c r="AG437" s="13">
        <f>VLOOKUP(Table3[[#This Row],[taxon_oid]],[1]Alphas_all_puf_new_20170727!$A:$AG,33,FALSE)</f>
        <v>57</v>
      </c>
    </row>
    <row r="438" spans="1:33" x14ac:dyDescent="0.35">
      <c r="A438">
        <v>2551306483</v>
      </c>
      <c r="B438" t="s">
        <v>35</v>
      </c>
      <c r="C438" t="s">
        <v>36</v>
      </c>
      <c r="D438" t="s">
        <v>209</v>
      </c>
      <c r="E438" t="s">
        <v>207</v>
      </c>
      <c r="F438" t="s">
        <v>133</v>
      </c>
      <c r="G438">
        <v>2551306483</v>
      </c>
      <c r="H438" t="s">
        <v>38</v>
      </c>
      <c r="I438" t="s">
        <v>118</v>
      </c>
      <c r="J438" s="12" t="s">
        <v>146</v>
      </c>
      <c r="K438" s="12" t="s">
        <v>155</v>
      </c>
      <c r="L438" s="12" t="s">
        <v>208</v>
      </c>
      <c r="M438" t="s">
        <v>207</v>
      </c>
      <c r="N438" s="27" t="s">
        <v>206</v>
      </c>
      <c r="O438" s="26">
        <f>VLOOKUP(Table3[[#This Row],[taxon_oid]],[1]Alphas_all_puf_new_20170727!$A:$AG,14,FALSE)</f>
        <v>1248916</v>
      </c>
      <c r="P438" s="26">
        <f>VLOOKUP(Table3[[#This Row],[taxon_oid]],[1]Alphas_all_puf_new_20170727!$A:$AG,15,FALSE)</f>
        <v>0</v>
      </c>
      <c r="Q438" s="26">
        <f>VLOOKUP(Table3[[#This Row],[taxon_oid]],[1]Alphas_all_puf_new_20170727!$A:$AG,16,FALSE)</f>
        <v>0</v>
      </c>
      <c r="R438" s="20">
        <f>VLOOKUP(Table3[[#This Row],[taxon_oid]],[1]Alphas_all_puf_new_20170727!$A:$AG,17,FALSE)</f>
        <v>0</v>
      </c>
      <c r="S438" s="19">
        <f>VLOOKUP(Table3[[#This Row],[taxon_oid]],[1]Alphas_all_puf_new_20170727!$A:$AG,19,FALSE)</f>
        <v>0</v>
      </c>
      <c r="T438" s="19" t="str">
        <f>VLOOKUP(Table3[[#This Row],[taxon_oid]],[1]Alphas_all_puf_new_20170727!$A:$AG,20,FALSE)</f>
        <v>Yes</v>
      </c>
      <c r="U438" s="19" t="str">
        <f>VLOOKUP(Table3[[#This Row],[taxon_oid]],[1]Alphas_all_puf_new_20170727!$A:$AG,21,FALSE)</f>
        <v>Unknown</v>
      </c>
      <c r="V438" s="13">
        <f>VLOOKUP(Table3[[#This Row],[taxon_oid]],[1]Alphas_all_puf_new_20170727!$A:$AG,22,FALSE)</f>
        <v>3131544</v>
      </c>
      <c r="W438" s="13">
        <f>VLOOKUP(Table3[[#This Row],[taxon_oid]],[1]Alphas_all_puf_new_20170727!$A:$AG,23,FALSE)</f>
        <v>2983</v>
      </c>
      <c r="X438" s="13">
        <f>VLOOKUP(Table3[[#This Row],[taxon_oid]],[1]Alphas_all_puf_new_20170727!$A:$AG,24,FALSE)</f>
        <v>22</v>
      </c>
      <c r="Y438" s="25">
        <f>VLOOKUP(Table3[[#This Row],[taxon_oid]],[1]Alphas_all_puf_new_20170727!$A:$AG,25,FALSE)</f>
        <v>0.65</v>
      </c>
      <c r="Z438" s="13">
        <f>VLOOKUP(Table3[[#This Row],[taxon_oid]],[1]Alphas_all_puf_new_20170727!$A:$AG,26,FALSE)</f>
        <v>2908391</v>
      </c>
      <c r="AA438" s="13">
        <f>VLOOKUP(Table3[[#This Row],[taxon_oid]],[1]Alphas_all_puf_new_20170727!$A:$AG,27,FALSE)</f>
        <v>2931</v>
      </c>
      <c r="AB438" s="13">
        <f>VLOOKUP(Table3[[#This Row],[taxon_oid]],[1]Alphas_all_puf_new_20170727!$A:$AG,28,FALSE)</f>
        <v>52</v>
      </c>
      <c r="AC438" s="13">
        <f>VLOOKUP(Table3[[#This Row],[taxon_oid]],[1]Alphas_all_puf_new_20170727!$A:$AG,29,FALSE)</f>
        <v>3</v>
      </c>
      <c r="AD438" s="13">
        <f>VLOOKUP(Table3[[#This Row],[taxon_oid]],[1]Alphas_all_puf_new_20170727!$A:$AG,30,FALSE)</f>
        <v>1</v>
      </c>
      <c r="AE438" s="13">
        <f>VLOOKUP(Table3[[#This Row],[taxon_oid]],[1]Alphas_all_puf_new_20170727!$A:$AG,31,FALSE)</f>
        <v>1</v>
      </c>
      <c r="AF438" s="13">
        <f>VLOOKUP(Table3[[#This Row],[taxon_oid]],[1]Alphas_all_puf_new_20170727!$A:$AG,32,FALSE)</f>
        <v>1</v>
      </c>
      <c r="AG438" s="13">
        <f>VLOOKUP(Table3[[#This Row],[taxon_oid]],[1]Alphas_all_puf_new_20170727!$A:$AG,33,FALSE)</f>
        <v>44</v>
      </c>
    </row>
    <row r="439" spans="1:33" x14ac:dyDescent="0.35">
      <c r="A439">
        <v>647000225</v>
      </c>
      <c r="B439" t="s">
        <v>35</v>
      </c>
      <c r="C439" t="s">
        <v>36</v>
      </c>
      <c r="D439" t="s">
        <v>205</v>
      </c>
      <c r="E439" t="s">
        <v>204</v>
      </c>
      <c r="F439" t="s">
        <v>203</v>
      </c>
      <c r="G439">
        <v>647000225</v>
      </c>
      <c r="H439" t="s">
        <v>38</v>
      </c>
      <c r="I439" t="s">
        <v>118</v>
      </c>
      <c r="J439" s="12" t="s">
        <v>146</v>
      </c>
      <c r="K439" s="12" t="s">
        <v>155</v>
      </c>
      <c r="L439" s="12" t="s">
        <v>166</v>
      </c>
      <c r="M439" s="12" t="s">
        <v>202</v>
      </c>
      <c r="N439" s="27" t="s">
        <v>201</v>
      </c>
      <c r="O439" s="26">
        <f>VLOOKUP(Table3[[#This Row],[taxon_oid]],[1]Alphas_all_puf_new_20170727!$A:$AG,14,FALSE)</f>
        <v>685035</v>
      </c>
      <c r="P439" s="26">
        <f>VLOOKUP(Table3[[#This Row],[taxon_oid]],[1]Alphas_all_puf_new_20170727!$A:$AG,15,FALSE)</f>
        <v>41177</v>
      </c>
      <c r="Q439" s="26">
        <f>VLOOKUP(Table3[[#This Row],[taxon_oid]],[1]Alphas_all_puf_new_20170727!$A:$AG,16,FALSE)</f>
        <v>48817</v>
      </c>
      <c r="R439" s="20">
        <f>VLOOKUP(Table3[[#This Row],[taxon_oid]],[1]Alphas_all_puf_new_20170727!$A:$AG,17,FALSE)</f>
        <v>40391</v>
      </c>
      <c r="S439" s="19" t="str">
        <f>VLOOKUP(Table3[[#This Row],[taxon_oid]],[1]Alphas_all_puf_new_20170727!$A:$AG,19,FALSE)</f>
        <v>Nianzhi Jiao</v>
      </c>
      <c r="T439" s="19" t="str">
        <f>VLOOKUP(Table3[[#This Row],[taxon_oid]],[1]Alphas_all_puf_new_20170727!$A:$AG,20,FALSE)</f>
        <v>Yes</v>
      </c>
      <c r="U439" s="19" t="str">
        <f>VLOOKUP(Table3[[#This Row],[taxon_oid]],[1]Alphas_all_puf_new_20170727!$A:$AG,21,FALSE)</f>
        <v>Unknown</v>
      </c>
      <c r="V439" s="13">
        <f>VLOOKUP(Table3[[#This Row],[taxon_oid]],[1]Alphas_all_puf_new_20170727!$A:$AG,22,FALSE)</f>
        <v>3273334</v>
      </c>
      <c r="W439" s="13">
        <f>VLOOKUP(Table3[[#This Row],[taxon_oid]],[1]Alphas_all_puf_new_20170727!$A:$AG,23,FALSE)</f>
        <v>3283</v>
      </c>
      <c r="X439" s="13">
        <f>VLOOKUP(Table3[[#This Row],[taxon_oid]],[1]Alphas_all_puf_new_20170727!$A:$AG,24,FALSE)</f>
        <v>68</v>
      </c>
      <c r="Y439" s="25">
        <f>VLOOKUP(Table3[[#This Row],[taxon_oid]],[1]Alphas_all_puf_new_20170727!$A:$AG,25,FALSE)</f>
        <v>0.65</v>
      </c>
      <c r="Z439" s="13">
        <f>VLOOKUP(Table3[[#This Row],[taxon_oid]],[1]Alphas_all_puf_new_20170727!$A:$AG,26,FALSE)</f>
        <v>2973330</v>
      </c>
      <c r="AA439" s="13">
        <f>VLOOKUP(Table3[[#This Row],[taxon_oid]],[1]Alphas_all_puf_new_20170727!$A:$AG,27,FALSE)</f>
        <v>3235</v>
      </c>
      <c r="AB439" s="13">
        <f>VLOOKUP(Table3[[#This Row],[taxon_oid]],[1]Alphas_all_puf_new_20170727!$A:$AG,28,FALSE)</f>
        <v>48</v>
      </c>
      <c r="AC439" s="13">
        <f>VLOOKUP(Table3[[#This Row],[taxon_oid]],[1]Alphas_all_puf_new_20170727!$A:$AG,29,FALSE)</f>
        <v>3</v>
      </c>
      <c r="AD439" s="13">
        <f>VLOOKUP(Table3[[#This Row],[taxon_oid]],[1]Alphas_all_puf_new_20170727!$A:$AG,30,FALSE)</f>
        <v>1</v>
      </c>
      <c r="AE439" s="13">
        <f>VLOOKUP(Table3[[#This Row],[taxon_oid]],[1]Alphas_all_puf_new_20170727!$A:$AG,31,FALSE)</f>
        <v>1</v>
      </c>
      <c r="AF439" s="13">
        <f>VLOOKUP(Table3[[#This Row],[taxon_oid]],[1]Alphas_all_puf_new_20170727!$A:$AG,32,FALSE)</f>
        <v>1</v>
      </c>
      <c r="AG439" s="13">
        <f>VLOOKUP(Table3[[#This Row],[taxon_oid]],[1]Alphas_all_puf_new_20170727!$A:$AG,33,FALSE)</f>
        <v>45</v>
      </c>
    </row>
    <row r="440" spans="1:33" x14ac:dyDescent="0.35">
      <c r="A440">
        <v>2645727516</v>
      </c>
      <c r="B440" t="s">
        <v>35</v>
      </c>
      <c r="C440" t="s">
        <v>36</v>
      </c>
      <c r="D440" t="s">
        <v>200</v>
      </c>
      <c r="E440" t="s">
        <v>199</v>
      </c>
      <c r="F440" t="s">
        <v>167</v>
      </c>
      <c r="G440">
        <v>2645727516</v>
      </c>
      <c r="H440" t="s">
        <v>38</v>
      </c>
      <c r="I440" t="s">
        <v>118</v>
      </c>
      <c r="J440" s="12" t="s">
        <v>146</v>
      </c>
      <c r="K440" s="12" t="s">
        <v>155</v>
      </c>
      <c r="L440" s="12" t="s">
        <v>166</v>
      </c>
      <c r="M440" t="s">
        <v>199</v>
      </c>
      <c r="N440" s="27" t="s">
        <v>198</v>
      </c>
      <c r="O440" s="26">
        <f>VLOOKUP(Table3[[#This Row],[taxon_oid]],[1]Alphas_all_puf_new_20170727!$A:$AG,14,FALSE)</f>
        <v>1634517</v>
      </c>
      <c r="P440" s="26">
        <f>VLOOKUP(Table3[[#This Row],[taxon_oid]],[1]Alphas_all_puf_new_20170727!$A:$AG,15,FALSE)</f>
        <v>0</v>
      </c>
      <c r="Q440" s="26">
        <f>VLOOKUP(Table3[[#This Row],[taxon_oid]],[1]Alphas_all_puf_new_20170727!$A:$AG,16,FALSE)</f>
        <v>0</v>
      </c>
      <c r="R440" s="20">
        <f>VLOOKUP(Table3[[#This Row],[taxon_oid]],[1]Alphas_all_puf_new_20170727!$A:$AG,17,FALSE)</f>
        <v>42374</v>
      </c>
      <c r="S440" s="19">
        <f>VLOOKUP(Table3[[#This Row],[taxon_oid]],[1]Alphas_all_puf_new_20170727!$A:$AG,19,FALSE)</f>
        <v>0</v>
      </c>
      <c r="T440" s="19" t="str">
        <f>VLOOKUP(Table3[[#This Row],[taxon_oid]],[1]Alphas_all_puf_new_20170727!$A:$AG,20,FALSE)</f>
        <v>Yes</v>
      </c>
      <c r="U440" s="19">
        <f>VLOOKUP(Table3[[#This Row],[taxon_oid]],[1]Alphas_all_puf_new_20170727!$A:$AG,21,FALSE)</f>
        <v>0</v>
      </c>
      <c r="V440" s="13">
        <f>VLOOKUP(Table3[[#This Row],[taxon_oid]],[1]Alphas_all_puf_new_20170727!$A:$AG,22,FALSE)</f>
        <v>3159634</v>
      </c>
      <c r="W440" s="13">
        <f>VLOOKUP(Table3[[#This Row],[taxon_oid]],[1]Alphas_all_puf_new_20170727!$A:$AG,23,FALSE)</f>
        <v>3109</v>
      </c>
      <c r="X440" s="13">
        <f>VLOOKUP(Table3[[#This Row],[taxon_oid]],[1]Alphas_all_puf_new_20170727!$A:$AG,24,FALSE)</f>
        <v>14</v>
      </c>
      <c r="Y440" s="25">
        <f>VLOOKUP(Table3[[#This Row],[taxon_oid]],[1]Alphas_all_puf_new_20170727!$A:$AG,25,FALSE)</f>
        <v>0.65</v>
      </c>
      <c r="Z440" s="13">
        <f>VLOOKUP(Table3[[#This Row],[taxon_oid]],[1]Alphas_all_puf_new_20170727!$A:$AG,26,FALSE)</f>
        <v>2892417</v>
      </c>
      <c r="AA440" s="13">
        <f>VLOOKUP(Table3[[#This Row],[taxon_oid]],[1]Alphas_all_puf_new_20170727!$A:$AG,27,FALSE)</f>
        <v>3053</v>
      </c>
      <c r="AB440" s="13">
        <f>VLOOKUP(Table3[[#This Row],[taxon_oid]],[1]Alphas_all_puf_new_20170727!$A:$AG,28,FALSE)</f>
        <v>56</v>
      </c>
      <c r="AC440" s="13">
        <f>VLOOKUP(Table3[[#This Row],[taxon_oid]],[1]Alphas_all_puf_new_20170727!$A:$AG,29,FALSE)</f>
        <v>3</v>
      </c>
      <c r="AD440" s="13">
        <f>VLOOKUP(Table3[[#This Row],[taxon_oid]],[1]Alphas_all_puf_new_20170727!$A:$AG,30,FALSE)</f>
        <v>1</v>
      </c>
      <c r="AE440" s="13">
        <f>VLOOKUP(Table3[[#This Row],[taxon_oid]],[1]Alphas_all_puf_new_20170727!$A:$AG,31,FALSE)</f>
        <v>1</v>
      </c>
      <c r="AF440" s="13">
        <f>VLOOKUP(Table3[[#This Row],[taxon_oid]],[1]Alphas_all_puf_new_20170727!$A:$AG,32,FALSE)</f>
        <v>1</v>
      </c>
      <c r="AG440" s="13">
        <f>VLOOKUP(Table3[[#This Row],[taxon_oid]],[1]Alphas_all_puf_new_20170727!$A:$AG,33,FALSE)</f>
        <v>45</v>
      </c>
    </row>
    <row r="441" spans="1:33" x14ac:dyDescent="0.35">
      <c r="A441">
        <v>2643221833</v>
      </c>
      <c r="B441" t="s">
        <v>35</v>
      </c>
      <c r="C441" t="s">
        <v>36</v>
      </c>
      <c r="D441" t="s">
        <v>197</v>
      </c>
      <c r="E441" t="s">
        <v>195</v>
      </c>
      <c r="F441" t="s">
        <v>196</v>
      </c>
      <c r="G441">
        <v>2643221833</v>
      </c>
      <c r="H441" t="s">
        <v>38</v>
      </c>
      <c r="I441" t="s">
        <v>118</v>
      </c>
      <c r="J441" s="12" t="s">
        <v>146</v>
      </c>
      <c r="K441" s="12" t="s">
        <v>155</v>
      </c>
      <c r="L441" s="12" t="s">
        <v>154</v>
      </c>
      <c r="M441" t="s">
        <v>195</v>
      </c>
      <c r="N441" s="27" t="s">
        <v>194</v>
      </c>
      <c r="O441" s="26">
        <f>VLOOKUP(Table3[[#This Row],[taxon_oid]],[1]Alphas_all_puf_new_20170727!$A:$AG,14,FALSE)</f>
        <v>1736343</v>
      </c>
      <c r="P441" s="26">
        <f>VLOOKUP(Table3[[#This Row],[taxon_oid]],[1]Alphas_all_puf_new_20170727!$A:$AG,15,FALSE)</f>
        <v>0</v>
      </c>
      <c r="Q441" s="26">
        <f>VLOOKUP(Table3[[#This Row],[taxon_oid]],[1]Alphas_all_puf_new_20170727!$A:$AG,16,FALSE)</f>
        <v>0</v>
      </c>
      <c r="R441" s="20">
        <f>VLOOKUP(Table3[[#This Row],[taxon_oid]],[1]Alphas_all_puf_new_20170727!$A:$AG,17,FALSE)</f>
        <v>42349</v>
      </c>
      <c r="S441" s="19">
        <f>VLOOKUP(Table3[[#This Row],[taxon_oid]],[1]Alphas_all_puf_new_20170727!$A:$AG,19,FALSE)</f>
        <v>0</v>
      </c>
      <c r="T441" s="19" t="str">
        <f>VLOOKUP(Table3[[#This Row],[taxon_oid]],[1]Alphas_all_puf_new_20170727!$A:$AG,20,FALSE)</f>
        <v>Yes</v>
      </c>
      <c r="U441" s="19">
        <f>VLOOKUP(Table3[[#This Row],[taxon_oid]],[1]Alphas_all_puf_new_20170727!$A:$AG,21,FALSE)</f>
        <v>0</v>
      </c>
      <c r="V441" s="13">
        <f>VLOOKUP(Table3[[#This Row],[taxon_oid]],[1]Alphas_all_puf_new_20170727!$A:$AG,22,FALSE)</f>
        <v>3898185</v>
      </c>
      <c r="W441" s="13">
        <f>VLOOKUP(Table3[[#This Row],[taxon_oid]],[1]Alphas_all_puf_new_20170727!$A:$AG,23,FALSE)</f>
        <v>3700</v>
      </c>
      <c r="X441" s="13">
        <f>VLOOKUP(Table3[[#This Row],[taxon_oid]],[1]Alphas_all_puf_new_20170727!$A:$AG,24,FALSE)</f>
        <v>30</v>
      </c>
      <c r="Y441" s="25">
        <f>VLOOKUP(Table3[[#This Row],[taxon_oid]],[1]Alphas_all_puf_new_20170727!$A:$AG,25,FALSE)</f>
        <v>0.65</v>
      </c>
      <c r="Z441" s="13">
        <f>VLOOKUP(Table3[[#This Row],[taxon_oid]],[1]Alphas_all_puf_new_20170727!$A:$AG,26,FALSE)</f>
        <v>3533730</v>
      </c>
      <c r="AA441" s="13">
        <f>VLOOKUP(Table3[[#This Row],[taxon_oid]],[1]Alphas_all_puf_new_20170727!$A:$AG,27,FALSE)</f>
        <v>3640</v>
      </c>
      <c r="AB441" s="13">
        <f>VLOOKUP(Table3[[#This Row],[taxon_oid]],[1]Alphas_all_puf_new_20170727!$A:$AG,28,FALSE)</f>
        <v>60</v>
      </c>
      <c r="AC441" s="13">
        <f>VLOOKUP(Table3[[#This Row],[taxon_oid]],[1]Alphas_all_puf_new_20170727!$A:$AG,29,FALSE)</f>
        <v>4</v>
      </c>
      <c r="AD441" s="13">
        <f>VLOOKUP(Table3[[#This Row],[taxon_oid]],[1]Alphas_all_puf_new_20170727!$A:$AG,30,FALSE)</f>
        <v>1</v>
      </c>
      <c r="AE441" s="13">
        <f>VLOOKUP(Table3[[#This Row],[taxon_oid]],[1]Alphas_all_puf_new_20170727!$A:$AG,31,FALSE)</f>
        <v>1</v>
      </c>
      <c r="AF441" s="13">
        <f>VLOOKUP(Table3[[#This Row],[taxon_oid]],[1]Alphas_all_puf_new_20170727!$A:$AG,32,FALSE)</f>
        <v>2</v>
      </c>
      <c r="AG441" s="13">
        <f>VLOOKUP(Table3[[#This Row],[taxon_oid]],[1]Alphas_all_puf_new_20170727!$A:$AG,33,FALSE)</f>
        <v>49</v>
      </c>
    </row>
    <row r="442" spans="1:33" x14ac:dyDescent="0.35">
      <c r="A442">
        <v>2627854107</v>
      </c>
      <c r="B442" t="s">
        <v>35</v>
      </c>
      <c r="C442" t="s">
        <v>60</v>
      </c>
      <c r="D442" t="s">
        <v>193</v>
      </c>
      <c r="E442" t="s">
        <v>192</v>
      </c>
      <c r="F442" t="s">
        <v>191</v>
      </c>
      <c r="G442">
        <v>2627854107</v>
      </c>
      <c r="H442" t="s">
        <v>38</v>
      </c>
      <c r="I442" t="s">
        <v>118</v>
      </c>
      <c r="J442" s="12" t="s">
        <v>146</v>
      </c>
      <c r="K442" s="12" t="s">
        <v>155</v>
      </c>
      <c r="L442" s="12" t="s">
        <v>154</v>
      </c>
      <c r="M442" s="12" t="s">
        <v>190</v>
      </c>
      <c r="N442" s="27" t="s">
        <v>189</v>
      </c>
      <c r="O442" s="26">
        <f>VLOOKUP(Table3[[#This Row],[taxon_oid]],[1]Alphas_all_puf_new_20170727!$A:$AG,14,FALSE)</f>
        <v>1609977</v>
      </c>
      <c r="P442" s="26">
        <f>VLOOKUP(Table3[[#This Row],[taxon_oid]],[1]Alphas_all_puf_new_20170727!$A:$AG,15,FALSE)</f>
        <v>0</v>
      </c>
      <c r="Q442" s="26">
        <f>VLOOKUP(Table3[[#This Row],[taxon_oid]],[1]Alphas_all_puf_new_20170727!$A:$AG,16,FALSE)</f>
        <v>0</v>
      </c>
      <c r="R442" s="20">
        <f>VLOOKUP(Table3[[#This Row],[taxon_oid]],[1]Alphas_all_puf_new_20170727!$A:$AG,17,FALSE)</f>
        <v>42251</v>
      </c>
      <c r="S442" s="19">
        <f>VLOOKUP(Table3[[#This Row],[taxon_oid]],[1]Alphas_all_puf_new_20170727!$A:$AG,19,FALSE)</f>
        <v>0</v>
      </c>
      <c r="T442" s="19" t="str">
        <f>VLOOKUP(Table3[[#This Row],[taxon_oid]],[1]Alphas_all_puf_new_20170727!$A:$AG,20,FALSE)</f>
        <v>Yes</v>
      </c>
      <c r="U442" s="19">
        <f>VLOOKUP(Table3[[#This Row],[taxon_oid]],[1]Alphas_all_puf_new_20170727!$A:$AG,21,FALSE)</f>
        <v>0</v>
      </c>
      <c r="V442" s="13">
        <f>VLOOKUP(Table3[[#This Row],[taxon_oid]],[1]Alphas_all_puf_new_20170727!$A:$AG,22,FALSE)</f>
        <v>5228389</v>
      </c>
      <c r="W442" s="13">
        <f>VLOOKUP(Table3[[#This Row],[taxon_oid]],[1]Alphas_all_puf_new_20170727!$A:$AG,23,FALSE)</f>
        <v>4871</v>
      </c>
      <c r="X442" s="13">
        <f>VLOOKUP(Table3[[#This Row],[taxon_oid]],[1]Alphas_all_puf_new_20170727!$A:$AG,24,FALSE)</f>
        <v>2</v>
      </c>
      <c r="Y442" s="25">
        <f>VLOOKUP(Table3[[#This Row],[taxon_oid]],[1]Alphas_all_puf_new_20170727!$A:$AG,25,FALSE)</f>
        <v>0.67</v>
      </c>
      <c r="Z442" s="13">
        <f>VLOOKUP(Table3[[#This Row],[taxon_oid]],[1]Alphas_all_puf_new_20170727!$A:$AG,26,FALSE)</f>
        <v>4754802</v>
      </c>
      <c r="AA442" s="13">
        <f>VLOOKUP(Table3[[#This Row],[taxon_oid]],[1]Alphas_all_puf_new_20170727!$A:$AG,27,FALSE)</f>
        <v>4808</v>
      </c>
      <c r="AB442" s="13">
        <f>VLOOKUP(Table3[[#This Row],[taxon_oid]],[1]Alphas_all_puf_new_20170727!$A:$AG,28,FALSE)</f>
        <v>63</v>
      </c>
      <c r="AC442" s="13">
        <f>VLOOKUP(Table3[[#This Row],[taxon_oid]],[1]Alphas_all_puf_new_20170727!$A:$AG,29,FALSE)</f>
        <v>6</v>
      </c>
      <c r="AD442" s="13">
        <f>VLOOKUP(Table3[[#This Row],[taxon_oid]],[1]Alphas_all_puf_new_20170727!$A:$AG,30,FALSE)</f>
        <v>2</v>
      </c>
      <c r="AE442" s="13">
        <f>VLOOKUP(Table3[[#This Row],[taxon_oid]],[1]Alphas_all_puf_new_20170727!$A:$AG,31,FALSE)</f>
        <v>2</v>
      </c>
      <c r="AF442" s="13">
        <f>VLOOKUP(Table3[[#This Row],[taxon_oid]],[1]Alphas_all_puf_new_20170727!$A:$AG,32,FALSE)</f>
        <v>2</v>
      </c>
      <c r="AG442" s="13">
        <f>VLOOKUP(Table3[[#This Row],[taxon_oid]],[1]Alphas_all_puf_new_20170727!$A:$AG,33,FALSE)</f>
        <v>49</v>
      </c>
    </row>
    <row r="443" spans="1:33" x14ac:dyDescent="0.35">
      <c r="A443">
        <v>2681812976</v>
      </c>
      <c r="B443" t="s">
        <v>35</v>
      </c>
      <c r="C443" t="s">
        <v>36</v>
      </c>
      <c r="D443" t="s">
        <v>188</v>
      </c>
      <c r="E443" t="s">
        <v>187</v>
      </c>
      <c r="F443" t="s">
        <v>186</v>
      </c>
      <c r="G443">
        <v>2681812976</v>
      </c>
      <c r="H443" t="s">
        <v>38</v>
      </c>
      <c r="I443" t="s">
        <v>118</v>
      </c>
      <c r="J443" s="12" t="s">
        <v>146</v>
      </c>
      <c r="K443" s="12" t="s">
        <v>155</v>
      </c>
      <c r="L443" s="12" t="s">
        <v>161</v>
      </c>
      <c r="M443" s="12" t="s">
        <v>185</v>
      </c>
      <c r="N443" s="27">
        <v>28</v>
      </c>
      <c r="O443" s="26">
        <f>VLOOKUP(Table3[[#This Row],[taxon_oid]],[1]Alphas_all_puf_new_20170727!$A:$AG,14,FALSE)</f>
        <v>1219042</v>
      </c>
      <c r="P443" s="26">
        <f>VLOOKUP(Table3[[#This Row],[taxon_oid]],[1]Alphas_all_puf_new_20170727!$A:$AG,15,FALSE)</f>
        <v>0</v>
      </c>
      <c r="Q443" s="26">
        <f>VLOOKUP(Table3[[#This Row],[taxon_oid]],[1]Alphas_all_puf_new_20170727!$A:$AG,16,FALSE)</f>
        <v>0</v>
      </c>
      <c r="R443" s="20">
        <f>VLOOKUP(Table3[[#This Row],[taxon_oid]],[1]Alphas_all_puf_new_20170727!$A:$AG,17,FALSE)</f>
        <v>42551</v>
      </c>
      <c r="S443" s="19">
        <f>VLOOKUP(Table3[[#This Row],[taxon_oid]],[1]Alphas_all_puf_new_20170727!$A:$AG,19,FALSE)</f>
        <v>0</v>
      </c>
      <c r="T443" s="19" t="str">
        <f>VLOOKUP(Table3[[#This Row],[taxon_oid]],[1]Alphas_all_puf_new_20170727!$A:$AG,20,FALSE)</f>
        <v>Yes</v>
      </c>
      <c r="U443" s="19" t="str">
        <f>VLOOKUP(Table3[[#This Row],[taxon_oid]],[1]Alphas_all_puf_new_20170727!$A:$AG,21,FALSE)</f>
        <v>Yes</v>
      </c>
      <c r="V443" s="13">
        <f>VLOOKUP(Table3[[#This Row],[taxon_oid]],[1]Alphas_all_puf_new_20170727!$A:$AG,22,FALSE)</f>
        <v>4829238</v>
      </c>
      <c r="W443" s="13">
        <f>VLOOKUP(Table3[[#This Row],[taxon_oid]],[1]Alphas_all_puf_new_20170727!$A:$AG,23,FALSE)</f>
        <v>4380</v>
      </c>
      <c r="X443" s="13">
        <f>VLOOKUP(Table3[[#This Row],[taxon_oid]],[1]Alphas_all_puf_new_20170727!$A:$AG,24,FALSE)</f>
        <v>59</v>
      </c>
      <c r="Y443" s="25">
        <f>VLOOKUP(Table3[[#This Row],[taxon_oid]],[1]Alphas_all_puf_new_20170727!$A:$AG,25,FALSE)</f>
        <v>0.66</v>
      </c>
      <c r="Z443" s="13">
        <f>VLOOKUP(Table3[[#This Row],[taxon_oid]],[1]Alphas_all_puf_new_20170727!$A:$AG,26,FALSE)</f>
        <v>4392445</v>
      </c>
      <c r="AA443" s="13">
        <f>VLOOKUP(Table3[[#This Row],[taxon_oid]],[1]Alphas_all_puf_new_20170727!$A:$AG,27,FALSE)</f>
        <v>4316</v>
      </c>
      <c r="AB443" s="13">
        <f>VLOOKUP(Table3[[#This Row],[taxon_oid]],[1]Alphas_all_puf_new_20170727!$A:$AG,28,FALSE)</f>
        <v>64</v>
      </c>
      <c r="AC443" s="13">
        <f>VLOOKUP(Table3[[#This Row],[taxon_oid]],[1]Alphas_all_puf_new_20170727!$A:$AG,29,FALSE)</f>
        <v>1</v>
      </c>
      <c r="AD443" s="13">
        <f>VLOOKUP(Table3[[#This Row],[taxon_oid]],[1]Alphas_all_puf_new_20170727!$A:$AG,30,FALSE)</f>
        <v>0</v>
      </c>
      <c r="AE443" s="13">
        <f>VLOOKUP(Table3[[#This Row],[taxon_oid]],[1]Alphas_all_puf_new_20170727!$A:$AG,31,FALSE)</f>
        <v>0</v>
      </c>
      <c r="AF443" s="13">
        <f>VLOOKUP(Table3[[#This Row],[taxon_oid]],[1]Alphas_all_puf_new_20170727!$A:$AG,32,FALSE)</f>
        <v>1</v>
      </c>
      <c r="AG443" s="13">
        <f>VLOOKUP(Table3[[#This Row],[taxon_oid]],[1]Alphas_all_puf_new_20170727!$A:$AG,33,FALSE)</f>
        <v>51</v>
      </c>
    </row>
    <row r="444" spans="1:33" x14ac:dyDescent="0.35">
      <c r="A444">
        <v>2718217928</v>
      </c>
      <c r="B444" t="s">
        <v>35</v>
      </c>
      <c r="C444" t="s">
        <v>60</v>
      </c>
      <c r="D444" t="s">
        <v>184</v>
      </c>
      <c r="E444" t="s">
        <v>181</v>
      </c>
      <c r="F444" t="s">
        <v>183</v>
      </c>
      <c r="G444">
        <v>2718217928</v>
      </c>
      <c r="H444" t="s">
        <v>38</v>
      </c>
      <c r="I444" t="s">
        <v>118</v>
      </c>
      <c r="J444" s="12" t="s">
        <v>146</v>
      </c>
      <c r="K444" s="12" t="s">
        <v>155</v>
      </c>
      <c r="L444" s="12" t="s">
        <v>182</v>
      </c>
      <c r="M444" t="s">
        <v>181</v>
      </c>
      <c r="N444" s="27" t="s">
        <v>180</v>
      </c>
      <c r="O444" s="26">
        <f>VLOOKUP(Table3[[#This Row],[taxon_oid]],[1]Alphas_all_puf_new_20170727!$A:$AG,14,FALSE)</f>
        <v>1842535</v>
      </c>
      <c r="P444" s="26">
        <f>VLOOKUP(Table3[[#This Row],[taxon_oid]],[1]Alphas_all_puf_new_20170727!$A:$AG,15,FALSE)</f>
        <v>0</v>
      </c>
      <c r="Q444" s="26">
        <f>VLOOKUP(Table3[[#This Row],[taxon_oid]],[1]Alphas_all_puf_new_20170727!$A:$AG,16,FALSE)</f>
        <v>0</v>
      </c>
      <c r="R444" s="20">
        <f>VLOOKUP(Table3[[#This Row],[taxon_oid]],[1]Alphas_all_puf_new_20170727!$A:$AG,17,FALSE)</f>
        <v>42803</v>
      </c>
      <c r="S444" s="19">
        <f>VLOOKUP(Table3[[#This Row],[taxon_oid]],[1]Alphas_all_puf_new_20170727!$A:$AG,19,FALSE)</f>
        <v>0</v>
      </c>
      <c r="T444" s="19" t="str">
        <f>VLOOKUP(Table3[[#This Row],[taxon_oid]],[1]Alphas_all_puf_new_20170727!$A:$AG,20,FALSE)</f>
        <v>Yes</v>
      </c>
      <c r="U444" s="19">
        <f>VLOOKUP(Table3[[#This Row],[taxon_oid]],[1]Alphas_all_puf_new_20170727!$A:$AG,21,FALSE)</f>
        <v>0</v>
      </c>
      <c r="V444" s="13">
        <f>VLOOKUP(Table3[[#This Row],[taxon_oid]],[1]Alphas_all_puf_new_20170727!$A:$AG,22,FALSE)</f>
        <v>4403499</v>
      </c>
      <c r="W444" s="13">
        <f>VLOOKUP(Table3[[#This Row],[taxon_oid]],[1]Alphas_all_puf_new_20170727!$A:$AG,23,FALSE)</f>
        <v>4168</v>
      </c>
      <c r="X444" s="13">
        <f>VLOOKUP(Table3[[#This Row],[taxon_oid]],[1]Alphas_all_puf_new_20170727!$A:$AG,24,FALSE)</f>
        <v>5</v>
      </c>
      <c r="Y444" s="25">
        <f>VLOOKUP(Table3[[#This Row],[taxon_oid]],[1]Alphas_all_puf_new_20170727!$A:$AG,25,FALSE)</f>
        <v>0.64</v>
      </c>
      <c r="Z444" s="13">
        <f>VLOOKUP(Table3[[#This Row],[taxon_oid]],[1]Alphas_all_puf_new_20170727!$A:$AG,26,FALSE)</f>
        <v>4017713</v>
      </c>
      <c r="AA444" s="13">
        <f>VLOOKUP(Table3[[#This Row],[taxon_oid]],[1]Alphas_all_puf_new_20170727!$A:$AG,27,FALSE)</f>
        <v>4111</v>
      </c>
      <c r="AB444" s="13">
        <f>VLOOKUP(Table3[[#This Row],[taxon_oid]],[1]Alphas_all_puf_new_20170727!$A:$AG,28,FALSE)</f>
        <v>57</v>
      </c>
      <c r="AC444" s="13">
        <f>VLOOKUP(Table3[[#This Row],[taxon_oid]],[1]Alphas_all_puf_new_20170727!$A:$AG,29,FALSE)</f>
        <v>6</v>
      </c>
      <c r="AD444" s="13">
        <f>VLOOKUP(Table3[[#This Row],[taxon_oid]],[1]Alphas_all_puf_new_20170727!$A:$AG,30,FALSE)</f>
        <v>2</v>
      </c>
      <c r="AE444" s="13">
        <f>VLOOKUP(Table3[[#This Row],[taxon_oid]],[1]Alphas_all_puf_new_20170727!$A:$AG,31,FALSE)</f>
        <v>2</v>
      </c>
      <c r="AF444" s="13">
        <f>VLOOKUP(Table3[[#This Row],[taxon_oid]],[1]Alphas_all_puf_new_20170727!$A:$AG,32,FALSE)</f>
        <v>2</v>
      </c>
      <c r="AG444" s="13">
        <f>VLOOKUP(Table3[[#This Row],[taxon_oid]],[1]Alphas_all_puf_new_20170727!$A:$AG,33,FALSE)</f>
        <v>46</v>
      </c>
    </row>
    <row r="445" spans="1:33" x14ac:dyDescent="0.35">
      <c r="A445">
        <v>2636415671</v>
      </c>
      <c r="B445" t="s">
        <v>35</v>
      </c>
      <c r="C445" t="s">
        <v>36</v>
      </c>
      <c r="D445" t="s">
        <v>179</v>
      </c>
      <c r="E445" t="s">
        <v>178</v>
      </c>
      <c r="F445" t="s">
        <v>177</v>
      </c>
      <c r="G445">
        <v>2636415671</v>
      </c>
      <c r="H445" t="s">
        <v>38</v>
      </c>
      <c r="I445" t="s">
        <v>118</v>
      </c>
      <c r="J445" s="12" t="s">
        <v>146</v>
      </c>
      <c r="K445" s="12" t="s">
        <v>155</v>
      </c>
      <c r="L445" s="12" t="s">
        <v>161</v>
      </c>
      <c r="M445" s="12" t="s">
        <v>176</v>
      </c>
      <c r="N445" s="27" t="s">
        <v>175</v>
      </c>
      <c r="O445" s="26">
        <f>VLOOKUP(Table3[[#This Row],[taxon_oid]],[1]Alphas_all_puf_new_20170727!$A:$AG,14,FALSE)</f>
        <v>48936</v>
      </c>
      <c r="P445" s="26">
        <f>VLOOKUP(Table3[[#This Row],[taxon_oid]],[1]Alphas_all_puf_new_20170727!$A:$AG,15,FALSE)</f>
        <v>0</v>
      </c>
      <c r="Q445" s="26">
        <f>VLOOKUP(Table3[[#This Row],[taxon_oid]],[1]Alphas_all_puf_new_20170727!$A:$AG,16,FALSE)</f>
        <v>0</v>
      </c>
      <c r="R445" s="20">
        <f>VLOOKUP(Table3[[#This Row],[taxon_oid]],[1]Alphas_all_puf_new_20170727!$A:$AG,17,FALSE)</f>
        <v>42297</v>
      </c>
      <c r="S445" s="19">
        <f>VLOOKUP(Table3[[#This Row],[taxon_oid]],[1]Alphas_all_puf_new_20170727!$A:$AG,19,FALSE)</f>
        <v>0</v>
      </c>
      <c r="T445" s="19" t="str">
        <f>VLOOKUP(Table3[[#This Row],[taxon_oid]],[1]Alphas_all_puf_new_20170727!$A:$AG,20,FALSE)</f>
        <v>Yes</v>
      </c>
      <c r="U445" s="19" t="str">
        <f>VLOOKUP(Table3[[#This Row],[taxon_oid]],[1]Alphas_all_puf_new_20170727!$A:$AG,21,FALSE)</f>
        <v>Unknown</v>
      </c>
      <c r="V445" s="13">
        <f>VLOOKUP(Table3[[#This Row],[taxon_oid]],[1]Alphas_all_puf_new_20170727!$A:$AG,22,FALSE)</f>
        <v>4885942</v>
      </c>
      <c r="W445" s="13">
        <f>VLOOKUP(Table3[[#This Row],[taxon_oid]],[1]Alphas_all_puf_new_20170727!$A:$AG,23,FALSE)</f>
        <v>4737</v>
      </c>
      <c r="X445" s="13">
        <f>VLOOKUP(Table3[[#This Row],[taxon_oid]],[1]Alphas_all_puf_new_20170727!$A:$AG,24,FALSE)</f>
        <v>54</v>
      </c>
      <c r="Y445" s="25">
        <f>VLOOKUP(Table3[[#This Row],[taxon_oid]],[1]Alphas_all_puf_new_20170727!$A:$AG,25,FALSE)</f>
        <v>0.63</v>
      </c>
      <c r="Z445" s="13">
        <f>VLOOKUP(Table3[[#This Row],[taxon_oid]],[1]Alphas_all_puf_new_20170727!$A:$AG,26,FALSE)</f>
        <v>4440023</v>
      </c>
      <c r="AA445" s="13">
        <f>VLOOKUP(Table3[[#This Row],[taxon_oid]],[1]Alphas_all_puf_new_20170727!$A:$AG,27,FALSE)</f>
        <v>4671</v>
      </c>
      <c r="AB445" s="13">
        <f>VLOOKUP(Table3[[#This Row],[taxon_oid]],[1]Alphas_all_puf_new_20170727!$A:$AG,28,FALSE)</f>
        <v>66</v>
      </c>
      <c r="AC445" s="13">
        <f>VLOOKUP(Table3[[#This Row],[taxon_oid]],[1]Alphas_all_puf_new_20170727!$A:$AG,29,FALSE)</f>
        <v>3</v>
      </c>
      <c r="AD445" s="13">
        <f>VLOOKUP(Table3[[#This Row],[taxon_oid]],[1]Alphas_all_puf_new_20170727!$A:$AG,30,FALSE)</f>
        <v>1</v>
      </c>
      <c r="AE445" s="13">
        <f>VLOOKUP(Table3[[#This Row],[taxon_oid]],[1]Alphas_all_puf_new_20170727!$A:$AG,31,FALSE)</f>
        <v>1</v>
      </c>
      <c r="AF445" s="13">
        <f>VLOOKUP(Table3[[#This Row],[taxon_oid]],[1]Alphas_all_puf_new_20170727!$A:$AG,32,FALSE)</f>
        <v>1</v>
      </c>
      <c r="AG445" s="13">
        <f>VLOOKUP(Table3[[#This Row],[taxon_oid]],[1]Alphas_all_puf_new_20170727!$A:$AG,33,FALSE)</f>
        <v>50</v>
      </c>
    </row>
    <row r="446" spans="1:33" x14ac:dyDescent="0.35">
      <c r="A446">
        <v>2738543033</v>
      </c>
      <c r="B446" t="s">
        <v>35</v>
      </c>
      <c r="C446" t="s">
        <v>36</v>
      </c>
      <c r="D446" t="s">
        <v>163</v>
      </c>
      <c r="E446" t="s">
        <v>174</v>
      </c>
      <c r="F446" t="s">
        <v>46</v>
      </c>
      <c r="G446">
        <v>2738543033</v>
      </c>
      <c r="H446" t="s">
        <v>38</v>
      </c>
      <c r="I446" t="s">
        <v>118</v>
      </c>
      <c r="J446" s="12" t="s">
        <v>146</v>
      </c>
      <c r="K446" s="12" t="s">
        <v>155</v>
      </c>
      <c r="L446" s="12" t="s">
        <v>161</v>
      </c>
      <c r="M446" t="s">
        <v>160</v>
      </c>
      <c r="N446" s="27" t="s">
        <v>173</v>
      </c>
      <c r="O446" s="26">
        <f>VLOOKUP(Table3[[#This Row],[taxon_oid]],[1]Alphas_all_puf_new_20170727!$A:$AG,14,FALSE)</f>
        <v>1874826</v>
      </c>
      <c r="P446" s="26">
        <f>VLOOKUP(Table3[[#This Row],[taxon_oid]],[1]Alphas_all_puf_new_20170727!$A:$AG,15,FALSE)</f>
        <v>0</v>
      </c>
      <c r="Q446" s="26">
        <f>VLOOKUP(Table3[[#This Row],[taxon_oid]],[1]Alphas_all_puf_new_20170727!$A:$AG,16,FALSE)</f>
        <v>0</v>
      </c>
      <c r="R446" s="20">
        <f>VLOOKUP(Table3[[#This Row],[taxon_oid]],[1]Alphas_all_puf_new_20170727!$A:$AG,17,FALSE)</f>
        <v>42929</v>
      </c>
      <c r="S446" s="19" t="str">
        <f>VLOOKUP(Table3[[#This Row],[taxon_oid]],[1]Alphas_all_puf_new_20170727!$A:$AG,19,FALSE)</f>
        <v>Dale Pelletier</v>
      </c>
      <c r="T446" s="19" t="str">
        <f>VLOOKUP(Table3[[#This Row],[taxon_oid]],[1]Alphas_all_puf_new_20170727!$A:$AG,20,FALSE)</f>
        <v>Yes</v>
      </c>
      <c r="U446" s="19">
        <f>VLOOKUP(Table3[[#This Row],[taxon_oid]],[1]Alphas_all_puf_new_20170727!$A:$AG,21,FALSE)</f>
        <v>0</v>
      </c>
      <c r="V446" s="13">
        <f>VLOOKUP(Table3[[#This Row],[taxon_oid]],[1]Alphas_all_puf_new_20170727!$A:$AG,22,FALSE)</f>
        <v>4833336</v>
      </c>
      <c r="W446" s="13">
        <f>VLOOKUP(Table3[[#This Row],[taxon_oid]],[1]Alphas_all_puf_new_20170727!$A:$AG,23,FALSE)</f>
        <v>4523</v>
      </c>
      <c r="X446" s="13">
        <f>VLOOKUP(Table3[[#This Row],[taxon_oid]],[1]Alphas_all_puf_new_20170727!$A:$AG,24,FALSE)</f>
        <v>63</v>
      </c>
      <c r="Y446" s="25">
        <f>VLOOKUP(Table3[[#This Row],[taxon_oid]],[1]Alphas_all_puf_new_20170727!$A:$AG,25,FALSE)</f>
        <v>0.66</v>
      </c>
      <c r="Z446" s="13">
        <f>VLOOKUP(Table3[[#This Row],[taxon_oid]],[1]Alphas_all_puf_new_20170727!$A:$AG,26,FALSE)</f>
        <v>4412110</v>
      </c>
      <c r="AA446" s="13">
        <f>VLOOKUP(Table3[[#This Row],[taxon_oid]],[1]Alphas_all_puf_new_20170727!$A:$AG,27,FALSE)</f>
        <v>4446</v>
      </c>
      <c r="AB446" s="13">
        <f>VLOOKUP(Table3[[#This Row],[taxon_oid]],[1]Alphas_all_puf_new_20170727!$A:$AG,28,FALSE)</f>
        <v>77</v>
      </c>
      <c r="AC446" s="13">
        <f>VLOOKUP(Table3[[#This Row],[taxon_oid]],[1]Alphas_all_puf_new_20170727!$A:$AG,29,FALSE)</f>
        <v>3</v>
      </c>
      <c r="AD446" s="13">
        <f>VLOOKUP(Table3[[#This Row],[taxon_oid]],[1]Alphas_all_puf_new_20170727!$A:$AG,30,FALSE)</f>
        <v>1</v>
      </c>
      <c r="AE446" s="13">
        <f>VLOOKUP(Table3[[#This Row],[taxon_oid]],[1]Alphas_all_puf_new_20170727!$A:$AG,31,FALSE)</f>
        <v>1</v>
      </c>
      <c r="AF446" s="13">
        <f>VLOOKUP(Table3[[#This Row],[taxon_oid]],[1]Alphas_all_puf_new_20170727!$A:$AG,32,FALSE)</f>
        <v>1</v>
      </c>
      <c r="AG446" s="13">
        <f>VLOOKUP(Table3[[#This Row],[taxon_oid]],[1]Alphas_all_puf_new_20170727!$A:$AG,33,FALSE)</f>
        <v>61</v>
      </c>
    </row>
    <row r="447" spans="1:33" x14ac:dyDescent="0.35">
      <c r="A447">
        <v>2574179733</v>
      </c>
      <c r="B447" t="s">
        <v>35</v>
      </c>
      <c r="C447" t="s">
        <v>36</v>
      </c>
      <c r="D447" t="s">
        <v>172</v>
      </c>
      <c r="E447" t="s">
        <v>171</v>
      </c>
      <c r="F447" t="s">
        <v>46</v>
      </c>
      <c r="G447">
        <v>2574179733</v>
      </c>
      <c r="H447" t="s">
        <v>38</v>
      </c>
      <c r="I447" t="s">
        <v>118</v>
      </c>
      <c r="J447" s="12" t="s">
        <v>146</v>
      </c>
      <c r="K447" s="12" t="s">
        <v>155</v>
      </c>
      <c r="L447" s="12" t="s">
        <v>154</v>
      </c>
      <c r="M447" s="12" t="s">
        <v>170</v>
      </c>
      <c r="N447" s="27" t="s">
        <v>169</v>
      </c>
      <c r="O447" s="26">
        <f>VLOOKUP(Table3[[#This Row],[taxon_oid]],[1]Alphas_all_puf_new_20170727!$A:$AG,14,FALSE)</f>
        <v>1123269</v>
      </c>
      <c r="P447" s="26">
        <f>VLOOKUP(Table3[[#This Row],[taxon_oid]],[1]Alphas_all_puf_new_20170727!$A:$AG,15,FALSE)</f>
        <v>0</v>
      </c>
      <c r="Q447" s="26">
        <f>VLOOKUP(Table3[[#This Row],[taxon_oid]],[1]Alphas_all_puf_new_20170727!$A:$AG,16,FALSE)</f>
        <v>0</v>
      </c>
      <c r="R447" s="20">
        <f>VLOOKUP(Table3[[#This Row],[taxon_oid]],[1]Alphas_all_puf_new_20170727!$A:$AG,17,FALSE)</f>
        <v>42328</v>
      </c>
      <c r="S447" s="19" t="str">
        <f>VLOOKUP(Table3[[#This Row],[taxon_oid]],[1]Alphas_all_puf_new_20170727!$A:$AG,19,FALSE)</f>
        <v>Nikos Kyrpides</v>
      </c>
      <c r="T447" s="19" t="str">
        <f>VLOOKUP(Table3[[#This Row],[taxon_oid]],[1]Alphas_all_puf_new_20170727!$A:$AG,20,FALSE)</f>
        <v>Yes</v>
      </c>
      <c r="U447" s="19" t="str">
        <f>VLOOKUP(Table3[[#This Row],[taxon_oid]],[1]Alphas_all_puf_new_20170727!$A:$AG,21,FALSE)</f>
        <v>Yes</v>
      </c>
      <c r="V447" s="13">
        <f>VLOOKUP(Table3[[#This Row],[taxon_oid]],[1]Alphas_all_puf_new_20170727!$A:$AG,22,FALSE)</f>
        <v>6630364</v>
      </c>
      <c r="W447" s="13">
        <f>VLOOKUP(Table3[[#This Row],[taxon_oid]],[1]Alphas_all_puf_new_20170727!$A:$AG,23,FALSE)</f>
        <v>6324</v>
      </c>
      <c r="X447" s="13">
        <f>VLOOKUP(Table3[[#This Row],[taxon_oid]],[1]Alphas_all_puf_new_20170727!$A:$AG,24,FALSE)</f>
        <v>116</v>
      </c>
      <c r="Y447" s="25">
        <f>VLOOKUP(Table3[[#This Row],[taxon_oid]],[1]Alphas_all_puf_new_20170727!$A:$AG,25,FALSE)</f>
        <v>0.67</v>
      </c>
      <c r="Z447" s="13">
        <f>VLOOKUP(Table3[[#This Row],[taxon_oid]],[1]Alphas_all_puf_new_20170727!$A:$AG,26,FALSE)</f>
        <v>5982540</v>
      </c>
      <c r="AA447" s="13">
        <f>VLOOKUP(Table3[[#This Row],[taxon_oid]],[1]Alphas_all_puf_new_20170727!$A:$AG,27,FALSE)</f>
        <v>6251</v>
      </c>
      <c r="AB447" s="13">
        <f>VLOOKUP(Table3[[#This Row],[taxon_oid]],[1]Alphas_all_puf_new_20170727!$A:$AG,28,FALSE)</f>
        <v>73</v>
      </c>
      <c r="AC447" s="13">
        <f>VLOOKUP(Table3[[#This Row],[taxon_oid]],[1]Alphas_all_puf_new_20170727!$A:$AG,29,FALSE)</f>
        <v>3</v>
      </c>
      <c r="AD447" s="13">
        <f>VLOOKUP(Table3[[#This Row],[taxon_oid]],[1]Alphas_all_puf_new_20170727!$A:$AG,30,FALSE)</f>
        <v>1</v>
      </c>
      <c r="AE447" s="13">
        <f>VLOOKUP(Table3[[#This Row],[taxon_oid]],[1]Alphas_all_puf_new_20170727!$A:$AG,31,FALSE)</f>
        <v>0</v>
      </c>
      <c r="AF447" s="13">
        <f>VLOOKUP(Table3[[#This Row],[taxon_oid]],[1]Alphas_all_puf_new_20170727!$A:$AG,32,FALSE)</f>
        <v>2</v>
      </c>
      <c r="AG447" s="13">
        <f>VLOOKUP(Table3[[#This Row],[taxon_oid]],[1]Alphas_all_puf_new_20170727!$A:$AG,33,FALSE)</f>
        <v>50</v>
      </c>
    </row>
    <row r="448" spans="1:33" x14ac:dyDescent="0.35">
      <c r="A448">
        <v>2684623227</v>
      </c>
      <c r="B448" t="s">
        <v>35</v>
      </c>
      <c r="C448" t="s">
        <v>60</v>
      </c>
      <c r="D448" t="s">
        <v>168</v>
      </c>
      <c r="E448" t="s">
        <v>165</v>
      </c>
      <c r="F448" t="s">
        <v>167</v>
      </c>
      <c r="G448">
        <v>2684623227</v>
      </c>
      <c r="H448" t="s">
        <v>38</v>
      </c>
      <c r="I448" t="s">
        <v>118</v>
      </c>
      <c r="J448" s="12" t="s">
        <v>146</v>
      </c>
      <c r="K448" s="12" t="s">
        <v>155</v>
      </c>
      <c r="L448" s="12" t="s">
        <v>166</v>
      </c>
      <c r="M448" t="s">
        <v>165</v>
      </c>
      <c r="N448" s="27" t="s">
        <v>164</v>
      </c>
      <c r="O448" s="26">
        <f>VLOOKUP(Table3[[#This Row],[taxon_oid]],[1]Alphas_all_puf_new_20170727!$A:$AG,14,FALSE)</f>
        <v>1634516</v>
      </c>
      <c r="P448" s="26">
        <f>VLOOKUP(Table3[[#This Row],[taxon_oid]],[1]Alphas_all_puf_new_20170727!$A:$AG,15,FALSE)</f>
        <v>0</v>
      </c>
      <c r="Q448" s="26">
        <f>VLOOKUP(Table3[[#This Row],[taxon_oid]],[1]Alphas_all_puf_new_20170727!$A:$AG,16,FALSE)</f>
        <v>0</v>
      </c>
      <c r="R448" s="20">
        <f>VLOOKUP(Table3[[#This Row],[taxon_oid]],[1]Alphas_all_puf_new_20170727!$A:$AG,17,FALSE)</f>
        <v>42563</v>
      </c>
      <c r="S448" s="19">
        <f>VLOOKUP(Table3[[#This Row],[taxon_oid]],[1]Alphas_all_puf_new_20170727!$A:$AG,19,FALSE)</f>
        <v>0</v>
      </c>
      <c r="T448" s="19" t="str">
        <f>VLOOKUP(Table3[[#This Row],[taxon_oid]],[1]Alphas_all_puf_new_20170727!$A:$AG,20,FALSE)</f>
        <v>Yes</v>
      </c>
      <c r="U448" s="19">
        <f>VLOOKUP(Table3[[#This Row],[taxon_oid]],[1]Alphas_all_puf_new_20170727!$A:$AG,21,FALSE)</f>
        <v>0</v>
      </c>
      <c r="V448" s="13">
        <f>VLOOKUP(Table3[[#This Row],[taxon_oid]],[1]Alphas_all_puf_new_20170727!$A:$AG,22,FALSE)</f>
        <v>3258499</v>
      </c>
      <c r="W448" s="13">
        <f>VLOOKUP(Table3[[#This Row],[taxon_oid]],[1]Alphas_all_puf_new_20170727!$A:$AG,23,FALSE)</f>
        <v>3220</v>
      </c>
      <c r="X448" s="13">
        <f>VLOOKUP(Table3[[#This Row],[taxon_oid]],[1]Alphas_all_puf_new_20170727!$A:$AG,24,FALSE)</f>
        <v>1</v>
      </c>
      <c r="Y448" s="25">
        <f>VLOOKUP(Table3[[#This Row],[taxon_oid]],[1]Alphas_all_puf_new_20170727!$A:$AG,25,FALSE)</f>
        <v>0.65</v>
      </c>
      <c r="Z448" s="13">
        <f>VLOOKUP(Table3[[#This Row],[taxon_oid]],[1]Alphas_all_puf_new_20170727!$A:$AG,26,FALSE)</f>
        <v>2996807</v>
      </c>
      <c r="AA448" s="13">
        <f>VLOOKUP(Table3[[#This Row],[taxon_oid]],[1]Alphas_all_puf_new_20170727!$A:$AG,27,FALSE)</f>
        <v>3165</v>
      </c>
      <c r="AB448" s="13">
        <f>VLOOKUP(Table3[[#This Row],[taxon_oid]],[1]Alphas_all_puf_new_20170727!$A:$AG,28,FALSE)</f>
        <v>55</v>
      </c>
      <c r="AC448" s="13">
        <f>VLOOKUP(Table3[[#This Row],[taxon_oid]],[1]Alphas_all_puf_new_20170727!$A:$AG,29,FALSE)</f>
        <v>3</v>
      </c>
      <c r="AD448" s="13">
        <f>VLOOKUP(Table3[[#This Row],[taxon_oid]],[1]Alphas_all_puf_new_20170727!$A:$AG,30,FALSE)</f>
        <v>1</v>
      </c>
      <c r="AE448" s="13">
        <f>VLOOKUP(Table3[[#This Row],[taxon_oid]],[1]Alphas_all_puf_new_20170727!$A:$AG,31,FALSE)</f>
        <v>1</v>
      </c>
      <c r="AF448" s="13">
        <f>VLOOKUP(Table3[[#This Row],[taxon_oid]],[1]Alphas_all_puf_new_20170727!$A:$AG,32,FALSE)</f>
        <v>1</v>
      </c>
      <c r="AG448" s="13">
        <f>VLOOKUP(Table3[[#This Row],[taxon_oid]],[1]Alphas_all_puf_new_20170727!$A:$AG,33,FALSE)</f>
        <v>45</v>
      </c>
    </row>
    <row r="449" spans="1:33" x14ac:dyDescent="0.35">
      <c r="A449">
        <v>2738541275</v>
      </c>
      <c r="B449" t="s">
        <v>35</v>
      </c>
      <c r="C449" t="s">
        <v>36</v>
      </c>
      <c r="D449" t="s">
        <v>163</v>
      </c>
      <c r="E449" t="s">
        <v>162</v>
      </c>
      <c r="F449" t="s">
        <v>46</v>
      </c>
      <c r="G449">
        <v>2738541275</v>
      </c>
      <c r="H449" t="s">
        <v>38</v>
      </c>
      <c r="I449" t="s">
        <v>118</v>
      </c>
      <c r="J449" s="12" t="s">
        <v>146</v>
      </c>
      <c r="K449" s="12" t="s">
        <v>155</v>
      </c>
      <c r="L449" s="12" t="s">
        <v>161</v>
      </c>
      <c r="M449" t="s">
        <v>160</v>
      </c>
      <c r="N449" s="27" t="s">
        <v>159</v>
      </c>
      <c r="O449" s="26">
        <f>VLOOKUP(Table3[[#This Row],[taxon_oid]],[1]Alphas_all_puf_new_20170727!$A:$AG,14,FALSE)</f>
        <v>1874826</v>
      </c>
      <c r="P449" s="26">
        <f>VLOOKUP(Table3[[#This Row],[taxon_oid]],[1]Alphas_all_puf_new_20170727!$A:$AG,15,FALSE)</f>
        <v>0</v>
      </c>
      <c r="Q449" s="26">
        <f>VLOOKUP(Table3[[#This Row],[taxon_oid]],[1]Alphas_all_puf_new_20170727!$A:$AG,16,FALSE)</f>
        <v>0</v>
      </c>
      <c r="R449" s="20">
        <f>VLOOKUP(Table3[[#This Row],[taxon_oid]],[1]Alphas_all_puf_new_20170727!$A:$AG,17,FALSE)</f>
        <v>42929</v>
      </c>
      <c r="S449" s="19" t="str">
        <f>VLOOKUP(Table3[[#This Row],[taxon_oid]],[1]Alphas_all_puf_new_20170727!$A:$AG,19,FALSE)</f>
        <v>Dale Pelletier</v>
      </c>
      <c r="T449" s="19" t="str">
        <f>VLOOKUP(Table3[[#This Row],[taxon_oid]],[1]Alphas_all_puf_new_20170727!$A:$AG,20,FALSE)</f>
        <v>Yes</v>
      </c>
      <c r="U449" s="19">
        <f>VLOOKUP(Table3[[#This Row],[taxon_oid]],[1]Alphas_all_puf_new_20170727!$A:$AG,21,FALSE)</f>
        <v>0</v>
      </c>
      <c r="V449" s="13">
        <f>VLOOKUP(Table3[[#This Row],[taxon_oid]],[1]Alphas_all_puf_new_20170727!$A:$AG,22,FALSE)</f>
        <v>4830863</v>
      </c>
      <c r="W449" s="13">
        <f>VLOOKUP(Table3[[#This Row],[taxon_oid]],[1]Alphas_all_puf_new_20170727!$A:$AG,23,FALSE)</f>
        <v>4516</v>
      </c>
      <c r="X449" s="13">
        <f>VLOOKUP(Table3[[#This Row],[taxon_oid]],[1]Alphas_all_puf_new_20170727!$A:$AG,24,FALSE)</f>
        <v>64</v>
      </c>
      <c r="Y449" s="25">
        <f>VLOOKUP(Table3[[#This Row],[taxon_oid]],[1]Alphas_all_puf_new_20170727!$A:$AG,25,FALSE)</f>
        <v>0.66</v>
      </c>
      <c r="Z449" s="13">
        <f>VLOOKUP(Table3[[#This Row],[taxon_oid]],[1]Alphas_all_puf_new_20170727!$A:$AG,26,FALSE)</f>
        <v>4410087</v>
      </c>
      <c r="AA449" s="13">
        <f>VLOOKUP(Table3[[#This Row],[taxon_oid]],[1]Alphas_all_puf_new_20170727!$A:$AG,27,FALSE)</f>
        <v>4439</v>
      </c>
      <c r="AB449" s="13">
        <f>VLOOKUP(Table3[[#This Row],[taxon_oid]],[1]Alphas_all_puf_new_20170727!$A:$AG,28,FALSE)</f>
        <v>77</v>
      </c>
      <c r="AC449" s="13">
        <f>VLOOKUP(Table3[[#This Row],[taxon_oid]],[1]Alphas_all_puf_new_20170727!$A:$AG,29,FALSE)</f>
        <v>3</v>
      </c>
      <c r="AD449" s="13">
        <f>VLOOKUP(Table3[[#This Row],[taxon_oid]],[1]Alphas_all_puf_new_20170727!$A:$AG,30,FALSE)</f>
        <v>1</v>
      </c>
      <c r="AE449" s="13">
        <f>VLOOKUP(Table3[[#This Row],[taxon_oid]],[1]Alphas_all_puf_new_20170727!$A:$AG,31,FALSE)</f>
        <v>1</v>
      </c>
      <c r="AF449" s="13">
        <f>VLOOKUP(Table3[[#This Row],[taxon_oid]],[1]Alphas_all_puf_new_20170727!$A:$AG,32,FALSE)</f>
        <v>1</v>
      </c>
      <c r="AG449" s="13">
        <f>VLOOKUP(Table3[[#This Row],[taxon_oid]],[1]Alphas_all_puf_new_20170727!$A:$AG,33,FALSE)</f>
        <v>61</v>
      </c>
    </row>
    <row r="450" spans="1:33" x14ac:dyDescent="0.35">
      <c r="A450">
        <v>2547132141</v>
      </c>
      <c r="B450" t="s">
        <v>35</v>
      </c>
      <c r="C450" t="s">
        <v>36</v>
      </c>
      <c r="D450" t="s">
        <v>158</v>
      </c>
      <c r="E450" t="s">
        <v>157</v>
      </c>
      <c r="F450" t="s">
        <v>156</v>
      </c>
      <c r="G450">
        <v>2547132141</v>
      </c>
      <c r="H450" t="s">
        <v>38</v>
      </c>
      <c r="I450" t="s">
        <v>118</v>
      </c>
      <c r="J450" s="12" t="s">
        <v>146</v>
      </c>
      <c r="K450" s="12" t="s">
        <v>155</v>
      </c>
      <c r="L450" s="12" t="s">
        <v>154</v>
      </c>
      <c r="M450" s="12" t="s">
        <v>153</v>
      </c>
      <c r="N450" s="27" t="s">
        <v>152</v>
      </c>
      <c r="O450" s="26">
        <f>VLOOKUP(Table3[[#This Row],[taxon_oid]],[1]Alphas_all_puf_new_20170727!$A:$AG,14,FALSE)</f>
        <v>1112212</v>
      </c>
      <c r="P450" s="26">
        <f>VLOOKUP(Table3[[#This Row],[taxon_oid]],[1]Alphas_all_puf_new_20170727!$A:$AG,15,FALSE)</f>
        <v>0</v>
      </c>
      <c r="Q450" s="26">
        <f>VLOOKUP(Table3[[#This Row],[taxon_oid]],[1]Alphas_all_puf_new_20170727!$A:$AG,16,FALSE)</f>
        <v>0</v>
      </c>
      <c r="R450" s="20">
        <f>VLOOKUP(Table3[[#This Row],[taxon_oid]],[1]Alphas_all_puf_new_20170727!$A:$AG,17,FALSE)</f>
        <v>41605</v>
      </c>
      <c r="S450" s="19" t="str">
        <f>VLOOKUP(Table3[[#This Row],[taxon_oid]],[1]Alphas_all_puf_new_20170727!$A:$AG,19,FALSE)</f>
        <v>Hyun Park</v>
      </c>
      <c r="T450" s="19" t="str">
        <f>VLOOKUP(Table3[[#This Row],[taxon_oid]],[1]Alphas_all_puf_new_20170727!$A:$AG,20,FALSE)</f>
        <v>Yes</v>
      </c>
      <c r="U450" s="19" t="str">
        <f>VLOOKUP(Table3[[#This Row],[taxon_oid]],[1]Alphas_all_puf_new_20170727!$A:$AG,21,FALSE)</f>
        <v>Yes</v>
      </c>
      <c r="V450" s="13">
        <f>VLOOKUP(Table3[[#This Row],[taxon_oid]],[1]Alphas_all_puf_new_20170727!$A:$AG,22,FALSE)</f>
        <v>4180007</v>
      </c>
      <c r="W450" s="13">
        <f>VLOOKUP(Table3[[#This Row],[taxon_oid]],[1]Alphas_all_puf_new_20170727!$A:$AG,23,FALSE)</f>
        <v>4027</v>
      </c>
      <c r="X450" s="13">
        <f>VLOOKUP(Table3[[#This Row],[taxon_oid]],[1]Alphas_all_puf_new_20170727!$A:$AG,24,FALSE)</f>
        <v>64</v>
      </c>
      <c r="Y450" s="25">
        <f>VLOOKUP(Table3[[#This Row],[taxon_oid]],[1]Alphas_all_puf_new_20170727!$A:$AG,25,FALSE)</f>
        <v>0.65</v>
      </c>
      <c r="Z450" s="13">
        <f>VLOOKUP(Table3[[#This Row],[taxon_oid]],[1]Alphas_all_puf_new_20170727!$A:$AG,26,FALSE)</f>
        <v>3818806</v>
      </c>
      <c r="AA450" s="13">
        <f>VLOOKUP(Table3[[#This Row],[taxon_oid]],[1]Alphas_all_puf_new_20170727!$A:$AG,27,FALSE)</f>
        <v>3970</v>
      </c>
      <c r="AB450" s="13">
        <f>VLOOKUP(Table3[[#This Row],[taxon_oid]],[1]Alphas_all_puf_new_20170727!$A:$AG,28,FALSE)</f>
        <v>57</v>
      </c>
      <c r="AC450" s="13">
        <f>VLOOKUP(Table3[[#This Row],[taxon_oid]],[1]Alphas_all_puf_new_20170727!$A:$AG,29,FALSE)</f>
        <v>3</v>
      </c>
      <c r="AD450" s="13">
        <f>VLOOKUP(Table3[[#This Row],[taxon_oid]],[1]Alphas_all_puf_new_20170727!$A:$AG,30,FALSE)</f>
        <v>1</v>
      </c>
      <c r="AE450" s="13">
        <f>VLOOKUP(Table3[[#This Row],[taxon_oid]],[1]Alphas_all_puf_new_20170727!$A:$AG,31,FALSE)</f>
        <v>1</v>
      </c>
      <c r="AF450" s="13">
        <f>VLOOKUP(Table3[[#This Row],[taxon_oid]],[1]Alphas_all_puf_new_20170727!$A:$AG,32,FALSE)</f>
        <v>1</v>
      </c>
      <c r="AG450" s="13">
        <f>VLOOKUP(Table3[[#This Row],[taxon_oid]],[1]Alphas_all_puf_new_20170727!$A:$AG,33,FALSE)</f>
        <v>45</v>
      </c>
    </row>
    <row r="451" spans="1:33" x14ac:dyDescent="0.35">
      <c r="A451">
        <v>2708743030</v>
      </c>
      <c r="B451" t="s">
        <v>35</v>
      </c>
      <c r="C451" t="s">
        <v>36</v>
      </c>
      <c r="D451" t="s">
        <v>151</v>
      </c>
      <c r="E451" t="s">
        <v>150</v>
      </c>
      <c r="F451" t="s">
        <v>46</v>
      </c>
      <c r="G451">
        <v>2708743030</v>
      </c>
      <c r="H451" t="s">
        <v>38</v>
      </c>
      <c r="I451" t="s">
        <v>118</v>
      </c>
      <c r="J451" s="12" t="s">
        <v>146</v>
      </c>
      <c r="K451" s="5" t="s">
        <v>117</v>
      </c>
      <c r="L451" s="5" t="s">
        <v>117</v>
      </c>
      <c r="M451" t="s">
        <v>150</v>
      </c>
      <c r="N451" s="27"/>
      <c r="O451" s="26">
        <f>VLOOKUP(Table3[[#This Row],[taxon_oid]],[1]Alphas_all_puf_new_20170727!$A:$AG,14,FALSE)</f>
        <v>1802169</v>
      </c>
      <c r="P451" s="26">
        <f>VLOOKUP(Table3[[#This Row],[taxon_oid]],[1]Alphas_all_puf_new_20170727!$A:$AG,15,FALSE)</f>
        <v>0</v>
      </c>
      <c r="Q451" s="26">
        <f>VLOOKUP(Table3[[#This Row],[taxon_oid]],[1]Alphas_all_puf_new_20170727!$A:$AG,16,FALSE)</f>
        <v>0</v>
      </c>
      <c r="R451" s="20">
        <f>VLOOKUP(Table3[[#This Row],[taxon_oid]],[1]Alphas_all_puf_new_20170727!$A:$AG,17,FALSE)</f>
        <v>42713</v>
      </c>
      <c r="S451" s="19" t="str">
        <f>VLOOKUP(Table3[[#This Row],[taxon_oid]],[1]Alphas_all_puf_new_20170727!$A:$AG,19,FALSE)</f>
        <v>Jill Banfield</v>
      </c>
      <c r="T451" s="19" t="str">
        <f>VLOOKUP(Table3[[#This Row],[taxon_oid]],[1]Alphas_all_puf_new_20170727!$A:$AG,20,FALSE)</f>
        <v>No</v>
      </c>
      <c r="U451" s="19">
        <f>VLOOKUP(Table3[[#This Row],[taxon_oid]],[1]Alphas_all_puf_new_20170727!$A:$AG,21,FALSE)</f>
        <v>0</v>
      </c>
      <c r="V451" s="13">
        <f>VLOOKUP(Table3[[#This Row],[taxon_oid]],[1]Alphas_all_puf_new_20170727!$A:$AG,22,FALSE)</f>
        <v>4242029</v>
      </c>
      <c r="W451" s="13">
        <f>VLOOKUP(Table3[[#This Row],[taxon_oid]],[1]Alphas_all_puf_new_20170727!$A:$AG,23,FALSE)</f>
        <v>4128</v>
      </c>
      <c r="X451" s="13">
        <f>VLOOKUP(Table3[[#This Row],[taxon_oid]],[1]Alphas_all_puf_new_20170727!$A:$AG,24,FALSE)</f>
        <v>48</v>
      </c>
      <c r="Y451" s="25">
        <f>VLOOKUP(Table3[[#This Row],[taxon_oid]],[1]Alphas_all_puf_new_20170727!$A:$AG,25,FALSE)</f>
        <v>0.65</v>
      </c>
      <c r="Z451" s="13">
        <f>VLOOKUP(Table3[[#This Row],[taxon_oid]],[1]Alphas_all_puf_new_20170727!$A:$AG,26,FALSE)</f>
        <v>3864217</v>
      </c>
      <c r="AA451" s="13">
        <f>VLOOKUP(Table3[[#This Row],[taxon_oid]],[1]Alphas_all_puf_new_20170727!$A:$AG,27,FALSE)</f>
        <v>4073</v>
      </c>
      <c r="AB451" s="13">
        <f>VLOOKUP(Table3[[#This Row],[taxon_oid]],[1]Alphas_all_puf_new_20170727!$A:$AG,28,FALSE)</f>
        <v>55</v>
      </c>
      <c r="AC451" s="13">
        <f>VLOOKUP(Table3[[#This Row],[taxon_oid]],[1]Alphas_all_puf_new_20170727!$A:$AG,29,FALSE)</f>
        <v>5</v>
      </c>
      <c r="AD451" s="13">
        <f>VLOOKUP(Table3[[#This Row],[taxon_oid]],[1]Alphas_all_puf_new_20170727!$A:$AG,30,FALSE)</f>
        <v>2</v>
      </c>
      <c r="AE451" s="13">
        <f>VLOOKUP(Table3[[#This Row],[taxon_oid]],[1]Alphas_all_puf_new_20170727!$A:$AG,31,FALSE)</f>
        <v>1</v>
      </c>
      <c r="AF451" s="13">
        <f>VLOOKUP(Table3[[#This Row],[taxon_oid]],[1]Alphas_all_puf_new_20170727!$A:$AG,32,FALSE)</f>
        <v>2</v>
      </c>
      <c r="AG451" s="13">
        <f>VLOOKUP(Table3[[#This Row],[taxon_oid]],[1]Alphas_all_puf_new_20170727!$A:$AG,33,FALSE)</f>
        <v>40</v>
      </c>
    </row>
    <row r="452" spans="1:33" x14ac:dyDescent="0.35">
      <c r="A452">
        <v>2623620409</v>
      </c>
      <c r="B452" t="s">
        <v>35</v>
      </c>
      <c r="C452" t="s">
        <v>123</v>
      </c>
      <c r="D452" t="s">
        <v>122</v>
      </c>
      <c r="E452" t="s">
        <v>149</v>
      </c>
      <c r="F452" t="s">
        <v>108</v>
      </c>
      <c r="G452">
        <v>2623620409</v>
      </c>
      <c r="H452" t="s">
        <v>38</v>
      </c>
      <c r="I452" t="s">
        <v>118</v>
      </c>
      <c r="J452" s="12" t="s">
        <v>146</v>
      </c>
      <c r="K452" s="5" t="s">
        <v>117</v>
      </c>
      <c r="L452" s="5" t="s">
        <v>117</v>
      </c>
      <c r="M452" t="s">
        <v>117</v>
      </c>
      <c r="N452" s="27"/>
      <c r="O452" s="26">
        <f>VLOOKUP(Table3[[#This Row],[taxon_oid]],[1]Alphas_all_puf_new_20170727!$A:$AG,14,FALSE)</f>
        <v>204457</v>
      </c>
      <c r="P452" s="26">
        <f>VLOOKUP(Table3[[#This Row],[taxon_oid]],[1]Alphas_all_puf_new_20170727!$A:$AG,15,FALSE)</f>
        <v>0</v>
      </c>
      <c r="Q452" s="26">
        <f>VLOOKUP(Table3[[#This Row],[taxon_oid]],[1]Alphas_all_puf_new_20170727!$A:$AG,16,FALSE)</f>
        <v>0</v>
      </c>
      <c r="R452" s="20">
        <f>VLOOKUP(Table3[[#This Row],[taxon_oid]],[1]Alphas_all_puf_new_20170727!$A:$AG,17,FALSE)</f>
        <v>42314</v>
      </c>
      <c r="S452" s="19" t="str">
        <f>VLOOKUP(Table3[[#This Row],[taxon_oid]],[1]Alphas_all_puf_new_20170727!$A:$AG,19,FALSE)</f>
        <v>Ameet Pinto</v>
      </c>
      <c r="T452" s="19" t="str">
        <f>VLOOKUP(Table3[[#This Row],[taxon_oid]],[1]Alphas_all_puf_new_20170727!$A:$AG,20,FALSE)</f>
        <v>No</v>
      </c>
      <c r="U452" s="19">
        <f>VLOOKUP(Table3[[#This Row],[taxon_oid]],[1]Alphas_all_puf_new_20170727!$A:$AG,21,FALSE)</f>
        <v>0</v>
      </c>
      <c r="V452" s="13">
        <f>VLOOKUP(Table3[[#This Row],[taxon_oid]],[1]Alphas_all_puf_new_20170727!$A:$AG,22,FALSE)</f>
        <v>2840024</v>
      </c>
      <c r="W452" s="13">
        <f>VLOOKUP(Table3[[#This Row],[taxon_oid]],[1]Alphas_all_puf_new_20170727!$A:$AG,23,FALSE)</f>
        <v>2787</v>
      </c>
      <c r="X452" s="13">
        <f>VLOOKUP(Table3[[#This Row],[taxon_oid]],[1]Alphas_all_puf_new_20170727!$A:$AG,24,FALSE)</f>
        <v>42</v>
      </c>
      <c r="Y452" s="25">
        <f>VLOOKUP(Table3[[#This Row],[taxon_oid]],[1]Alphas_all_puf_new_20170727!$A:$AG,25,FALSE)</f>
        <v>0.63</v>
      </c>
      <c r="Z452" s="13">
        <f>VLOOKUP(Table3[[#This Row],[taxon_oid]],[1]Alphas_all_puf_new_20170727!$A:$AG,26,FALSE)</f>
        <v>2612475</v>
      </c>
      <c r="AA452" s="13">
        <f>VLOOKUP(Table3[[#This Row],[taxon_oid]],[1]Alphas_all_puf_new_20170727!$A:$AG,27,FALSE)</f>
        <v>2738</v>
      </c>
      <c r="AB452" s="13">
        <f>VLOOKUP(Table3[[#This Row],[taxon_oid]],[1]Alphas_all_puf_new_20170727!$A:$AG,28,FALSE)</f>
        <v>49</v>
      </c>
      <c r="AC452" s="13">
        <f>VLOOKUP(Table3[[#This Row],[taxon_oid]],[1]Alphas_all_puf_new_20170727!$A:$AG,29,FALSE)</f>
        <v>1</v>
      </c>
      <c r="AD452" s="13">
        <f>VLOOKUP(Table3[[#This Row],[taxon_oid]],[1]Alphas_all_puf_new_20170727!$A:$AG,30,FALSE)</f>
        <v>0</v>
      </c>
      <c r="AE452" s="13">
        <f>VLOOKUP(Table3[[#This Row],[taxon_oid]],[1]Alphas_all_puf_new_20170727!$A:$AG,31,FALSE)</f>
        <v>1</v>
      </c>
      <c r="AF452" s="13">
        <f>VLOOKUP(Table3[[#This Row],[taxon_oid]],[1]Alphas_all_puf_new_20170727!$A:$AG,32,FALSE)</f>
        <v>0</v>
      </c>
      <c r="AG452" s="13">
        <f>VLOOKUP(Table3[[#This Row],[taxon_oid]],[1]Alphas_all_puf_new_20170727!$A:$AG,33,FALSE)</f>
        <v>41</v>
      </c>
    </row>
    <row r="453" spans="1:33" x14ac:dyDescent="0.35">
      <c r="A453">
        <v>2623620436</v>
      </c>
      <c r="B453" t="s">
        <v>35</v>
      </c>
      <c r="C453" t="s">
        <v>123</v>
      </c>
      <c r="D453" t="s">
        <v>122</v>
      </c>
      <c r="E453" t="s">
        <v>148</v>
      </c>
      <c r="F453" t="s">
        <v>108</v>
      </c>
      <c r="G453">
        <v>2623620436</v>
      </c>
      <c r="H453" t="s">
        <v>38</v>
      </c>
      <c r="I453" t="s">
        <v>118</v>
      </c>
      <c r="J453" s="12" t="s">
        <v>146</v>
      </c>
      <c r="K453" s="5" t="s">
        <v>117</v>
      </c>
      <c r="L453" s="5" t="s">
        <v>117</v>
      </c>
      <c r="M453" t="s">
        <v>117</v>
      </c>
      <c r="N453" s="27"/>
      <c r="O453" s="26">
        <f>VLOOKUP(Table3[[#This Row],[taxon_oid]],[1]Alphas_all_puf_new_20170727!$A:$AG,14,FALSE)</f>
        <v>204457</v>
      </c>
      <c r="P453" s="26">
        <f>VLOOKUP(Table3[[#This Row],[taxon_oid]],[1]Alphas_all_puf_new_20170727!$A:$AG,15,FALSE)</f>
        <v>0</v>
      </c>
      <c r="Q453" s="26">
        <f>VLOOKUP(Table3[[#This Row],[taxon_oid]],[1]Alphas_all_puf_new_20170727!$A:$AG,16,FALSE)</f>
        <v>0</v>
      </c>
      <c r="R453" s="20">
        <f>VLOOKUP(Table3[[#This Row],[taxon_oid]],[1]Alphas_all_puf_new_20170727!$A:$AG,17,FALSE)</f>
        <v>42314</v>
      </c>
      <c r="S453" s="19" t="str">
        <f>VLOOKUP(Table3[[#This Row],[taxon_oid]],[1]Alphas_all_puf_new_20170727!$A:$AG,19,FALSE)</f>
        <v>Ameet Pinto</v>
      </c>
      <c r="T453" s="19" t="str">
        <f>VLOOKUP(Table3[[#This Row],[taxon_oid]],[1]Alphas_all_puf_new_20170727!$A:$AG,20,FALSE)</f>
        <v>No</v>
      </c>
      <c r="U453" s="19">
        <f>VLOOKUP(Table3[[#This Row],[taxon_oid]],[1]Alphas_all_puf_new_20170727!$A:$AG,21,FALSE)</f>
        <v>0</v>
      </c>
      <c r="V453" s="13">
        <f>VLOOKUP(Table3[[#This Row],[taxon_oid]],[1]Alphas_all_puf_new_20170727!$A:$AG,22,FALSE)</f>
        <v>2866284</v>
      </c>
      <c r="W453" s="13">
        <f>VLOOKUP(Table3[[#This Row],[taxon_oid]],[1]Alphas_all_puf_new_20170727!$A:$AG,23,FALSE)</f>
        <v>2922</v>
      </c>
      <c r="X453" s="13">
        <f>VLOOKUP(Table3[[#This Row],[taxon_oid]],[1]Alphas_all_puf_new_20170727!$A:$AG,24,FALSE)</f>
        <v>55</v>
      </c>
      <c r="Y453" s="25">
        <f>VLOOKUP(Table3[[#This Row],[taxon_oid]],[1]Alphas_all_puf_new_20170727!$A:$AG,25,FALSE)</f>
        <v>0.56000000000000005</v>
      </c>
      <c r="Z453" s="13">
        <f>VLOOKUP(Table3[[#This Row],[taxon_oid]],[1]Alphas_all_puf_new_20170727!$A:$AG,26,FALSE)</f>
        <v>2643218</v>
      </c>
      <c r="AA453" s="13">
        <f>VLOOKUP(Table3[[#This Row],[taxon_oid]],[1]Alphas_all_puf_new_20170727!$A:$AG,27,FALSE)</f>
        <v>2875</v>
      </c>
      <c r="AB453" s="13">
        <f>VLOOKUP(Table3[[#This Row],[taxon_oid]],[1]Alphas_all_puf_new_20170727!$A:$AG,28,FALSE)</f>
        <v>47</v>
      </c>
      <c r="AC453" s="13">
        <f>VLOOKUP(Table3[[#This Row],[taxon_oid]],[1]Alphas_all_puf_new_20170727!$A:$AG,29,FALSE)</f>
        <v>3</v>
      </c>
      <c r="AD453" s="13">
        <f>VLOOKUP(Table3[[#This Row],[taxon_oid]],[1]Alphas_all_puf_new_20170727!$A:$AG,30,FALSE)</f>
        <v>1</v>
      </c>
      <c r="AE453" s="13">
        <f>VLOOKUP(Table3[[#This Row],[taxon_oid]],[1]Alphas_all_puf_new_20170727!$A:$AG,31,FALSE)</f>
        <v>1</v>
      </c>
      <c r="AF453" s="13">
        <f>VLOOKUP(Table3[[#This Row],[taxon_oid]],[1]Alphas_all_puf_new_20170727!$A:$AG,32,FALSE)</f>
        <v>1</v>
      </c>
      <c r="AG453" s="13">
        <f>VLOOKUP(Table3[[#This Row],[taxon_oid]],[1]Alphas_all_puf_new_20170727!$A:$AG,33,FALSE)</f>
        <v>37</v>
      </c>
    </row>
    <row r="454" spans="1:33" x14ac:dyDescent="0.35">
      <c r="A454">
        <v>2623620434</v>
      </c>
      <c r="B454" t="s">
        <v>35</v>
      </c>
      <c r="C454" t="s">
        <v>123</v>
      </c>
      <c r="D454" t="s">
        <v>122</v>
      </c>
      <c r="E454" t="s">
        <v>147</v>
      </c>
      <c r="F454" t="s">
        <v>108</v>
      </c>
      <c r="G454">
        <v>2623620434</v>
      </c>
      <c r="H454" t="s">
        <v>38</v>
      </c>
      <c r="I454" t="s">
        <v>118</v>
      </c>
      <c r="J454" s="12" t="s">
        <v>146</v>
      </c>
      <c r="K454" s="5" t="s">
        <v>117</v>
      </c>
      <c r="L454" s="5" t="s">
        <v>117</v>
      </c>
      <c r="M454" t="s">
        <v>117</v>
      </c>
      <c r="N454" s="27"/>
      <c r="O454" s="26">
        <f>VLOOKUP(Table3[[#This Row],[taxon_oid]],[1]Alphas_all_puf_new_20170727!$A:$AG,14,FALSE)</f>
        <v>204457</v>
      </c>
      <c r="P454" s="26">
        <f>VLOOKUP(Table3[[#This Row],[taxon_oid]],[1]Alphas_all_puf_new_20170727!$A:$AG,15,FALSE)</f>
        <v>0</v>
      </c>
      <c r="Q454" s="26">
        <f>VLOOKUP(Table3[[#This Row],[taxon_oid]],[1]Alphas_all_puf_new_20170727!$A:$AG,16,FALSE)</f>
        <v>0</v>
      </c>
      <c r="R454" s="20">
        <f>VLOOKUP(Table3[[#This Row],[taxon_oid]],[1]Alphas_all_puf_new_20170727!$A:$AG,17,FALSE)</f>
        <v>42314</v>
      </c>
      <c r="S454" s="19" t="str">
        <f>VLOOKUP(Table3[[#This Row],[taxon_oid]],[1]Alphas_all_puf_new_20170727!$A:$AG,19,FALSE)</f>
        <v>Ameet Pinto</v>
      </c>
      <c r="T454" s="19" t="str">
        <f>VLOOKUP(Table3[[#This Row],[taxon_oid]],[1]Alphas_all_puf_new_20170727!$A:$AG,20,FALSE)</f>
        <v>No</v>
      </c>
      <c r="U454" s="19">
        <f>VLOOKUP(Table3[[#This Row],[taxon_oid]],[1]Alphas_all_puf_new_20170727!$A:$AG,21,FALSE)</f>
        <v>0</v>
      </c>
      <c r="V454" s="13">
        <f>VLOOKUP(Table3[[#This Row],[taxon_oid]],[1]Alphas_all_puf_new_20170727!$A:$AG,22,FALSE)</f>
        <v>3572431</v>
      </c>
      <c r="W454" s="13">
        <f>VLOOKUP(Table3[[#This Row],[taxon_oid]],[1]Alphas_all_puf_new_20170727!$A:$AG,23,FALSE)</f>
        <v>3598</v>
      </c>
      <c r="X454" s="13">
        <f>VLOOKUP(Table3[[#This Row],[taxon_oid]],[1]Alphas_all_puf_new_20170727!$A:$AG,24,FALSE)</f>
        <v>38</v>
      </c>
      <c r="Y454" s="25">
        <f>VLOOKUP(Table3[[#This Row],[taxon_oid]],[1]Alphas_all_puf_new_20170727!$A:$AG,25,FALSE)</f>
        <v>0.62</v>
      </c>
      <c r="Z454" s="13">
        <f>VLOOKUP(Table3[[#This Row],[taxon_oid]],[1]Alphas_all_puf_new_20170727!$A:$AG,26,FALSE)</f>
        <v>3263055</v>
      </c>
      <c r="AA454" s="13">
        <f>VLOOKUP(Table3[[#This Row],[taxon_oid]],[1]Alphas_all_puf_new_20170727!$A:$AG,27,FALSE)</f>
        <v>3545</v>
      </c>
      <c r="AB454" s="13">
        <f>VLOOKUP(Table3[[#This Row],[taxon_oid]],[1]Alphas_all_puf_new_20170727!$A:$AG,28,FALSE)</f>
        <v>53</v>
      </c>
      <c r="AC454" s="13">
        <f>VLOOKUP(Table3[[#This Row],[taxon_oid]],[1]Alphas_all_puf_new_20170727!$A:$AG,29,FALSE)</f>
        <v>3</v>
      </c>
      <c r="AD454" s="13">
        <f>VLOOKUP(Table3[[#This Row],[taxon_oid]],[1]Alphas_all_puf_new_20170727!$A:$AG,30,FALSE)</f>
        <v>1</v>
      </c>
      <c r="AE454" s="13">
        <f>VLOOKUP(Table3[[#This Row],[taxon_oid]],[1]Alphas_all_puf_new_20170727!$A:$AG,31,FALSE)</f>
        <v>1</v>
      </c>
      <c r="AF454" s="13">
        <f>VLOOKUP(Table3[[#This Row],[taxon_oid]],[1]Alphas_all_puf_new_20170727!$A:$AG,32,FALSE)</f>
        <v>1</v>
      </c>
      <c r="AG454" s="13">
        <f>VLOOKUP(Table3[[#This Row],[taxon_oid]],[1]Alphas_all_puf_new_20170727!$A:$AG,33,FALSE)</f>
        <v>44</v>
      </c>
    </row>
    <row r="455" spans="1:33" x14ac:dyDescent="0.35">
      <c r="A455">
        <v>2609460248</v>
      </c>
      <c r="B455" t="s">
        <v>35</v>
      </c>
      <c r="C455" t="s">
        <v>36</v>
      </c>
      <c r="D455" t="s">
        <v>145</v>
      </c>
      <c r="E455" t="s">
        <v>144</v>
      </c>
      <c r="F455" t="s">
        <v>143</v>
      </c>
      <c r="G455">
        <v>2609460248</v>
      </c>
      <c r="H455" t="s">
        <v>38</v>
      </c>
      <c r="I455" t="s">
        <v>118</v>
      </c>
      <c r="J455" s="5" t="s">
        <v>117</v>
      </c>
      <c r="K455" s="5" t="s">
        <v>117</v>
      </c>
      <c r="L455" s="5" t="s">
        <v>117</v>
      </c>
      <c r="M455" t="s">
        <v>142</v>
      </c>
      <c r="N455" s="27" t="s">
        <v>141</v>
      </c>
      <c r="O455" s="26">
        <f>VLOOKUP(Table3[[#This Row],[taxon_oid]],[1]Alphas_all_puf_new_20170727!$A:$AG,14,FALSE)</f>
        <v>1492281</v>
      </c>
      <c r="P455" s="26">
        <f>VLOOKUP(Table3[[#This Row],[taxon_oid]],[1]Alphas_all_puf_new_20170727!$A:$AG,15,FALSE)</f>
        <v>0</v>
      </c>
      <c r="Q455" s="26">
        <f>VLOOKUP(Table3[[#This Row],[taxon_oid]],[1]Alphas_all_puf_new_20170727!$A:$AG,16,FALSE)</f>
        <v>0</v>
      </c>
      <c r="R455" s="20">
        <f>VLOOKUP(Table3[[#This Row],[taxon_oid]],[1]Alphas_all_puf_new_20170727!$A:$AG,17,FALSE)</f>
        <v>42107</v>
      </c>
      <c r="S455" s="19">
        <f>VLOOKUP(Table3[[#This Row],[taxon_oid]],[1]Alphas_all_puf_new_20170727!$A:$AG,19,FALSE)</f>
        <v>0</v>
      </c>
      <c r="T455" s="19" t="str">
        <f>VLOOKUP(Table3[[#This Row],[taxon_oid]],[1]Alphas_all_puf_new_20170727!$A:$AG,20,FALSE)</f>
        <v>Yes</v>
      </c>
      <c r="U455" s="19" t="str">
        <f>VLOOKUP(Table3[[#This Row],[taxon_oid]],[1]Alphas_all_puf_new_20170727!$A:$AG,21,FALSE)</f>
        <v>Unknown</v>
      </c>
      <c r="V455" s="13">
        <f>VLOOKUP(Table3[[#This Row],[taxon_oid]],[1]Alphas_all_puf_new_20170727!$A:$AG,22,FALSE)</f>
        <v>3085726</v>
      </c>
      <c r="W455" s="13">
        <f>VLOOKUP(Table3[[#This Row],[taxon_oid]],[1]Alphas_all_puf_new_20170727!$A:$AG,23,FALSE)</f>
        <v>2881</v>
      </c>
      <c r="X455" s="13">
        <f>VLOOKUP(Table3[[#This Row],[taxon_oid]],[1]Alphas_all_puf_new_20170727!$A:$AG,24,FALSE)</f>
        <v>109</v>
      </c>
      <c r="Y455" s="25">
        <f>VLOOKUP(Table3[[#This Row],[taxon_oid]],[1]Alphas_all_puf_new_20170727!$A:$AG,25,FALSE)</f>
        <v>0.56000000000000005</v>
      </c>
      <c r="Z455" s="13">
        <f>VLOOKUP(Table3[[#This Row],[taxon_oid]],[1]Alphas_all_puf_new_20170727!$A:$AG,26,FALSE)</f>
        <v>2820698</v>
      </c>
      <c r="AA455" s="13">
        <f>VLOOKUP(Table3[[#This Row],[taxon_oid]],[1]Alphas_all_puf_new_20170727!$A:$AG,27,FALSE)</f>
        <v>2824</v>
      </c>
      <c r="AB455" s="13">
        <f>VLOOKUP(Table3[[#This Row],[taxon_oid]],[1]Alphas_all_puf_new_20170727!$A:$AG,28,FALSE)</f>
        <v>57</v>
      </c>
      <c r="AC455" s="13">
        <f>VLOOKUP(Table3[[#This Row],[taxon_oid]],[1]Alphas_all_puf_new_20170727!$A:$AG,29,FALSE)</f>
        <v>3</v>
      </c>
      <c r="AD455" s="13">
        <f>VLOOKUP(Table3[[#This Row],[taxon_oid]],[1]Alphas_all_puf_new_20170727!$A:$AG,30,FALSE)</f>
        <v>1</v>
      </c>
      <c r="AE455" s="13">
        <f>VLOOKUP(Table3[[#This Row],[taxon_oid]],[1]Alphas_all_puf_new_20170727!$A:$AG,31,FALSE)</f>
        <v>1</v>
      </c>
      <c r="AF455" s="13">
        <f>VLOOKUP(Table3[[#This Row],[taxon_oid]],[1]Alphas_all_puf_new_20170727!$A:$AG,32,FALSE)</f>
        <v>1</v>
      </c>
      <c r="AG455" s="13">
        <f>VLOOKUP(Table3[[#This Row],[taxon_oid]],[1]Alphas_all_puf_new_20170727!$A:$AG,33,FALSE)</f>
        <v>45</v>
      </c>
    </row>
    <row r="456" spans="1:33" x14ac:dyDescent="0.35">
      <c r="A456">
        <v>2623620413</v>
      </c>
      <c r="B456" t="s">
        <v>35</v>
      </c>
      <c r="C456" t="s">
        <v>123</v>
      </c>
      <c r="D456" t="s">
        <v>122</v>
      </c>
      <c r="E456" t="s">
        <v>140</v>
      </c>
      <c r="F456" t="s">
        <v>108</v>
      </c>
      <c r="G456">
        <v>2623620413</v>
      </c>
      <c r="H456" t="s">
        <v>38</v>
      </c>
      <c r="I456" t="s">
        <v>118</v>
      </c>
      <c r="J456" s="5" t="s">
        <v>117</v>
      </c>
      <c r="K456" s="5" t="s">
        <v>117</v>
      </c>
      <c r="L456" s="5" t="s">
        <v>117</v>
      </c>
      <c r="M456" t="s">
        <v>117</v>
      </c>
      <c r="N456" s="27"/>
      <c r="O456" s="26">
        <f>VLOOKUP(Table3[[#This Row],[taxon_oid]],[1]Alphas_all_puf_new_20170727!$A:$AG,14,FALSE)</f>
        <v>28211</v>
      </c>
      <c r="P456" s="26">
        <f>VLOOKUP(Table3[[#This Row],[taxon_oid]],[1]Alphas_all_puf_new_20170727!$A:$AG,15,FALSE)</f>
        <v>0</v>
      </c>
      <c r="Q456" s="26">
        <f>VLOOKUP(Table3[[#This Row],[taxon_oid]],[1]Alphas_all_puf_new_20170727!$A:$AG,16,FALSE)</f>
        <v>0</v>
      </c>
      <c r="R456" s="20">
        <f>VLOOKUP(Table3[[#This Row],[taxon_oid]],[1]Alphas_all_puf_new_20170727!$A:$AG,17,FALSE)</f>
        <v>42314</v>
      </c>
      <c r="S456" s="19" t="str">
        <f>VLOOKUP(Table3[[#This Row],[taxon_oid]],[1]Alphas_all_puf_new_20170727!$A:$AG,19,FALSE)</f>
        <v>Ameet Pinto</v>
      </c>
      <c r="T456" s="19" t="str">
        <f>VLOOKUP(Table3[[#This Row],[taxon_oid]],[1]Alphas_all_puf_new_20170727!$A:$AG,20,FALSE)</f>
        <v>No</v>
      </c>
      <c r="U456" s="19">
        <f>VLOOKUP(Table3[[#This Row],[taxon_oid]],[1]Alphas_all_puf_new_20170727!$A:$AG,21,FALSE)</f>
        <v>0</v>
      </c>
      <c r="V456" s="13">
        <f>VLOOKUP(Table3[[#This Row],[taxon_oid]],[1]Alphas_all_puf_new_20170727!$A:$AG,22,FALSE)</f>
        <v>3957255</v>
      </c>
      <c r="W456" s="13">
        <f>VLOOKUP(Table3[[#This Row],[taxon_oid]],[1]Alphas_all_puf_new_20170727!$A:$AG,23,FALSE)</f>
        <v>4233</v>
      </c>
      <c r="X456" s="13">
        <f>VLOOKUP(Table3[[#This Row],[taxon_oid]],[1]Alphas_all_puf_new_20170727!$A:$AG,24,FALSE)</f>
        <v>34</v>
      </c>
      <c r="Y456" s="25">
        <f>VLOOKUP(Table3[[#This Row],[taxon_oid]],[1]Alphas_all_puf_new_20170727!$A:$AG,25,FALSE)</f>
        <v>0.63</v>
      </c>
      <c r="Z456" s="13">
        <f>VLOOKUP(Table3[[#This Row],[taxon_oid]],[1]Alphas_all_puf_new_20170727!$A:$AG,26,FALSE)</f>
        <v>3608542</v>
      </c>
      <c r="AA456" s="13">
        <f>VLOOKUP(Table3[[#This Row],[taxon_oid]],[1]Alphas_all_puf_new_20170727!$A:$AG,27,FALSE)</f>
        <v>4180</v>
      </c>
      <c r="AB456" s="13">
        <f>VLOOKUP(Table3[[#This Row],[taxon_oid]],[1]Alphas_all_puf_new_20170727!$A:$AG,28,FALSE)</f>
        <v>53</v>
      </c>
      <c r="AC456" s="13">
        <f>VLOOKUP(Table3[[#This Row],[taxon_oid]],[1]Alphas_all_puf_new_20170727!$A:$AG,29,FALSE)</f>
        <v>2</v>
      </c>
      <c r="AD456" s="13">
        <f>VLOOKUP(Table3[[#This Row],[taxon_oid]],[1]Alphas_all_puf_new_20170727!$A:$AG,30,FALSE)</f>
        <v>0</v>
      </c>
      <c r="AE456" s="13">
        <f>VLOOKUP(Table3[[#This Row],[taxon_oid]],[1]Alphas_all_puf_new_20170727!$A:$AG,31,FALSE)</f>
        <v>1</v>
      </c>
      <c r="AF456" s="13">
        <f>VLOOKUP(Table3[[#This Row],[taxon_oid]],[1]Alphas_all_puf_new_20170727!$A:$AG,32,FALSE)</f>
        <v>1</v>
      </c>
      <c r="AG456" s="13">
        <f>VLOOKUP(Table3[[#This Row],[taxon_oid]],[1]Alphas_all_puf_new_20170727!$A:$AG,33,FALSE)</f>
        <v>43</v>
      </c>
    </row>
    <row r="457" spans="1:33" x14ac:dyDescent="0.35">
      <c r="A457">
        <v>2648501862</v>
      </c>
      <c r="B457" t="s">
        <v>35</v>
      </c>
      <c r="C457" t="s">
        <v>36</v>
      </c>
      <c r="D457" t="s">
        <v>135</v>
      </c>
      <c r="E457" t="s">
        <v>139</v>
      </c>
      <c r="F457" t="s">
        <v>133</v>
      </c>
      <c r="G457">
        <v>2648501862</v>
      </c>
      <c r="H457" t="s">
        <v>38</v>
      </c>
      <c r="I457" t="s">
        <v>118</v>
      </c>
      <c r="J457" s="5" t="s">
        <v>117</v>
      </c>
      <c r="K457" s="5" t="s">
        <v>117</v>
      </c>
      <c r="L457" s="5" t="s">
        <v>117</v>
      </c>
      <c r="M457" t="s">
        <v>138</v>
      </c>
      <c r="N457" s="27" t="s">
        <v>137</v>
      </c>
      <c r="O457" s="26">
        <f>VLOOKUP(Table3[[#This Row],[taxon_oid]],[1]Alphas_all_puf_new_20170727!$A:$AG,14,FALSE)</f>
        <v>1523432</v>
      </c>
      <c r="P457" s="26">
        <f>VLOOKUP(Table3[[#This Row],[taxon_oid]],[1]Alphas_all_puf_new_20170727!$A:$AG,15,FALSE)</f>
        <v>0</v>
      </c>
      <c r="Q457" s="26">
        <f>VLOOKUP(Table3[[#This Row],[taxon_oid]],[1]Alphas_all_puf_new_20170727!$A:$AG,16,FALSE)</f>
        <v>0</v>
      </c>
      <c r="R457" s="20">
        <f>VLOOKUP(Table3[[#This Row],[taxon_oid]],[1]Alphas_all_puf_new_20170727!$A:$AG,17,FALSE)</f>
        <v>42391</v>
      </c>
      <c r="S457" s="19">
        <f>VLOOKUP(Table3[[#This Row],[taxon_oid]],[1]Alphas_all_puf_new_20170727!$A:$AG,19,FALSE)</f>
        <v>0</v>
      </c>
      <c r="T457" s="19" t="str">
        <f>VLOOKUP(Table3[[#This Row],[taxon_oid]],[1]Alphas_all_puf_new_20170727!$A:$AG,20,FALSE)</f>
        <v>Yes</v>
      </c>
      <c r="U457" s="19" t="str">
        <f>VLOOKUP(Table3[[#This Row],[taxon_oid]],[1]Alphas_all_puf_new_20170727!$A:$AG,21,FALSE)</f>
        <v>Unknown</v>
      </c>
      <c r="V457" s="13">
        <f>VLOOKUP(Table3[[#This Row],[taxon_oid]],[1]Alphas_all_puf_new_20170727!$A:$AG,22,FALSE)</f>
        <v>3447260</v>
      </c>
      <c r="W457" s="13">
        <f>VLOOKUP(Table3[[#This Row],[taxon_oid]],[1]Alphas_all_puf_new_20170727!$A:$AG,23,FALSE)</f>
        <v>3425</v>
      </c>
      <c r="X457" s="13">
        <f>VLOOKUP(Table3[[#This Row],[taxon_oid]],[1]Alphas_all_puf_new_20170727!$A:$AG,24,FALSE)</f>
        <v>204</v>
      </c>
      <c r="Y457" s="25">
        <f>VLOOKUP(Table3[[#This Row],[taxon_oid]],[1]Alphas_all_puf_new_20170727!$A:$AG,25,FALSE)</f>
        <v>0.68</v>
      </c>
      <c r="Z457" s="13">
        <f>VLOOKUP(Table3[[#This Row],[taxon_oid]],[1]Alphas_all_puf_new_20170727!$A:$AG,26,FALSE)</f>
        <v>3128735</v>
      </c>
      <c r="AA457" s="13">
        <f>VLOOKUP(Table3[[#This Row],[taxon_oid]],[1]Alphas_all_puf_new_20170727!$A:$AG,27,FALSE)</f>
        <v>3369</v>
      </c>
      <c r="AB457" s="13">
        <f>VLOOKUP(Table3[[#This Row],[taxon_oid]],[1]Alphas_all_puf_new_20170727!$A:$AG,28,FALSE)</f>
        <v>56</v>
      </c>
      <c r="AC457" s="13">
        <f>VLOOKUP(Table3[[#This Row],[taxon_oid]],[1]Alphas_all_puf_new_20170727!$A:$AG,29,FALSE)</f>
        <v>3</v>
      </c>
      <c r="AD457" s="13">
        <f>VLOOKUP(Table3[[#This Row],[taxon_oid]],[1]Alphas_all_puf_new_20170727!$A:$AG,30,FALSE)</f>
        <v>1</v>
      </c>
      <c r="AE457" s="13">
        <f>VLOOKUP(Table3[[#This Row],[taxon_oid]],[1]Alphas_all_puf_new_20170727!$A:$AG,31,FALSE)</f>
        <v>1</v>
      </c>
      <c r="AF457" s="13">
        <f>VLOOKUP(Table3[[#This Row],[taxon_oid]],[1]Alphas_all_puf_new_20170727!$A:$AG,32,FALSE)</f>
        <v>1</v>
      </c>
      <c r="AG457" s="13">
        <f>VLOOKUP(Table3[[#This Row],[taxon_oid]],[1]Alphas_all_puf_new_20170727!$A:$AG,33,FALSE)</f>
        <v>47</v>
      </c>
    </row>
    <row r="458" spans="1:33" x14ac:dyDescent="0.35">
      <c r="A458">
        <v>2623620428</v>
      </c>
      <c r="B458" t="s">
        <v>35</v>
      </c>
      <c r="C458" t="s">
        <v>123</v>
      </c>
      <c r="D458" t="s">
        <v>122</v>
      </c>
      <c r="E458" t="s">
        <v>136</v>
      </c>
      <c r="F458" t="s">
        <v>108</v>
      </c>
      <c r="G458">
        <v>2623620428</v>
      </c>
      <c r="H458" t="s">
        <v>38</v>
      </c>
      <c r="I458" t="s">
        <v>118</v>
      </c>
      <c r="J458" s="5" t="s">
        <v>117</v>
      </c>
      <c r="K458" s="5" t="s">
        <v>117</v>
      </c>
      <c r="L458" s="5" t="s">
        <v>117</v>
      </c>
      <c r="M458" t="s">
        <v>117</v>
      </c>
      <c r="N458" s="27"/>
      <c r="O458" s="26">
        <f>VLOOKUP(Table3[[#This Row],[taxon_oid]],[1]Alphas_all_puf_new_20170727!$A:$AG,14,FALSE)</f>
        <v>28211</v>
      </c>
      <c r="P458" s="26">
        <f>VLOOKUP(Table3[[#This Row],[taxon_oid]],[1]Alphas_all_puf_new_20170727!$A:$AG,15,FALSE)</f>
        <v>0</v>
      </c>
      <c r="Q458" s="26">
        <f>VLOOKUP(Table3[[#This Row],[taxon_oid]],[1]Alphas_all_puf_new_20170727!$A:$AG,16,FALSE)</f>
        <v>0</v>
      </c>
      <c r="R458" s="20">
        <f>VLOOKUP(Table3[[#This Row],[taxon_oid]],[1]Alphas_all_puf_new_20170727!$A:$AG,17,FALSE)</f>
        <v>42314</v>
      </c>
      <c r="S458" s="19" t="str">
        <f>VLOOKUP(Table3[[#This Row],[taxon_oid]],[1]Alphas_all_puf_new_20170727!$A:$AG,19,FALSE)</f>
        <v>Ameet Pinto</v>
      </c>
      <c r="T458" s="19" t="str">
        <f>VLOOKUP(Table3[[#This Row],[taxon_oid]],[1]Alphas_all_puf_new_20170727!$A:$AG,20,FALSE)</f>
        <v>No</v>
      </c>
      <c r="U458" s="19">
        <f>VLOOKUP(Table3[[#This Row],[taxon_oid]],[1]Alphas_all_puf_new_20170727!$A:$AG,21,FALSE)</f>
        <v>0</v>
      </c>
      <c r="V458" s="13">
        <f>VLOOKUP(Table3[[#This Row],[taxon_oid]],[1]Alphas_all_puf_new_20170727!$A:$AG,22,FALSE)</f>
        <v>3080781</v>
      </c>
      <c r="W458" s="13">
        <f>VLOOKUP(Table3[[#This Row],[taxon_oid]],[1]Alphas_all_puf_new_20170727!$A:$AG,23,FALSE)</f>
        <v>3048</v>
      </c>
      <c r="X458" s="13">
        <f>VLOOKUP(Table3[[#This Row],[taxon_oid]],[1]Alphas_all_puf_new_20170727!$A:$AG,24,FALSE)</f>
        <v>22</v>
      </c>
      <c r="Y458" s="25">
        <f>VLOOKUP(Table3[[#This Row],[taxon_oid]],[1]Alphas_all_puf_new_20170727!$A:$AG,25,FALSE)</f>
        <v>0.64</v>
      </c>
      <c r="Z458" s="13">
        <f>VLOOKUP(Table3[[#This Row],[taxon_oid]],[1]Alphas_all_puf_new_20170727!$A:$AG,26,FALSE)</f>
        <v>2814489</v>
      </c>
      <c r="AA458" s="13">
        <f>VLOOKUP(Table3[[#This Row],[taxon_oid]],[1]Alphas_all_puf_new_20170727!$A:$AG,27,FALSE)</f>
        <v>3005</v>
      </c>
      <c r="AB458" s="13">
        <f>VLOOKUP(Table3[[#This Row],[taxon_oid]],[1]Alphas_all_puf_new_20170727!$A:$AG,28,FALSE)</f>
        <v>43</v>
      </c>
      <c r="AC458" s="13">
        <f>VLOOKUP(Table3[[#This Row],[taxon_oid]],[1]Alphas_all_puf_new_20170727!$A:$AG,29,FALSE)</f>
        <v>1</v>
      </c>
      <c r="AD458" s="13">
        <f>VLOOKUP(Table3[[#This Row],[taxon_oid]],[1]Alphas_all_puf_new_20170727!$A:$AG,30,FALSE)</f>
        <v>0</v>
      </c>
      <c r="AE458" s="13">
        <f>VLOOKUP(Table3[[#This Row],[taxon_oid]],[1]Alphas_all_puf_new_20170727!$A:$AG,31,FALSE)</f>
        <v>1</v>
      </c>
      <c r="AF458" s="13">
        <f>VLOOKUP(Table3[[#This Row],[taxon_oid]],[1]Alphas_all_puf_new_20170727!$A:$AG,32,FALSE)</f>
        <v>0</v>
      </c>
      <c r="AG458" s="13">
        <f>VLOOKUP(Table3[[#This Row],[taxon_oid]],[1]Alphas_all_puf_new_20170727!$A:$AG,33,FALSE)</f>
        <v>37</v>
      </c>
    </row>
    <row r="459" spans="1:33" x14ac:dyDescent="0.35">
      <c r="A459">
        <v>2639763132</v>
      </c>
      <c r="B459" t="s">
        <v>35</v>
      </c>
      <c r="C459" t="s">
        <v>36</v>
      </c>
      <c r="D459" t="s">
        <v>135</v>
      </c>
      <c r="E459" t="s">
        <v>134</v>
      </c>
      <c r="F459" t="s">
        <v>133</v>
      </c>
      <c r="G459">
        <v>2639763132</v>
      </c>
      <c r="H459" t="s">
        <v>38</v>
      </c>
      <c r="I459" t="s">
        <v>118</v>
      </c>
      <c r="J459" s="5" t="s">
        <v>117</v>
      </c>
      <c r="K459" s="5" t="s">
        <v>117</v>
      </c>
      <c r="L459" s="5" t="s">
        <v>117</v>
      </c>
      <c r="M459" t="s">
        <v>132</v>
      </c>
      <c r="N459" s="27" t="s">
        <v>131</v>
      </c>
      <c r="O459" s="26">
        <f>VLOOKUP(Table3[[#This Row],[taxon_oid]],[1]Alphas_all_puf_new_20170727!$A:$AG,14,FALSE)</f>
        <v>1523418</v>
      </c>
      <c r="P459" s="26">
        <f>VLOOKUP(Table3[[#This Row],[taxon_oid]],[1]Alphas_all_puf_new_20170727!$A:$AG,15,FALSE)</f>
        <v>0</v>
      </c>
      <c r="Q459" s="26">
        <f>VLOOKUP(Table3[[#This Row],[taxon_oid]],[1]Alphas_all_puf_new_20170727!$A:$AG,16,FALSE)</f>
        <v>0</v>
      </c>
      <c r="R459" s="20">
        <f>VLOOKUP(Table3[[#This Row],[taxon_oid]],[1]Alphas_all_puf_new_20170727!$A:$AG,17,FALSE)</f>
        <v>42314</v>
      </c>
      <c r="S459" s="19">
        <f>VLOOKUP(Table3[[#This Row],[taxon_oid]],[1]Alphas_all_puf_new_20170727!$A:$AG,19,FALSE)</f>
        <v>0</v>
      </c>
      <c r="T459" s="19" t="str">
        <f>VLOOKUP(Table3[[#This Row],[taxon_oid]],[1]Alphas_all_puf_new_20170727!$A:$AG,20,FALSE)</f>
        <v>Yes</v>
      </c>
      <c r="U459" s="19" t="str">
        <f>VLOOKUP(Table3[[#This Row],[taxon_oid]],[1]Alphas_all_puf_new_20170727!$A:$AG,21,FALSE)</f>
        <v>Unknown</v>
      </c>
      <c r="V459" s="13">
        <f>VLOOKUP(Table3[[#This Row],[taxon_oid]],[1]Alphas_all_puf_new_20170727!$A:$AG,22,FALSE)</f>
        <v>5784559</v>
      </c>
      <c r="W459" s="13">
        <f>VLOOKUP(Table3[[#This Row],[taxon_oid]],[1]Alphas_all_puf_new_20170727!$A:$AG,23,FALSE)</f>
        <v>5109</v>
      </c>
      <c r="X459" s="13">
        <f>VLOOKUP(Table3[[#This Row],[taxon_oid]],[1]Alphas_all_puf_new_20170727!$A:$AG,24,FALSE)</f>
        <v>62</v>
      </c>
      <c r="Y459" s="25">
        <f>VLOOKUP(Table3[[#This Row],[taxon_oid]],[1]Alphas_all_puf_new_20170727!$A:$AG,25,FALSE)</f>
        <v>0.64</v>
      </c>
      <c r="Z459" s="13">
        <f>VLOOKUP(Table3[[#This Row],[taxon_oid]],[1]Alphas_all_puf_new_20170727!$A:$AG,26,FALSE)</f>
        <v>5217795</v>
      </c>
      <c r="AA459" s="13">
        <f>VLOOKUP(Table3[[#This Row],[taxon_oid]],[1]Alphas_all_puf_new_20170727!$A:$AG,27,FALSE)</f>
        <v>5041</v>
      </c>
      <c r="AB459" s="13">
        <f>VLOOKUP(Table3[[#This Row],[taxon_oid]],[1]Alphas_all_puf_new_20170727!$A:$AG,28,FALSE)</f>
        <v>68</v>
      </c>
      <c r="AC459" s="13">
        <f>VLOOKUP(Table3[[#This Row],[taxon_oid]],[1]Alphas_all_puf_new_20170727!$A:$AG,29,FALSE)</f>
        <v>3</v>
      </c>
      <c r="AD459" s="13">
        <f>VLOOKUP(Table3[[#This Row],[taxon_oid]],[1]Alphas_all_puf_new_20170727!$A:$AG,30,FALSE)</f>
        <v>1</v>
      </c>
      <c r="AE459" s="13">
        <f>VLOOKUP(Table3[[#This Row],[taxon_oid]],[1]Alphas_all_puf_new_20170727!$A:$AG,31,FALSE)</f>
        <v>1</v>
      </c>
      <c r="AF459" s="13">
        <f>VLOOKUP(Table3[[#This Row],[taxon_oid]],[1]Alphas_all_puf_new_20170727!$A:$AG,32,FALSE)</f>
        <v>1</v>
      </c>
      <c r="AG459" s="13">
        <f>VLOOKUP(Table3[[#This Row],[taxon_oid]],[1]Alphas_all_puf_new_20170727!$A:$AG,33,FALSE)</f>
        <v>52</v>
      </c>
    </row>
    <row r="460" spans="1:33" x14ac:dyDescent="0.35">
      <c r="A460">
        <v>2619619257</v>
      </c>
      <c r="B460" t="s">
        <v>35</v>
      </c>
      <c r="C460" t="s">
        <v>36</v>
      </c>
      <c r="D460" t="s">
        <v>120</v>
      </c>
      <c r="E460" t="s">
        <v>130</v>
      </c>
      <c r="F460" t="s">
        <v>46</v>
      </c>
      <c r="G460">
        <v>2619619257</v>
      </c>
      <c r="H460" t="s">
        <v>38</v>
      </c>
      <c r="I460" t="s">
        <v>118</v>
      </c>
      <c r="J460" s="5" t="s">
        <v>117</v>
      </c>
      <c r="K460" s="5" t="s">
        <v>117</v>
      </c>
      <c r="L460" s="5" t="s">
        <v>117</v>
      </c>
      <c r="M460" t="s">
        <v>129</v>
      </c>
      <c r="N460" s="27" t="s">
        <v>128</v>
      </c>
      <c r="O460" s="26">
        <f>VLOOKUP(Table3[[#This Row],[taxon_oid]],[1]Alphas_all_puf_new_20170727!$A:$AG,14,FALSE)</f>
        <v>1007110</v>
      </c>
      <c r="P460" s="26">
        <f>VLOOKUP(Table3[[#This Row],[taxon_oid]],[1]Alphas_all_puf_new_20170727!$A:$AG,15,FALSE)</f>
        <v>0</v>
      </c>
      <c r="Q460" s="26">
        <f>VLOOKUP(Table3[[#This Row],[taxon_oid]],[1]Alphas_all_puf_new_20170727!$A:$AG,16,FALSE)</f>
        <v>0</v>
      </c>
      <c r="R460" s="20">
        <f>VLOOKUP(Table3[[#This Row],[taxon_oid]],[1]Alphas_all_puf_new_20170727!$A:$AG,17,FALSE)</f>
        <v>42170</v>
      </c>
      <c r="S460" s="19" t="str">
        <f>VLOOKUP(Table3[[#This Row],[taxon_oid]],[1]Alphas_all_puf_new_20170727!$A:$AG,19,FALSE)</f>
        <v>Ramunas Stepanauskas</v>
      </c>
      <c r="T460" s="19" t="str">
        <f>VLOOKUP(Table3[[#This Row],[taxon_oid]],[1]Alphas_all_puf_new_20170727!$A:$AG,20,FALSE)</f>
        <v>No</v>
      </c>
      <c r="U460" s="19" t="str">
        <f>VLOOKUP(Table3[[#This Row],[taxon_oid]],[1]Alphas_all_puf_new_20170727!$A:$AG,21,FALSE)</f>
        <v>Unknown</v>
      </c>
      <c r="V460" s="13">
        <f>VLOOKUP(Table3[[#This Row],[taxon_oid]],[1]Alphas_all_puf_new_20170727!$A:$AG,22,FALSE)</f>
        <v>221656</v>
      </c>
      <c r="W460" s="13">
        <f>VLOOKUP(Table3[[#This Row],[taxon_oid]],[1]Alphas_all_puf_new_20170727!$A:$AG,23,FALSE)</f>
        <v>323</v>
      </c>
      <c r="X460" s="13">
        <f>VLOOKUP(Table3[[#This Row],[taxon_oid]],[1]Alphas_all_puf_new_20170727!$A:$AG,24,FALSE)</f>
        <v>13</v>
      </c>
      <c r="Y460" s="25">
        <f>VLOOKUP(Table3[[#This Row],[taxon_oid]],[1]Alphas_all_puf_new_20170727!$A:$AG,25,FALSE)</f>
        <v>0.37</v>
      </c>
      <c r="Z460" s="13">
        <f>VLOOKUP(Table3[[#This Row],[taxon_oid]],[1]Alphas_all_puf_new_20170727!$A:$AG,26,FALSE)</f>
        <v>207185</v>
      </c>
      <c r="AA460" s="13">
        <f>VLOOKUP(Table3[[#This Row],[taxon_oid]],[1]Alphas_all_puf_new_20170727!$A:$AG,27,FALSE)</f>
        <v>313</v>
      </c>
      <c r="AB460" s="13">
        <f>VLOOKUP(Table3[[#This Row],[taxon_oid]],[1]Alphas_all_puf_new_20170727!$A:$AG,28,FALSE)</f>
        <v>10</v>
      </c>
      <c r="AC460" s="13">
        <f>VLOOKUP(Table3[[#This Row],[taxon_oid]],[1]Alphas_all_puf_new_20170727!$A:$AG,29,FALSE)</f>
        <v>0</v>
      </c>
      <c r="AD460" s="13">
        <f>VLOOKUP(Table3[[#This Row],[taxon_oid]],[1]Alphas_all_puf_new_20170727!$A:$AG,30,FALSE)</f>
        <v>0</v>
      </c>
      <c r="AE460" s="13">
        <f>VLOOKUP(Table3[[#This Row],[taxon_oid]],[1]Alphas_all_puf_new_20170727!$A:$AG,31,FALSE)</f>
        <v>0</v>
      </c>
      <c r="AF460" s="13">
        <f>VLOOKUP(Table3[[#This Row],[taxon_oid]],[1]Alphas_all_puf_new_20170727!$A:$AG,32,FALSE)</f>
        <v>0</v>
      </c>
      <c r="AG460" s="13">
        <f>VLOOKUP(Table3[[#This Row],[taxon_oid]],[1]Alphas_all_puf_new_20170727!$A:$AG,33,FALSE)</f>
        <v>8</v>
      </c>
    </row>
    <row r="461" spans="1:33" x14ac:dyDescent="0.35">
      <c r="A461">
        <v>2734482287</v>
      </c>
      <c r="B461" t="s">
        <v>35</v>
      </c>
      <c r="C461" t="s">
        <v>36</v>
      </c>
      <c r="D461" t="s">
        <v>45</v>
      </c>
      <c r="E461" t="s">
        <v>127</v>
      </c>
      <c r="F461" t="s">
        <v>46</v>
      </c>
      <c r="G461">
        <v>2734482287</v>
      </c>
      <c r="H461" t="s">
        <v>38</v>
      </c>
      <c r="I461" t="s">
        <v>118</v>
      </c>
      <c r="J461" s="5" t="s">
        <v>117</v>
      </c>
      <c r="K461" s="5" t="s">
        <v>117</v>
      </c>
      <c r="L461" s="5" t="s">
        <v>126</v>
      </c>
      <c r="M461" s="12" t="s">
        <v>125</v>
      </c>
      <c r="N461" s="27" t="s">
        <v>124</v>
      </c>
      <c r="O461" s="26">
        <f>VLOOKUP(Table3[[#This Row],[taxon_oid]],[1]Alphas_all_puf_new_20170727!$A:$AG,14,FALSE)</f>
        <v>1122261</v>
      </c>
      <c r="P461" s="26">
        <f>VLOOKUP(Table3[[#This Row],[taxon_oid]],[1]Alphas_all_puf_new_20170727!$A:$AG,15,FALSE)</f>
        <v>0</v>
      </c>
      <c r="Q461" s="26">
        <f>VLOOKUP(Table3[[#This Row],[taxon_oid]],[1]Alphas_all_puf_new_20170727!$A:$AG,16,FALSE)</f>
        <v>0</v>
      </c>
      <c r="R461" s="20">
        <f>VLOOKUP(Table3[[#This Row],[taxon_oid]],[1]Alphas_all_puf_new_20170727!$A:$AG,17,FALSE)</f>
        <v>42899</v>
      </c>
      <c r="S461" s="19" t="str">
        <f>VLOOKUP(Table3[[#This Row],[taxon_oid]],[1]Alphas_all_puf_new_20170727!$A:$AG,19,FALSE)</f>
        <v>Markus G?ker</v>
      </c>
      <c r="T461" s="19" t="str">
        <f>VLOOKUP(Table3[[#This Row],[taxon_oid]],[1]Alphas_all_puf_new_20170727!$A:$AG,20,FALSE)</f>
        <v>Yes</v>
      </c>
      <c r="U461" s="19">
        <f>VLOOKUP(Table3[[#This Row],[taxon_oid]],[1]Alphas_all_puf_new_20170727!$A:$AG,21,FALSE)</f>
        <v>0</v>
      </c>
      <c r="V461" s="13">
        <f>VLOOKUP(Table3[[#This Row],[taxon_oid]],[1]Alphas_all_puf_new_20170727!$A:$AG,22,FALSE)</f>
        <v>4880542</v>
      </c>
      <c r="W461" s="13">
        <f>VLOOKUP(Table3[[#This Row],[taxon_oid]],[1]Alphas_all_puf_new_20170727!$A:$AG,23,FALSE)</f>
        <v>4690</v>
      </c>
      <c r="X461" s="13">
        <f>VLOOKUP(Table3[[#This Row],[taxon_oid]],[1]Alphas_all_puf_new_20170727!$A:$AG,24,FALSE)</f>
        <v>66</v>
      </c>
      <c r="Y461" s="25">
        <f>VLOOKUP(Table3[[#This Row],[taxon_oid]],[1]Alphas_all_puf_new_20170727!$A:$AG,25,FALSE)</f>
        <v>0.68</v>
      </c>
      <c r="Z461" s="13">
        <f>VLOOKUP(Table3[[#This Row],[taxon_oid]],[1]Alphas_all_puf_new_20170727!$A:$AG,26,FALSE)</f>
        <v>4331425</v>
      </c>
      <c r="AA461" s="13">
        <f>VLOOKUP(Table3[[#This Row],[taxon_oid]],[1]Alphas_all_puf_new_20170727!$A:$AG,27,FALSE)</f>
        <v>4628</v>
      </c>
      <c r="AB461" s="13">
        <f>VLOOKUP(Table3[[#This Row],[taxon_oid]],[1]Alphas_all_puf_new_20170727!$A:$AG,28,FALSE)</f>
        <v>62</v>
      </c>
      <c r="AC461" s="13">
        <f>VLOOKUP(Table3[[#This Row],[taxon_oid]],[1]Alphas_all_puf_new_20170727!$A:$AG,29,FALSE)</f>
        <v>3</v>
      </c>
      <c r="AD461" s="13">
        <f>VLOOKUP(Table3[[#This Row],[taxon_oid]],[1]Alphas_all_puf_new_20170727!$A:$AG,30,FALSE)</f>
        <v>1</v>
      </c>
      <c r="AE461" s="13">
        <f>VLOOKUP(Table3[[#This Row],[taxon_oid]],[1]Alphas_all_puf_new_20170727!$A:$AG,31,FALSE)</f>
        <v>1</v>
      </c>
      <c r="AF461" s="13">
        <f>VLOOKUP(Table3[[#This Row],[taxon_oid]],[1]Alphas_all_puf_new_20170727!$A:$AG,32,FALSE)</f>
        <v>1</v>
      </c>
      <c r="AG461" s="13">
        <f>VLOOKUP(Table3[[#This Row],[taxon_oid]],[1]Alphas_all_puf_new_20170727!$A:$AG,33,FALSE)</f>
        <v>47</v>
      </c>
    </row>
    <row r="462" spans="1:33" x14ac:dyDescent="0.35">
      <c r="A462">
        <v>2623620415</v>
      </c>
      <c r="B462" t="s">
        <v>35</v>
      </c>
      <c r="C462" t="s">
        <v>123</v>
      </c>
      <c r="D462" t="s">
        <v>122</v>
      </c>
      <c r="E462" t="s">
        <v>121</v>
      </c>
      <c r="F462" t="s">
        <v>108</v>
      </c>
      <c r="G462">
        <v>2623620415</v>
      </c>
      <c r="H462" t="s">
        <v>38</v>
      </c>
      <c r="I462" t="s">
        <v>118</v>
      </c>
      <c r="J462" s="5" t="s">
        <v>117</v>
      </c>
      <c r="K462" s="5" t="s">
        <v>117</v>
      </c>
      <c r="L462" s="5" t="s">
        <v>117</v>
      </c>
      <c r="M462" t="s">
        <v>117</v>
      </c>
      <c r="N462" s="27"/>
      <c r="O462" s="26">
        <f>VLOOKUP(Table3[[#This Row],[taxon_oid]],[1]Alphas_all_puf_new_20170727!$A:$AG,14,FALSE)</f>
        <v>28211</v>
      </c>
      <c r="P462" s="26">
        <f>VLOOKUP(Table3[[#This Row],[taxon_oid]],[1]Alphas_all_puf_new_20170727!$A:$AG,15,FALSE)</f>
        <v>0</v>
      </c>
      <c r="Q462" s="26">
        <f>VLOOKUP(Table3[[#This Row],[taxon_oid]],[1]Alphas_all_puf_new_20170727!$A:$AG,16,FALSE)</f>
        <v>0</v>
      </c>
      <c r="R462" s="20">
        <f>VLOOKUP(Table3[[#This Row],[taxon_oid]],[1]Alphas_all_puf_new_20170727!$A:$AG,17,FALSE)</f>
        <v>42314</v>
      </c>
      <c r="S462" s="19" t="str">
        <f>VLOOKUP(Table3[[#This Row],[taxon_oid]],[1]Alphas_all_puf_new_20170727!$A:$AG,19,FALSE)</f>
        <v>Ameet Pinto</v>
      </c>
      <c r="T462" s="19" t="str">
        <f>VLOOKUP(Table3[[#This Row],[taxon_oid]],[1]Alphas_all_puf_new_20170727!$A:$AG,20,FALSE)</f>
        <v>No</v>
      </c>
      <c r="U462" s="19">
        <f>VLOOKUP(Table3[[#This Row],[taxon_oid]],[1]Alphas_all_puf_new_20170727!$A:$AG,21,FALSE)</f>
        <v>0</v>
      </c>
      <c r="V462" s="13">
        <f>VLOOKUP(Table3[[#This Row],[taxon_oid]],[1]Alphas_all_puf_new_20170727!$A:$AG,22,FALSE)</f>
        <v>4837088</v>
      </c>
      <c r="W462" s="13">
        <f>VLOOKUP(Table3[[#This Row],[taxon_oid]],[1]Alphas_all_puf_new_20170727!$A:$AG,23,FALSE)</f>
        <v>4486</v>
      </c>
      <c r="X462" s="13">
        <f>VLOOKUP(Table3[[#This Row],[taxon_oid]],[1]Alphas_all_puf_new_20170727!$A:$AG,24,FALSE)</f>
        <v>32</v>
      </c>
      <c r="Y462" s="25">
        <f>VLOOKUP(Table3[[#This Row],[taxon_oid]],[1]Alphas_all_puf_new_20170727!$A:$AG,25,FALSE)</f>
        <v>0.66</v>
      </c>
      <c r="Z462" s="13">
        <f>VLOOKUP(Table3[[#This Row],[taxon_oid]],[1]Alphas_all_puf_new_20170727!$A:$AG,26,FALSE)</f>
        <v>4293308</v>
      </c>
      <c r="AA462" s="13">
        <f>VLOOKUP(Table3[[#This Row],[taxon_oid]],[1]Alphas_all_puf_new_20170727!$A:$AG,27,FALSE)</f>
        <v>4432</v>
      </c>
      <c r="AB462" s="13">
        <f>VLOOKUP(Table3[[#This Row],[taxon_oid]],[1]Alphas_all_puf_new_20170727!$A:$AG,28,FALSE)</f>
        <v>54</v>
      </c>
      <c r="AC462" s="13">
        <f>VLOOKUP(Table3[[#This Row],[taxon_oid]],[1]Alphas_all_puf_new_20170727!$A:$AG,29,FALSE)</f>
        <v>2</v>
      </c>
      <c r="AD462" s="13">
        <f>VLOOKUP(Table3[[#This Row],[taxon_oid]],[1]Alphas_all_puf_new_20170727!$A:$AG,30,FALSE)</f>
        <v>1</v>
      </c>
      <c r="AE462" s="13">
        <f>VLOOKUP(Table3[[#This Row],[taxon_oid]],[1]Alphas_all_puf_new_20170727!$A:$AG,31,FALSE)</f>
        <v>1</v>
      </c>
      <c r="AF462" s="13">
        <f>VLOOKUP(Table3[[#This Row],[taxon_oid]],[1]Alphas_all_puf_new_20170727!$A:$AG,32,FALSE)</f>
        <v>0</v>
      </c>
      <c r="AG462" s="13">
        <f>VLOOKUP(Table3[[#This Row],[taxon_oid]],[1]Alphas_all_puf_new_20170727!$A:$AG,33,FALSE)</f>
        <v>44</v>
      </c>
    </row>
    <row r="463" spans="1:33" x14ac:dyDescent="0.35">
      <c r="A463" s="17">
        <v>2236347015</v>
      </c>
      <c r="B463" s="17" t="s">
        <v>35</v>
      </c>
      <c r="C463" s="17" t="s">
        <v>36</v>
      </c>
      <c r="D463" s="17" t="s">
        <v>120</v>
      </c>
      <c r="E463" s="17" t="s">
        <v>119</v>
      </c>
      <c r="F463" s="17" t="s">
        <v>46</v>
      </c>
      <c r="G463" s="17">
        <v>2236347015</v>
      </c>
      <c r="H463" s="17" t="s">
        <v>38</v>
      </c>
      <c r="I463" s="17" t="s">
        <v>118</v>
      </c>
      <c r="J463" s="18" t="s">
        <v>117</v>
      </c>
      <c r="K463" s="18" t="s">
        <v>117</v>
      </c>
      <c r="L463" s="18" t="s">
        <v>117</v>
      </c>
      <c r="M463" s="17" t="s">
        <v>116</v>
      </c>
      <c r="N463" s="24" t="s">
        <v>115</v>
      </c>
      <c r="O463" s="23">
        <f>VLOOKUP(Table3[[#This Row],[taxon_oid]],[1]Alphas_all_puf_new_20170727!$A:$AG,14,FALSE)</f>
        <v>939374</v>
      </c>
      <c r="P463" s="23">
        <f>VLOOKUP(Table3[[#This Row],[taxon_oid]],[1]Alphas_all_puf_new_20170727!$A:$AG,15,FALSE)</f>
        <v>0</v>
      </c>
      <c r="Q463" s="23">
        <f>VLOOKUP(Table3[[#This Row],[taxon_oid]],[1]Alphas_all_puf_new_20170727!$A:$AG,16,FALSE)</f>
        <v>0</v>
      </c>
      <c r="R463" s="16">
        <f>VLOOKUP(Table3[[#This Row],[taxon_oid]],[1]Alphas_all_puf_new_20170727!$A:$AG,17,FALSE)</f>
        <v>41382</v>
      </c>
      <c r="S463" s="15" t="str">
        <f>VLOOKUP(Table3[[#This Row],[taxon_oid]],[1]Alphas_all_puf_new_20170727!$A:$AG,19,FALSE)</f>
        <v>Ramunas Stepanauskas</v>
      </c>
      <c r="T463" s="15" t="str">
        <f>VLOOKUP(Table3[[#This Row],[taxon_oid]],[1]Alphas_all_puf_new_20170727!$A:$AG,20,FALSE)</f>
        <v>No</v>
      </c>
      <c r="U463" s="15" t="str">
        <f>VLOOKUP(Table3[[#This Row],[taxon_oid]],[1]Alphas_all_puf_new_20170727!$A:$AG,21,FALSE)</f>
        <v>Unknown</v>
      </c>
      <c r="V463" s="21">
        <f>VLOOKUP(Table3[[#This Row],[taxon_oid]],[1]Alphas_all_puf_new_20170727!$A:$AG,22,FALSE)</f>
        <v>1744268</v>
      </c>
      <c r="W463" s="21">
        <f>VLOOKUP(Table3[[#This Row],[taxon_oid]],[1]Alphas_all_puf_new_20170727!$A:$AG,23,FALSE)</f>
        <v>1951</v>
      </c>
      <c r="X463" s="21">
        <f>VLOOKUP(Table3[[#This Row],[taxon_oid]],[1]Alphas_all_puf_new_20170727!$A:$AG,24,FALSE)</f>
        <v>231</v>
      </c>
      <c r="Y463" s="22">
        <f>VLOOKUP(Table3[[#This Row],[taxon_oid]],[1]Alphas_all_puf_new_20170727!$A:$AG,25,FALSE)</f>
        <v>0.4</v>
      </c>
      <c r="Z463" s="21">
        <f>VLOOKUP(Table3[[#This Row],[taxon_oid]],[1]Alphas_all_puf_new_20170727!$A:$AG,26,FALSE)</f>
        <v>1603110</v>
      </c>
      <c r="AA463" s="21">
        <f>VLOOKUP(Table3[[#This Row],[taxon_oid]],[1]Alphas_all_puf_new_20170727!$A:$AG,27,FALSE)</f>
        <v>1931</v>
      </c>
      <c r="AB463" s="21">
        <f>VLOOKUP(Table3[[#This Row],[taxon_oid]],[1]Alphas_all_puf_new_20170727!$A:$AG,28,FALSE)</f>
        <v>20</v>
      </c>
      <c r="AC463" s="21">
        <f>VLOOKUP(Table3[[#This Row],[taxon_oid]],[1]Alphas_all_puf_new_20170727!$A:$AG,29,FALSE)</f>
        <v>0</v>
      </c>
      <c r="AD463" s="21">
        <f>VLOOKUP(Table3[[#This Row],[taxon_oid]],[1]Alphas_all_puf_new_20170727!$A:$AG,30,FALSE)</f>
        <v>0</v>
      </c>
      <c r="AE463" s="21">
        <f>VLOOKUP(Table3[[#This Row],[taxon_oid]],[1]Alphas_all_puf_new_20170727!$A:$AG,31,FALSE)</f>
        <v>0</v>
      </c>
      <c r="AF463" s="21">
        <f>VLOOKUP(Table3[[#This Row],[taxon_oid]],[1]Alphas_all_puf_new_20170727!$A:$AG,32,FALSE)</f>
        <v>0</v>
      </c>
      <c r="AG463" s="13">
        <f>VLOOKUP(Table3[[#This Row],[taxon_oid]],[1]Alphas_all_puf_new_20170727!$A:$AG,33,FALSE)</f>
        <v>19</v>
      </c>
    </row>
    <row r="464" spans="1:33" x14ac:dyDescent="0.35">
      <c r="J464" s="5"/>
      <c r="K464" s="5"/>
      <c r="L464" s="5"/>
      <c r="Q464" s="20"/>
      <c r="R464" s="19"/>
      <c r="S464" s="19"/>
      <c r="AF464" s="13"/>
      <c r="AG464" s="13"/>
    </row>
    <row r="465" spans="1:33" x14ac:dyDescent="0.35">
      <c r="J465" s="5"/>
      <c r="K465" s="5"/>
      <c r="L465" s="5"/>
      <c r="Q465" s="20"/>
      <c r="R465" s="19"/>
      <c r="S465" s="19"/>
      <c r="AF465" s="13"/>
      <c r="AG465" s="13"/>
    </row>
    <row r="466" spans="1:33" x14ac:dyDescent="0.35">
      <c r="J466" s="5"/>
      <c r="K466" s="5"/>
      <c r="L466" s="5"/>
      <c r="Q466" s="20"/>
      <c r="R466" s="19"/>
      <c r="S466" s="19"/>
      <c r="AF466" s="13"/>
      <c r="AG466" s="13"/>
    </row>
    <row r="467" spans="1:33" x14ac:dyDescent="0.35">
      <c r="J467" s="5"/>
      <c r="K467" s="5"/>
      <c r="L467" s="5"/>
      <c r="Q467" s="20"/>
      <c r="R467" s="19"/>
      <c r="S467" s="19"/>
      <c r="AF467" s="13"/>
      <c r="AG467" s="13"/>
    </row>
    <row r="468" spans="1:33" x14ac:dyDescent="0.35">
      <c r="J468" s="5"/>
      <c r="K468" s="5"/>
      <c r="L468" s="5"/>
      <c r="M468" s="12"/>
      <c r="Q468" s="20"/>
      <c r="R468" s="19"/>
      <c r="S468" s="19"/>
      <c r="AF468" s="13"/>
      <c r="AG468" s="13"/>
    </row>
    <row r="469" spans="1:33" x14ac:dyDescent="0.35">
      <c r="J469" s="5"/>
      <c r="K469" s="5"/>
      <c r="L469" s="5"/>
      <c r="Q469" s="20"/>
      <c r="R469" s="19"/>
      <c r="S469" s="19"/>
      <c r="AF469" s="13"/>
      <c r="AG469" s="13"/>
    </row>
    <row r="470" spans="1:33" x14ac:dyDescent="0.35">
      <c r="A470" s="17"/>
      <c r="B470" s="17"/>
      <c r="C470" s="17"/>
      <c r="D470" s="17"/>
      <c r="E470" s="17"/>
      <c r="F470" s="17"/>
      <c r="G470" s="17"/>
      <c r="H470" s="17"/>
      <c r="I470" s="17"/>
      <c r="J470" s="18"/>
      <c r="K470" s="18"/>
      <c r="L470" s="18"/>
      <c r="M470" s="17"/>
      <c r="N470" s="17"/>
      <c r="O470" s="17"/>
      <c r="P470" s="17"/>
      <c r="Q470" s="16"/>
      <c r="R470" s="15"/>
      <c r="S470" s="1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3"/>
      <c r="AG470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workbookViewId="0"/>
  </sheetViews>
  <sheetFormatPr defaultColWidth="8.81640625" defaultRowHeight="14.5" x14ac:dyDescent="0.35"/>
  <cols>
    <col min="5" max="5" width="53.1796875" bestFit="1" customWidth="1"/>
    <col min="7" max="7" width="18.1796875" bestFit="1" customWidth="1"/>
    <col min="8" max="8" width="14.26953125" bestFit="1" customWidth="1"/>
    <col min="9" max="9" width="18.453125" bestFit="1" customWidth="1"/>
    <col min="10" max="10" width="15.1796875" bestFit="1" customWidth="1"/>
    <col min="11" max="11" width="17.453125" bestFit="1" customWidth="1"/>
    <col min="12" max="12" width="11.453125" bestFit="1" customWidth="1"/>
    <col min="13" max="13" width="53.1796875" bestFit="1" customWidth="1"/>
    <col min="17" max="17" width="14.81640625" bestFit="1" customWidth="1"/>
    <col min="19" max="19" width="15.81640625" bestFit="1" customWidth="1"/>
    <col min="20" max="20" width="11" bestFit="1" customWidth="1"/>
  </cols>
  <sheetData>
    <row r="1" spans="1:33" x14ac:dyDescent="0.35">
      <c r="A1" t="s">
        <v>3121</v>
      </c>
    </row>
    <row r="2" spans="1:3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20</v>
      </c>
      <c r="T2" t="s">
        <v>1518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</row>
    <row r="3" spans="1:33" x14ac:dyDescent="0.35">
      <c r="A3">
        <v>2710723541</v>
      </c>
      <c r="B3" t="s">
        <v>35</v>
      </c>
      <c r="C3" t="s">
        <v>36</v>
      </c>
      <c r="D3" t="s">
        <v>151</v>
      </c>
      <c r="E3" t="s">
        <v>1559</v>
      </c>
      <c r="F3" t="s">
        <v>46</v>
      </c>
      <c r="G3">
        <v>2710723541</v>
      </c>
      <c r="H3" t="s">
        <v>38</v>
      </c>
      <c r="I3" t="s">
        <v>1525</v>
      </c>
      <c r="J3" t="s">
        <v>1524</v>
      </c>
      <c r="K3" t="s">
        <v>117</v>
      </c>
      <c r="L3" t="s">
        <v>117</v>
      </c>
      <c r="M3" t="s">
        <v>1558</v>
      </c>
      <c r="N3">
        <v>1797561</v>
      </c>
      <c r="O3">
        <v>0</v>
      </c>
      <c r="P3">
        <v>0</v>
      </c>
      <c r="Q3" s="20">
        <v>42745</v>
      </c>
      <c r="S3" t="s">
        <v>1557</v>
      </c>
      <c r="T3" t="s">
        <v>111</v>
      </c>
      <c r="V3">
        <v>5529298</v>
      </c>
      <c r="W3">
        <v>4961</v>
      </c>
      <c r="X3">
        <v>219</v>
      </c>
      <c r="Y3">
        <v>0.69</v>
      </c>
      <c r="Z3">
        <v>5099826</v>
      </c>
      <c r="AA3">
        <v>4914</v>
      </c>
      <c r="AB3">
        <v>47</v>
      </c>
      <c r="AC3">
        <v>1</v>
      </c>
      <c r="AD3">
        <v>0</v>
      </c>
      <c r="AE3">
        <v>1</v>
      </c>
      <c r="AF3">
        <v>0</v>
      </c>
      <c r="AG3">
        <v>37</v>
      </c>
    </row>
    <row r="4" spans="1:33" x14ac:dyDescent="0.35">
      <c r="A4">
        <v>2617270710</v>
      </c>
      <c r="B4" t="s">
        <v>35</v>
      </c>
      <c r="C4" t="s">
        <v>36</v>
      </c>
      <c r="D4" t="s">
        <v>1556</v>
      </c>
      <c r="E4" t="s">
        <v>1555</v>
      </c>
      <c r="F4" t="s">
        <v>108</v>
      </c>
      <c r="G4">
        <v>2617270710</v>
      </c>
      <c r="H4" t="s">
        <v>38</v>
      </c>
      <c r="I4" t="s">
        <v>1525</v>
      </c>
      <c r="J4" t="s">
        <v>1524</v>
      </c>
      <c r="K4" t="s">
        <v>1523</v>
      </c>
      <c r="L4" t="s">
        <v>1554</v>
      </c>
      <c r="M4" t="s">
        <v>1553</v>
      </c>
      <c r="N4">
        <v>192843</v>
      </c>
      <c r="O4">
        <v>0</v>
      </c>
      <c r="P4">
        <v>0</v>
      </c>
      <c r="Q4" s="20">
        <v>42837</v>
      </c>
      <c r="S4" t="s">
        <v>1552</v>
      </c>
      <c r="T4" t="s">
        <v>111</v>
      </c>
      <c r="V4">
        <v>4472505</v>
      </c>
      <c r="W4">
        <v>4180</v>
      </c>
      <c r="X4">
        <v>44</v>
      </c>
      <c r="Y4">
        <v>0.6</v>
      </c>
      <c r="Z4">
        <v>4073942</v>
      </c>
      <c r="AA4">
        <v>4126</v>
      </c>
      <c r="AB4">
        <v>54</v>
      </c>
      <c r="AC4">
        <v>1</v>
      </c>
      <c r="AD4">
        <v>1</v>
      </c>
      <c r="AE4">
        <v>0</v>
      </c>
      <c r="AF4">
        <v>0</v>
      </c>
      <c r="AG4">
        <v>43</v>
      </c>
    </row>
    <row r="5" spans="1:33" x14ac:dyDescent="0.35">
      <c r="A5">
        <v>2684623157</v>
      </c>
      <c r="B5" t="s">
        <v>35</v>
      </c>
      <c r="C5" t="s">
        <v>60</v>
      </c>
      <c r="D5" t="s">
        <v>1551</v>
      </c>
      <c r="E5" t="s">
        <v>1550</v>
      </c>
      <c r="F5" t="s">
        <v>1549</v>
      </c>
      <c r="G5">
        <v>2684623157</v>
      </c>
      <c r="H5" t="s">
        <v>38</v>
      </c>
      <c r="I5" t="s">
        <v>1525</v>
      </c>
      <c r="J5" t="s">
        <v>1524</v>
      </c>
      <c r="K5" t="s">
        <v>117</v>
      </c>
      <c r="L5" t="s">
        <v>1548</v>
      </c>
      <c r="M5" t="s">
        <v>1547</v>
      </c>
      <c r="N5">
        <v>76731</v>
      </c>
      <c r="O5">
        <v>0</v>
      </c>
      <c r="P5">
        <v>0</v>
      </c>
      <c r="Q5" s="20">
        <v>42563</v>
      </c>
      <c r="R5" t="s">
        <v>1546</v>
      </c>
      <c r="T5" t="s">
        <v>49</v>
      </c>
      <c r="V5">
        <v>5681722</v>
      </c>
      <c r="W5">
        <v>4927</v>
      </c>
      <c r="X5">
        <v>1</v>
      </c>
      <c r="Y5">
        <v>0.67</v>
      </c>
      <c r="Z5">
        <v>5077472</v>
      </c>
      <c r="AA5">
        <v>4845</v>
      </c>
      <c r="AB5">
        <v>82</v>
      </c>
      <c r="AC5">
        <v>12</v>
      </c>
      <c r="AD5">
        <v>4</v>
      </c>
      <c r="AE5">
        <v>4</v>
      </c>
      <c r="AF5">
        <v>4</v>
      </c>
      <c r="AG5">
        <v>58</v>
      </c>
    </row>
    <row r="6" spans="1:33" x14ac:dyDescent="0.35">
      <c r="A6">
        <v>651324096</v>
      </c>
      <c r="B6" t="s">
        <v>35</v>
      </c>
      <c r="C6" t="s">
        <v>36</v>
      </c>
      <c r="D6" t="s">
        <v>1545</v>
      </c>
      <c r="E6" t="s">
        <v>1545</v>
      </c>
      <c r="F6" t="s">
        <v>1331</v>
      </c>
      <c r="G6">
        <v>651324096</v>
      </c>
      <c r="H6" t="s">
        <v>38</v>
      </c>
      <c r="I6" t="s">
        <v>1525</v>
      </c>
      <c r="J6" t="s">
        <v>1524</v>
      </c>
      <c r="K6" t="s">
        <v>117</v>
      </c>
      <c r="L6" t="s">
        <v>1535</v>
      </c>
      <c r="M6" t="s">
        <v>1543</v>
      </c>
      <c r="N6">
        <v>987059</v>
      </c>
      <c r="O6">
        <v>63127</v>
      </c>
      <c r="P6">
        <v>66743</v>
      </c>
      <c r="Q6" s="20">
        <v>40878</v>
      </c>
      <c r="R6" t="s">
        <v>1542</v>
      </c>
      <c r="T6" t="s">
        <v>49</v>
      </c>
      <c r="U6" t="s">
        <v>49</v>
      </c>
      <c r="V6">
        <v>4129939</v>
      </c>
      <c r="W6">
        <v>3947</v>
      </c>
      <c r="X6">
        <v>164</v>
      </c>
      <c r="Y6">
        <v>0.72</v>
      </c>
      <c r="Z6">
        <v>3771625</v>
      </c>
      <c r="AA6">
        <v>3898</v>
      </c>
      <c r="AB6">
        <v>49</v>
      </c>
      <c r="AC6">
        <v>3</v>
      </c>
      <c r="AD6">
        <v>1</v>
      </c>
      <c r="AE6">
        <v>1</v>
      </c>
      <c r="AF6">
        <v>1</v>
      </c>
      <c r="AG6">
        <v>46</v>
      </c>
    </row>
    <row r="7" spans="1:33" x14ac:dyDescent="0.35">
      <c r="A7">
        <v>2523533586</v>
      </c>
      <c r="B7" t="s">
        <v>35</v>
      </c>
      <c r="C7" t="s">
        <v>36</v>
      </c>
      <c r="D7" t="s">
        <v>172</v>
      </c>
      <c r="E7" t="s">
        <v>1544</v>
      </c>
      <c r="F7" t="s">
        <v>46</v>
      </c>
      <c r="G7">
        <v>2523533586</v>
      </c>
      <c r="H7" t="s">
        <v>38</v>
      </c>
      <c r="I7" t="s">
        <v>1525</v>
      </c>
      <c r="J7" t="s">
        <v>1524</v>
      </c>
      <c r="K7" t="s">
        <v>117</v>
      </c>
      <c r="L7" t="s">
        <v>1535</v>
      </c>
      <c r="M7" t="s">
        <v>1543</v>
      </c>
      <c r="N7">
        <v>987059</v>
      </c>
      <c r="O7">
        <v>0</v>
      </c>
      <c r="P7">
        <v>0</v>
      </c>
      <c r="Q7" s="20">
        <v>41390</v>
      </c>
      <c r="R7" t="s">
        <v>1542</v>
      </c>
      <c r="S7" t="s">
        <v>1541</v>
      </c>
      <c r="T7" t="s">
        <v>49</v>
      </c>
      <c r="U7" t="s">
        <v>49</v>
      </c>
      <c r="V7">
        <v>4165820</v>
      </c>
      <c r="W7">
        <v>3871</v>
      </c>
      <c r="X7">
        <v>59</v>
      </c>
      <c r="Y7">
        <v>0.72</v>
      </c>
      <c r="Z7">
        <v>3850303</v>
      </c>
      <c r="AA7">
        <v>3806</v>
      </c>
      <c r="AB7">
        <v>65</v>
      </c>
      <c r="AC7">
        <v>8</v>
      </c>
      <c r="AD7">
        <v>4</v>
      </c>
      <c r="AE7">
        <v>2</v>
      </c>
      <c r="AF7">
        <v>2</v>
      </c>
      <c r="AG7">
        <v>47</v>
      </c>
    </row>
    <row r="8" spans="1:33" x14ac:dyDescent="0.35">
      <c r="A8">
        <v>2513237199</v>
      </c>
      <c r="B8" t="s">
        <v>35</v>
      </c>
      <c r="C8" t="s">
        <v>60</v>
      </c>
      <c r="D8" t="s">
        <v>1540</v>
      </c>
      <c r="E8" t="s">
        <v>1540</v>
      </c>
      <c r="F8" t="s">
        <v>186</v>
      </c>
      <c r="G8">
        <v>2513237199</v>
      </c>
      <c r="H8" t="s">
        <v>38</v>
      </c>
      <c r="I8" t="s">
        <v>1525</v>
      </c>
      <c r="J8" t="s">
        <v>1524</v>
      </c>
      <c r="K8" t="s">
        <v>117</v>
      </c>
      <c r="L8" t="s">
        <v>1535</v>
      </c>
      <c r="M8" t="s">
        <v>1534</v>
      </c>
      <c r="N8">
        <v>983917</v>
      </c>
      <c r="O8">
        <v>62703</v>
      </c>
      <c r="P8">
        <v>158163</v>
      </c>
      <c r="Q8" s="20">
        <v>41051</v>
      </c>
      <c r="R8" t="s">
        <v>1539</v>
      </c>
      <c r="S8" t="s">
        <v>1538</v>
      </c>
      <c r="T8" t="s">
        <v>49</v>
      </c>
      <c r="U8" t="s">
        <v>111</v>
      </c>
      <c r="V8">
        <v>5043253</v>
      </c>
      <c r="W8">
        <v>4766</v>
      </c>
      <c r="X8">
        <v>1</v>
      </c>
      <c r="Y8">
        <v>0.71</v>
      </c>
      <c r="Z8">
        <v>4705045</v>
      </c>
      <c r="AA8">
        <v>4705</v>
      </c>
      <c r="AB8">
        <v>61</v>
      </c>
      <c r="AC8">
        <v>9</v>
      </c>
      <c r="AD8">
        <v>3</v>
      </c>
      <c r="AE8">
        <v>3</v>
      </c>
      <c r="AF8">
        <v>3</v>
      </c>
      <c r="AG8">
        <v>50</v>
      </c>
    </row>
    <row r="9" spans="1:33" x14ac:dyDescent="0.35">
      <c r="A9">
        <v>2548876976</v>
      </c>
      <c r="B9" t="s">
        <v>35</v>
      </c>
      <c r="C9" t="s">
        <v>36</v>
      </c>
      <c r="D9" t="s">
        <v>1537</v>
      </c>
      <c r="E9" t="s">
        <v>1536</v>
      </c>
      <c r="F9" t="s">
        <v>56</v>
      </c>
      <c r="G9">
        <v>2548876976</v>
      </c>
      <c r="H9" t="s">
        <v>38</v>
      </c>
      <c r="I9" t="s">
        <v>1525</v>
      </c>
      <c r="J9" t="s">
        <v>1524</v>
      </c>
      <c r="K9" t="s">
        <v>117</v>
      </c>
      <c r="L9" t="s">
        <v>1535</v>
      </c>
      <c r="M9" t="s">
        <v>1534</v>
      </c>
      <c r="N9">
        <v>1154769</v>
      </c>
      <c r="O9">
        <v>0</v>
      </c>
      <c r="P9">
        <v>0</v>
      </c>
      <c r="Q9" s="20">
        <v>41613</v>
      </c>
      <c r="R9" t="s">
        <v>1533</v>
      </c>
      <c r="T9" t="s">
        <v>49</v>
      </c>
      <c r="U9" t="s">
        <v>111</v>
      </c>
      <c r="V9">
        <v>5010880</v>
      </c>
      <c r="W9">
        <v>5833</v>
      </c>
      <c r="X9">
        <v>1219</v>
      </c>
      <c r="Y9">
        <v>0.71</v>
      </c>
      <c r="Z9">
        <v>4543583</v>
      </c>
      <c r="AA9">
        <v>5774</v>
      </c>
      <c r="AB9">
        <v>59</v>
      </c>
      <c r="AC9">
        <v>3</v>
      </c>
      <c r="AD9">
        <v>1</v>
      </c>
      <c r="AE9">
        <v>1</v>
      </c>
      <c r="AF9">
        <v>1</v>
      </c>
      <c r="AG9">
        <v>45</v>
      </c>
    </row>
    <row r="10" spans="1:33" x14ac:dyDescent="0.35">
      <c r="A10">
        <v>2623620420</v>
      </c>
      <c r="B10" t="s">
        <v>35</v>
      </c>
      <c r="C10" t="s">
        <v>123</v>
      </c>
      <c r="D10" t="s">
        <v>122</v>
      </c>
      <c r="E10" t="s">
        <v>1532</v>
      </c>
      <c r="F10" t="s">
        <v>108</v>
      </c>
      <c r="G10">
        <v>2623620420</v>
      </c>
      <c r="H10" t="s">
        <v>38</v>
      </c>
      <c r="I10" t="s">
        <v>1525</v>
      </c>
      <c r="J10" t="s">
        <v>1524</v>
      </c>
      <c r="K10" t="s">
        <v>117</v>
      </c>
      <c r="L10" t="s">
        <v>117</v>
      </c>
      <c r="M10" t="s">
        <v>117</v>
      </c>
      <c r="N10">
        <v>80840</v>
      </c>
      <c r="O10">
        <v>0</v>
      </c>
      <c r="P10">
        <v>0</v>
      </c>
      <c r="Q10" s="20">
        <v>42314</v>
      </c>
      <c r="S10" t="s">
        <v>1530</v>
      </c>
      <c r="T10" t="s">
        <v>111</v>
      </c>
      <c r="V10">
        <v>5187853</v>
      </c>
      <c r="W10">
        <v>4800</v>
      </c>
      <c r="X10">
        <v>119</v>
      </c>
      <c r="Y10">
        <v>0.68</v>
      </c>
      <c r="Z10">
        <v>4773331</v>
      </c>
      <c r="AA10">
        <v>4751</v>
      </c>
      <c r="AB10">
        <v>49</v>
      </c>
      <c r="AC10">
        <v>3</v>
      </c>
      <c r="AD10">
        <v>1</v>
      </c>
      <c r="AE10">
        <v>1</v>
      </c>
      <c r="AF10">
        <v>1</v>
      </c>
      <c r="AG10">
        <v>37</v>
      </c>
    </row>
    <row r="11" spans="1:33" x14ac:dyDescent="0.35">
      <c r="A11">
        <v>2623620424</v>
      </c>
      <c r="B11" t="s">
        <v>35</v>
      </c>
      <c r="C11" t="s">
        <v>123</v>
      </c>
      <c r="D11" t="s">
        <v>122</v>
      </c>
      <c r="E11" t="s">
        <v>1531</v>
      </c>
      <c r="F11" t="s">
        <v>108</v>
      </c>
      <c r="G11">
        <v>2623620424</v>
      </c>
      <c r="H11" t="s">
        <v>38</v>
      </c>
      <c r="I11" t="s">
        <v>1525</v>
      </c>
      <c r="J11" t="s">
        <v>1524</v>
      </c>
      <c r="K11" t="s">
        <v>117</v>
      </c>
      <c r="L11" t="s">
        <v>117</v>
      </c>
      <c r="M11" t="s">
        <v>117</v>
      </c>
      <c r="N11">
        <v>80840</v>
      </c>
      <c r="O11">
        <v>0</v>
      </c>
      <c r="P11">
        <v>0</v>
      </c>
      <c r="Q11" s="20">
        <v>42314</v>
      </c>
      <c r="S11" t="s">
        <v>1530</v>
      </c>
      <c r="T11" t="s">
        <v>111</v>
      </c>
      <c r="V11">
        <v>2843581</v>
      </c>
      <c r="W11">
        <v>2697</v>
      </c>
      <c r="X11">
        <v>32</v>
      </c>
      <c r="Y11">
        <v>0.65</v>
      </c>
      <c r="Z11">
        <v>2624301</v>
      </c>
      <c r="AA11">
        <v>2650</v>
      </c>
      <c r="AB11">
        <v>47</v>
      </c>
      <c r="AC11">
        <v>1</v>
      </c>
      <c r="AD11">
        <v>1</v>
      </c>
      <c r="AE11">
        <v>0</v>
      </c>
      <c r="AF11">
        <v>0</v>
      </c>
      <c r="AG11">
        <v>38</v>
      </c>
    </row>
    <row r="12" spans="1:33" x14ac:dyDescent="0.35">
      <c r="A12">
        <v>2643221797</v>
      </c>
      <c r="B12" t="s">
        <v>35</v>
      </c>
      <c r="C12" t="s">
        <v>36</v>
      </c>
      <c r="D12" t="s">
        <v>197</v>
      </c>
      <c r="E12" t="s">
        <v>1529</v>
      </c>
      <c r="F12" t="s">
        <v>196</v>
      </c>
      <c r="G12">
        <v>2643221797</v>
      </c>
      <c r="H12" t="s">
        <v>38</v>
      </c>
      <c r="I12" t="s">
        <v>1525</v>
      </c>
      <c r="J12" t="s">
        <v>1524</v>
      </c>
      <c r="K12" t="s">
        <v>1523</v>
      </c>
      <c r="L12" t="s">
        <v>1522</v>
      </c>
      <c r="M12" t="s">
        <v>1528</v>
      </c>
      <c r="N12">
        <v>1736316</v>
      </c>
      <c r="O12">
        <v>0</v>
      </c>
      <c r="P12">
        <v>0</v>
      </c>
      <c r="Q12" s="20">
        <v>42349</v>
      </c>
      <c r="R12" t="s">
        <v>1527</v>
      </c>
      <c r="T12" t="s">
        <v>49</v>
      </c>
      <c r="V12">
        <v>6530331</v>
      </c>
      <c r="W12">
        <v>6082</v>
      </c>
      <c r="X12">
        <v>27</v>
      </c>
      <c r="Y12">
        <v>0.69</v>
      </c>
      <c r="Z12">
        <v>6012270</v>
      </c>
      <c r="AA12">
        <v>6023</v>
      </c>
      <c r="AB12">
        <v>59</v>
      </c>
      <c r="AC12">
        <v>3</v>
      </c>
      <c r="AD12">
        <v>1</v>
      </c>
      <c r="AE12">
        <v>1</v>
      </c>
      <c r="AF12">
        <v>1</v>
      </c>
      <c r="AG12">
        <v>46</v>
      </c>
    </row>
    <row r="13" spans="1:33" x14ac:dyDescent="0.35">
      <c r="A13">
        <v>2643221867</v>
      </c>
      <c r="B13" t="s">
        <v>35</v>
      </c>
      <c r="C13" t="s">
        <v>36</v>
      </c>
      <c r="D13" t="s">
        <v>197</v>
      </c>
      <c r="E13" t="s">
        <v>1526</v>
      </c>
      <c r="F13" t="s">
        <v>196</v>
      </c>
      <c r="G13">
        <v>2643221867</v>
      </c>
      <c r="H13" t="s">
        <v>38</v>
      </c>
      <c r="I13" t="s">
        <v>1525</v>
      </c>
      <c r="J13" t="s">
        <v>1524</v>
      </c>
      <c r="K13" t="s">
        <v>1523</v>
      </c>
      <c r="L13" t="s">
        <v>1522</v>
      </c>
      <c r="M13" t="s">
        <v>1521</v>
      </c>
      <c r="N13">
        <v>1736318</v>
      </c>
      <c r="O13">
        <v>0</v>
      </c>
      <c r="P13">
        <v>0</v>
      </c>
      <c r="Q13" s="20">
        <v>42349</v>
      </c>
      <c r="R13" t="s">
        <v>1520</v>
      </c>
      <c r="T13" t="s">
        <v>49</v>
      </c>
      <c r="V13">
        <v>6735869</v>
      </c>
      <c r="W13">
        <v>6279</v>
      </c>
      <c r="X13">
        <v>30</v>
      </c>
      <c r="Y13">
        <v>0.7</v>
      </c>
      <c r="Z13">
        <v>6238622</v>
      </c>
      <c r="AA13">
        <v>6216</v>
      </c>
      <c r="AB13">
        <v>63</v>
      </c>
      <c r="AC13">
        <v>3</v>
      </c>
      <c r="AD13">
        <v>1</v>
      </c>
      <c r="AE13">
        <v>1</v>
      </c>
      <c r="AF13">
        <v>1</v>
      </c>
      <c r="AG13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/>
  </sheetViews>
  <sheetFormatPr defaultColWidth="8.81640625" defaultRowHeight="14" x14ac:dyDescent="0.3"/>
  <cols>
    <col min="1" max="1" width="18.7265625" style="10" customWidth="1"/>
    <col min="2" max="2" width="10" style="1" customWidth="1"/>
    <col min="3" max="3" width="16.453125" style="1" bestFit="1" customWidth="1"/>
    <col min="4" max="4" width="109.81640625" style="1" bestFit="1" customWidth="1"/>
    <col min="5" max="5" width="54.453125" style="1" bestFit="1" customWidth="1"/>
    <col min="6" max="6" width="19.81640625" style="1" customWidth="1"/>
    <col min="7" max="7" width="17.453125" style="3" customWidth="1"/>
    <col min="8" max="8" width="13.453125" style="3" customWidth="1"/>
    <col min="9" max="9" width="20.7265625" style="3" customWidth="1"/>
    <col min="10" max="10" width="13.1796875" style="3" customWidth="1"/>
    <col min="11" max="11" width="20.81640625" style="3" customWidth="1"/>
    <col min="12" max="12" width="18.453125" style="3" customWidth="1"/>
    <col min="13" max="13" width="32" style="2" bestFit="1" customWidth="1"/>
    <col min="14" max="14" width="15.453125" style="3" customWidth="1"/>
    <col min="15" max="15" width="16.453125" style="3" customWidth="1"/>
    <col min="16" max="16" width="18.453125" style="3" customWidth="1"/>
    <col min="17" max="17" width="19.1796875" style="3" bestFit="1" customWidth="1"/>
    <col min="18" max="18" width="16.453125" style="3" bestFit="1" customWidth="1"/>
    <col min="19" max="19" width="11" style="1" customWidth="1"/>
    <col min="20" max="20" width="11.453125" style="1" bestFit="1" customWidth="1"/>
    <col min="21" max="21" width="19.81640625" style="4" customWidth="1"/>
    <col min="22" max="22" width="10.1796875" style="1" customWidth="1"/>
    <col min="23" max="23" width="13" style="1" customWidth="1"/>
    <col min="24" max="24" width="27" style="3" customWidth="1"/>
    <col min="25" max="25" width="25.81640625" style="3" customWidth="1"/>
    <col min="26" max="26" width="21.81640625" style="3" customWidth="1"/>
    <col min="27" max="27" width="17.81640625" style="3" customWidth="1"/>
    <col min="28" max="28" width="31.81640625" style="3" customWidth="1"/>
    <col min="29" max="29" width="24.453125" style="3" customWidth="1"/>
    <col min="30" max="30" width="21.453125" style="3" customWidth="1"/>
    <col min="31" max="31" width="20.7265625" style="3" customWidth="1"/>
    <col min="32" max="32" width="22.7265625" style="3" customWidth="1"/>
    <col min="33" max="33" width="24.81640625" style="3" customWidth="1"/>
    <col min="34" max="34" width="21.81640625" style="3" customWidth="1"/>
    <col min="35" max="16384" width="8.81640625" style="1"/>
  </cols>
  <sheetData>
    <row r="1" spans="1:34" s="5" customFormat="1" ht="14.5" x14ac:dyDescent="0.35">
      <c r="A1" s="41" t="s">
        <v>3122</v>
      </c>
      <c r="G1" s="6"/>
      <c r="H1" s="6"/>
      <c r="I1" s="6"/>
      <c r="J1" s="6"/>
      <c r="K1" s="6"/>
      <c r="L1" s="6"/>
      <c r="M1" s="7"/>
      <c r="N1" s="6"/>
      <c r="O1" s="6"/>
      <c r="P1" s="6"/>
      <c r="Q1" s="6"/>
      <c r="R1" s="6"/>
      <c r="U1" s="32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s="5" customFormat="1" ht="14.5" x14ac:dyDescent="0.35">
      <c r="A2" s="9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6" t="s">
        <v>14</v>
      </c>
      <c r="O2" s="6" t="s">
        <v>15</v>
      </c>
      <c r="P2" s="6" t="s">
        <v>1585</v>
      </c>
      <c r="Q2" s="6" t="s">
        <v>17</v>
      </c>
      <c r="R2" s="8" t="s">
        <v>20</v>
      </c>
      <c r="S2" s="5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34</v>
      </c>
    </row>
    <row r="3" spans="1:34" s="5" customFormat="1" ht="14.5" x14ac:dyDescent="0.35">
      <c r="A3" s="9">
        <v>646564502</v>
      </c>
      <c r="B3" s="5" t="s">
        <v>35</v>
      </c>
      <c r="C3" s="5" t="s">
        <v>60</v>
      </c>
      <c r="D3" s="5" t="s">
        <v>61</v>
      </c>
      <c r="E3" s="5" t="s">
        <v>1687</v>
      </c>
      <c r="F3" s="5" t="s">
        <v>46</v>
      </c>
      <c r="G3" s="6">
        <v>646564502</v>
      </c>
      <c r="H3" s="33" t="s">
        <v>38</v>
      </c>
      <c r="I3" s="33" t="s">
        <v>39</v>
      </c>
      <c r="J3" s="33" t="s">
        <v>40</v>
      </c>
      <c r="K3" s="33" t="s">
        <v>51</v>
      </c>
      <c r="L3" s="33" t="s">
        <v>62</v>
      </c>
      <c r="M3" s="34" t="s">
        <v>63</v>
      </c>
      <c r="N3" s="6">
        <v>32547</v>
      </c>
      <c r="O3" s="6">
        <v>46083</v>
      </c>
      <c r="P3" s="35">
        <v>40391</v>
      </c>
      <c r="Q3" s="6" t="s">
        <v>64</v>
      </c>
      <c r="R3" s="32" t="s">
        <v>1584</v>
      </c>
      <c r="S3" s="6" t="s">
        <v>49</v>
      </c>
      <c r="T3" s="6">
        <v>3669074</v>
      </c>
      <c r="U3" s="6">
        <v>3366</v>
      </c>
      <c r="V3" s="6">
        <v>3</v>
      </c>
      <c r="W3" s="6">
        <v>0.64</v>
      </c>
      <c r="X3" s="6">
        <v>3372256</v>
      </c>
      <c r="Y3" s="6">
        <v>3302</v>
      </c>
      <c r="Z3" s="6">
        <v>64</v>
      </c>
      <c r="AA3" s="6">
        <v>9</v>
      </c>
      <c r="AB3" s="6">
        <v>3</v>
      </c>
      <c r="AC3" s="6">
        <v>3</v>
      </c>
      <c r="AD3" s="6">
        <v>3</v>
      </c>
      <c r="AE3" s="6">
        <v>51</v>
      </c>
    </row>
    <row r="4" spans="1:34" s="5" customFormat="1" ht="14.5" x14ac:dyDescent="0.35">
      <c r="A4" s="9">
        <v>2675903030</v>
      </c>
      <c r="B4" s="5" t="s">
        <v>35</v>
      </c>
      <c r="C4" s="5" t="s">
        <v>36</v>
      </c>
      <c r="D4" s="5" t="s">
        <v>45</v>
      </c>
      <c r="E4" s="5" t="s">
        <v>1688</v>
      </c>
      <c r="F4" s="5" t="s">
        <v>46</v>
      </c>
      <c r="G4" s="6">
        <v>2675903030</v>
      </c>
      <c r="H4" s="33" t="s">
        <v>38</v>
      </c>
      <c r="I4" s="33" t="s">
        <v>39</v>
      </c>
      <c r="J4" s="33" t="s">
        <v>40</v>
      </c>
      <c r="K4" s="33" t="s">
        <v>51</v>
      </c>
      <c r="L4" s="33" t="s">
        <v>62</v>
      </c>
      <c r="M4" s="34" t="s">
        <v>65</v>
      </c>
      <c r="N4" s="6">
        <v>0</v>
      </c>
      <c r="O4" s="6">
        <v>0</v>
      </c>
      <c r="P4" s="35">
        <v>42548</v>
      </c>
      <c r="Q4" s="6" t="s">
        <v>66</v>
      </c>
      <c r="R4" s="32" t="s">
        <v>109</v>
      </c>
      <c r="S4" s="6" t="s">
        <v>49</v>
      </c>
      <c r="T4" s="6">
        <v>2958507</v>
      </c>
      <c r="U4" s="6">
        <v>2774</v>
      </c>
      <c r="V4" s="6">
        <v>94</v>
      </c>
      <c r="W4" s="6">
        <v>0.55000000000000004</v>
      </c>
      <c r="X4" s="6">
        <v>2686588</v>
      </c>
      <c r="Y4" s="6">
        <v>2716</v>
      </c>
      <c r="Z4" s="6">
        <v>58</v>
      </c>
      <c r="AA4" s="6">
        <v>7</v>
      </c>
      <c r="AB4" s="6">
        <v>3</v>
      </c>
      <c r="AC4" s="6">
        <v>3</v>
      </c>
      <c r="AD4" s="6">
        <v>1</v>
      </c>
      <c r="AE4" s="6">
        <v>44</v>
      </c>
    </row>
    <row r="5" spans="1:34" s="5" customFormat="1" ht="14.5" x14ac:dyDescent="0.35">
      <c r="A5" s="9">
        <v>2681812864</v>
      </c>
      <c r="B5" s="5" t="s">
        <v>35</v>
      </c>
      <c r="C5" s="5" t="s">
        <v>36</v>
      </c>
      <c r="D5" s="5" t="s">
        <v>45</v>
      </c>
      <c r="E5" s="5" t="s">
        <v>1689</v>
      </c>
      <c r="F5" s="5" t="s">
        <v>46</v>
      </c>
      <c r="G5" s="6">
        <v>2681812864</v>
      </c>
      <c r="H5" s="33" t="s">
        <v>38</v>
      </c>
      <c r="I5" s="33" t="s">
        <v>39</v>
      </c>
      <c r="J5" s="33" t="s">
        <v>40</v>
      </c>
      <c r="K5" s="33" t="s">
        <v>41</v>
      </c>
      <c r="L5" s="33" t="s">
        <v>75</v>
      </c>
      <c r="M5" s="34" t="s">
        <v>76</v>
      </c>
      <c r="N5" s="6">
        <v>0</v>
      </c>
      <c r="O5" s="6">
        <v>0</v>
      </c>
      <c r="P5" s="35">
        <v>42562</v>
      </c>
      <c r="Q5" s="6" t="s">
        <v>77</v>
      </c>
      <c r="R5" s="32" t="s">
        <v>109</v>
      </c>
      <c r="S5" s="6" t="s">
        <v>49</v>
      </c>
      <c r="T5" s="6">
        <v>1990961</v>
      </c>
      <c r="U5" s="6">
        <v>1910</v>
      </c>
      <c r="V5" s="6">
        <v>6</v>
      </c>
      <c r="W5" s="6">
        <v>0.56000000000000005</v>
      </c>
      <c r="X5" s="6">
        <v>1901915</v>
      </c>
      <c r="Y5" s="6">
        <v>1858</v>
      </c>
      <c r="Z5" s="6">
        <v>52</v>
      </c>
      <c r="AA5" s="6">
        <v>3</v>
      </c>
      <c r="AB5" s="6">
        <v>1</v>
      </c>
      <c r="AC5" s="6">
        <v>1</v>
      </c>
      <c r="AD5" s="6">
        <v>1</v>
      </c>
      <c r="AE5" s="6">
        <v>44</v>
      </c>
    </row>
    <row r="6" spans="1:34" s="5" customFormat="1" ht="14.5" x14ac:dyDescent="0.35">
      <c r="A6" s="9">
        <v>2508501110</v>
      </c>
      <c r="B6" s="5" t="s">
        <v>35</v>
      </c>
      <c r="C6" s="5" t="s">
        <v>36</v>
      </c>
      <c r="D6" s="5" t="s">
        <v>50</v>
      </c>
      <c r="E6" s="5" t="s">
        <v>1690</v>
      </c>
      <c r="F6" s="5" t="s">
        <v>46</v>
      </c>
      <c r="G6" s="6">
        <v>2508501110</v>
      </c>
      <c r="H6" s="33" t="s">
        <v>38</v>
      </c>
      <c r="I6" s="33" t="s">
        <v>39</v>
      </c>
      <c r="J6" s="33" t="s">
        <v>40</v>
      </c>
      <c r="K6" s="33" t="s">
        <v>41</v>
      </c>
      <c r="L6" s="33" t="s">
        <v>42</v>
      </c>
      <c r="M6" s="34" t="s">
        <v>89</v>
      </c>
      <c r="N6" s="6">
        <v>62141</v>
      </c>
      <c r="O6" s="6">
        <v>0</v>
      </c>
      <c r="P6" s="35">
        <v>40837</v>
      </c>
      <c r="Q6" s="6" t="s">
        <v>90</v>
      </c>
      <c r="R6" s="32" t="s">
        <v>55</v>
      </c>
      <c r="S6" s="6" t="s">
        <v>49</v>
      </c>
      <c r="T6" s="6">
        <v>3448426</v>
      </c>
      <c r="U6" s="6">
        <v>3282</v>
      </c>
      <c r="V6" s="6">
        <v>4</v>
      </c>
      <c r="W6" s="6">
        <v>0.63</v>
      </c>
      <c r="X6" s="6">
        <v>3127294</v>
      </c>
      <c r="Y6" s="6">
        <v>3224</v>
      </c>
      <c r="Z6" s="6">
        <v>58</v>
      </c>
      <c r="AA6" s="6">
        <v>6</v>
      </c>
      <c r="AB6" s="6">
        <v>2</v>
      </c>
      <c r="AC6" s="6">
        <v>2</v>
      </c>
      <c r="AD6" s="6">
        <v>2</v>
      </c>
      <c r="AE6" s="6">
        <v>47</v>
      </c>
    </row>
    <row r="7" spans="1:34" s="5" customFormat="1" ht="14.5" x14ac:dyDescent="0.35">
      <c r="A7" s="9">
        <v>2675903141</v>
      </c>
      <c r="B7" s="5" t="s">
        <v>35</v>
      </c>
      <c r="C7" s="5" t="s">
        <v>36</v>
      </c>
      <c r="D7" s="5" t="s">
        <v>45</v>
      </c>
      <c r="E7" s="5" t="s">
        <v>1691</v>
      </c>
      <c r="F7" s="5" t="s">
        <v>46</v>
      </c>
      <c r="G7" s="6">
        <v>2675903141</v>
      </c>
      <c r="H7" s="33" t="s">
        <v>38</v>
      </c>
      <c r="I7" s="33" t="s">
        <v>39</v>
      </c>
      <c r="J7" s="33" t="s">
        <v>40</v>
      </c>
      <c r="K7" s="33" t="s">
        <v>41</v>
      </c>
      <c r="L7" s="33" t="s">
        <v>42</v>
      </c>
      <c r="M7" s="34" t="s">
        <v>47</v>
      </c>
      <c r="N7" s="6">
        <v>0</v>
      </c>
      <c r="O7" s="6">
        <v>0</v>
      </c>
      <c r="P7" s="35">
        <v>42548</v>
      </c>
      <c r="Q7" s="6" t="s">
        <v>48</v>
      </c>
      <c r="R7" s="32" t="s">
        <v>109</v>
      </c>
      <c r="S7" s="6" t="s">
        <v>49</v>
      </c>
      <c r="T7" s="6">
        <v>2721342</v>
      </c>
      <c r="U7" s="6">
        <v>2533</v>
      </c>
      <c r="V7" s="6">
        <v>58</v>
      </c>
      <c r="W7" s="6">
        <v>0.61</v>
      </c>
      <c r="X7" s="6">
        <v>2497336</v>
      </c>
      <c r="Y7" s="6">
        <v>2470</v>
      </c>
      <c r="Z7" s="6">
        <v>63</v>
      </c>
      <c r="AA7" s="6">
        <v>5</v>
      </c>
      <c r="AB7" s="6">
        <v>3</v>
      </c>
      <c r="AC7" s="6">
        <v>1</v>
      </c>
      <c r="AD7" s="6">
        <v>1</v>
      </c>
      <c r="AE7" s="6">
        <v>45</v>
      </c>
    </row>
    <row r="8" spans="1:34" s="5" customFormat="1" ht="14.5" x14ac:dyDescent="0.35">
      <c r="A8" s="9">
        <v>2675903016</v>
      </c>
      <c r="B8" s="5" t="s">
        <v>35</v>
      </c>
      <c r="C8" s="5" t="s">
        <v>36</v>
      </c>
      <c r="D8" s="5" t="s">
        <v>45</v>
      </c>
      <c r="E8" s="5" t="s">
        <v>1692</v>
      </c>
      <c r="F8" s="5" t="s">
        <v>46</v>
      </c>
      <c r="G8" s="6">
        <v>2675903016</v>
      </c>
      <c r="H8" s="33" t="s">
        <v>38</v>
      </c>
      <c r="I8" s="33" t="s">
        <v>39</v>
      </c>
      <c r="J8" s="33" t="s">
        <v>40</v>
      </c>
      <c r="K8" s="33" t="s">
        <v>41</v>
      </c>
      <c r="L8" s="33" t="s">
        <v>42</v>
      </c>
      <c r="M8" s="34" t="s">
        <v>70</v>
      </c>
      <c r="N8" s="6">
        <v>0</v>
      </c>
      <c r="O8" s="6">
        <v>0</v>
      </c>
      <c r="P8" s="35">
        <v>42548</v>
      </c>
      <c r="Q8" s="6" t="s">
        <v>71</v>
      </c>
      <c r="R8" s="32" t="s">
        <v>109</v>
      </c>
      <c r="S8" s="6" t="s">
        <v>49</v>
      </c>
      <c r="T8" s="6">
        <v>3185852</v>
      </c>
      <c r="U8" s="6">
        <v>3025</v>
      </c>
      <c r="V8" s="6">
        <v>41</v>
      </c>
      <c r="W8" s="6">
        <v>0.62</v>
      </c>
      <c r="X8" s="6">
        <v>2873808</v>
      </c>
      <c r="Y8" s="6">
        <v>2971</v>
      </c>
      <c r="Z8" s="6">
        <v>54</v>
      </c>
      <c r="AA8" s="6">
        <v>3</v>
      </c>
      <c r="AB8" s="6">
        <v>1</v>
      </c>
      <c r="AC8" s="6">
        <v>1</v>
      </c>
      <c r="AD8" s="6">
        <v>1</v>
      </c>
      <c r="AE8" s="6">
        <v>44</v>
      </c>
    </row>
    <row r="9" spans="1:34" s="5" customFormat="1" ht="14.5" x14ac:dyDescent="0.35">
      <c r="A9" s="9">
        <v>2671180234</v>
      </c>
      <c r="B9" s="5" t="s">
        <v>35</v>
      </c>
      <c r="C9" s="5" t="s">
        <v>36</v>
      </c>
      <c r="D9" s="5" t="s">
        <v>45</v>
      </c>
      <c r="E9" s="5" t="s">
        <v>1693</v>
      </c>
      <c r="F9" s="5" t="s">
        <v>46</v>
      </c>
      <c r="G9" s="6">
        <v>2671180234</v>
      </c>
      <c r="H9" s="33" t="s">
        <v>38</v>
      </c>
      <c r="I9" s="33" t="s">
        <v>39</v>
      </c>
      <c r="J9" s="33" t="s">
        <v>40</v>
      </c>
      <c r="K9" s="33" t="s">
        <v>41</v>
      </c>
      <c r="L9" s="33" t="s">
        <v>42</v>
      </c>
      <c r="M9" s="34" t="s">
        <v>104</v>
      </c>
      <c r="N9" s="6">
        <v>0</v>
      </c>
      <c r="O9" s="6">
        <v>0</v>
      </c>
      <c r="P9" s="35">
        <v>42533</v>
      </c>
      <c r="Q9" s="6" t="s">
        <v>105</v>
      </c>
      <c r="R9" s="32" t="s">
        <v>109</v>
      </c>
      <c r="S9" s="6" t="s">
        <v>49</v>
      </c>
      <c r="T9" s="6">
        <v>2624954</v>
      </c>
      <c r="U9" s="6">
        <v>2474</v>
      </c>
      <c r="V9" s="6">
        <v>35</v>
      </c>
      <c r="W9" s="6">
        <v>0.68</v>
      </c>
      <c r="X9" s="6">
        <v>2383984</v>
      </c>
      <c r="Y9" s="6">
        <v>2418</v>
      </c>
      <c r="Z9" s="6">
        <v>56</v>
      </c>
      <c r="AA9" s="6">
        <v>5</v>
      </c>
      <c r="AB9" s="6">
        <v>3</v>
      </c>
      <c r="AC9" s="6">
        <v>1</v>
      </c>
      <c r="AD9" s="6">
        <v>1</v>
      </c>
      <c r="AE9" s="6">
        <v>44</v>
      </c>
    </row>
    <row r="10" spans="1:34" s="5" customFormat="1" ht="14.5" x14ac:dyDescent="0.35">
      <c r="A10" s="9">
        <v>2687453199</v>
      </c>
      <c r="B10" s="5" t="s">
        <v>35</v>
      </c>
      <c r="C10" s="5" t="s">
        <v>60</v>
      </c>
      <c r="D10" s="5" t="s">
        <v>1694</v>
      </c>
      <c r="E10" s="5" t="s">
        <v>1694</v>
      </c>
      <c r="F10" s="5" t="s">
        <v>102</v>
      </c>
      <c r="G10" s="6">
        <v>2687453199</v>
      </c>
      <c r="H10" s="33" t="s">
        <v>38</v>
      </c>
      <c r="I10" s="33" t="s">
        <v>39</v>
      </c>
      <c r="J10" s="33" t="s">
        <v>40</v>
      </c>
      <c r="K10" s="33" t="s">
        <v>41</v>
      </c>
      <c r="L10" s="33" t="s">
        <v>42</v>
      </c>
      <c r="M10" s="7" t="s">
        <v>1694</v>
      </c>
      <c r="N10" s="6">
        <v>0</v>
      </c>
      <c r="O10" s="6">
        <v>0</v>
      </c>
      <c r="P10" s="35">
        <v>42578</v>
      </c>
      <c r="Q10" s="6" t="s">
        <v>103</v>
      </c>
      <c r="R10" s="32" t="s">
        <v>112</v>
      </c>
      <c r="S10" s="6" t="s">
        <v>44</v>
      </c>
      <c r="T10" s="6">
        <v>3550080</v>
      </c>
      <c r="U10" s="6">
        <v>3341</v>
      </c>
      <c r="V10" s="6">
        <v>1</v>
      </c>
      <c r="W10" s="6">
        <v>0.63</v>
      </c>
      <c r="X10" s="6">
        <v>3227746</v>
      </c>
      <c r="Y10" s="6">
        <v>3271</v>
      </c>
      <c r="Z10" s="6">
        <v>70</v>
      </c>
      <c r="AA10" s="6">
        <v>6</v>
      </c>
      <c r="AB10" s="6">
        <v>2</v>
      </c>
      <c r="AC10" s="6">
        <v>2</v>
      </c>
      <c r="AD10" s="6">
        <v>2</v>
      </c>
      <c r="AE10" s="6">
        <v>46</v>
      </c>
    </row>
    <row r="11" spans="1:34" s="5" customFormat="1" ht="14.5" x14ac:dyDescent="0.35">
      <c r="A11" s="9">
        <v>2513237365</v>
      </c>
      <c r="B11" s="5" t="s">
        <v>35</v>
      </c>
      <c r="C11" s="5" t="s">
        <v>36</v>
      </c>
      <c r="D11" s="5" t="s">
        <v>1695</v>
      </c>
      <c r="E11" s="5" t="s">
        <v>1695</v>
      </c>
      <c r="F11" s="5" t="s">
        <v>37</v>
      </c>
      <c r="G11" s="6">
        <v>2513237365</v>
      </c>
      <c r="H11" s="33" t="s">
        <v>38</v>
      </c>
      <c r="I11" s="33" t="s">
        <v>39</v>
      </c>
      <c r="J11" s="33" t="s">
        <v>40</v>
      </c>
      <c r="K11" s="33" t="s">
        <v>41</v>
      </c>
      <c r="L11" s="33" t="s">
        <v>42</v>
      </c>
      <c r="M11" s="7" t="s">
        <v>1695</v>
      </c>
      <c r="N11" s="6">
        <v>68693</v>
      </c>
      <c r="O11" s="6">
        <v>82731</v>
      </c>
      <c r="P11" s="35">
        <v>41051</v>
      </c>
      <c r="Q11" s="6" t="s">
        <v>43</v>
      </c>
      <c r="R11" s="32" t="s">
        <v>112</v>
      </c>
      <c r="S11" s="6" t="s">
        <v>44</v>
      </c>
      <c r="T11" s="6">
        <v>2943210</v>
      </c>
      <c r="U11" s="6">
        <v>2841</v>
      </c>
      <c r="V11" s="6">
        <v>114</v>
      </c>
      <c r="W11" s="6">
        <v>0.64</v>
      </c>
      <c r="X11" s="6">
        <v>2655058</v>
      </c>
      <c r="Y11" s="6">
        <v>2791</v>
      </c>
      <c r="Z11" s="6">
        <v>50</v>
      </c>
      <c r="AA11" s="6">
        <v>3</v>
      </c>
      <c r="AB11" s="6">
        <v>1</v>
      </c>
      <c r="AC11" s="6">
        <v>1</v>
      </c>
      <c r="AD11" s="6">
        <v>1</v>
      </c>
      <c r="AE11" s="6">
        <v>47</v>
      </c>
    </row>
    <row r="12" spans="1:34" s="5" customFormat="1" ht="14.5" x14ac:dyDescent="0.35">
      <c r="A12" s="9">
        <v>2571042483</v>
      </c>
      <c r="B12" s="5" t="s">
        <v>35</v>
      </c>
      <c r="C12" s="5" t="s">
        <v>60</v>
      </c>
      <c r="D12" s="5" t="s">
        <v>1696</v>
      </c>
      <c r="E12" s="5" t="s">
        <v>1696</v>
      </c>
      <c r="F12" s="5" t="s">
        <v>86</v>
      </c>
      <c r="G12" s="6">
        <v>2571042483</v>
      </c>
      <c r="H12" s="33" t="s">
        <v>38</v>
      </c>
      <c r="I12" s="33" t="s">
        <v>39</v>
      </c>
      <c r="J12" s="33" t="s">
        <v>40</v>
      </c>
      <c r="K12" s="33" t="s">
        <v>41</v>
      </c>
      <c r="L12" s="33" t="s">
        <v>73</v>
      </c>
      <c r="M12" s="34" t="s">
        <v>87</v>
      </c>
      <c r="N12" s="6">
        <v>0</v>
      </c>
      <c r="O12" s="6">
        <v>0</v>
      </c>
      <c r="P12" s="35">
        <v>41785</v>
      </c>
      <c r="Q12" s="6" t="s">
        <v>88</v>
      </c>
      <c r="R12" s="32" t="s">
        <v>114</v>
      </c>
      <c r="S12" s="6" t="s">
        <v>49</v>
      </c>
      <c r="T12" s="6">
        <v>3460134</v>
      </c>
      <c r="U12" s="6">
        <v>3142</v>
      </c>
      <c r="V12" s="6">
        <v>1</v>
      </c>
      <c r="W12" s="6">
        <v>0.63</v>
      </c>
      <c r="X12" s="6">
        <v>2933309</v>
      </c>
      <c r="Y12" s="6">
        <v>3092</v>
      </c>
      <c r="Z12" s="6">
        <v>50</v>
      </c>
      <c r="AA12" s="6">
        <v>3</v>
      </c>
      <c r="AB12" s="6">
        <v>2</v>
      </c>
      <c r="AC12" s="6">
        <v>0</v>
      </c>
      <c r="AD12" s="6">
        <v>1</v>
      </c>
      <c r="AE12" s="6">
        <v>46</v>
      </c>
    </row>
    <row r="13" spans="1:34" s="5" customFormat="1" ht="14.5" x14ac:dyDescent="0.35">
      <c r="A13" s="9">
        <v>639633026</v>
      </c>
      <c r="B13" s="5" t="s">
        <v>35</v>
      </c>
      <c r="C13" s="5" t="s">
        <v>60</v>
      </c>
      <c r="D13" s="12" t="s">
        <v>72</v>
      </c>
      <c r="E13" s="5" t="s">
        <v>1697</v>
      </c>
      <c r="F13" s="5" t="s">
        <v>46</v>
      </c>
      <c r="G13" s="6">
        <v>639633026</v>
      </c>
      <c r="H13" s="33" t="s">
        <v>38</v>
      </c>
      <c r="I13" s="33" t="s">
        <v>39</v>
      </c>
      <c r="J13" s="33" t="s">
        <v>40</v>
      </c>
      <c r="K13" s="33" t="s">
        <v>41</v>
      </c>
      <c r="L13" s="33" t="s">
        <v>73</v>
      </c>
      <c r="M13" s="34" t="s">
        <v>72</v>
      </c>
      <c r="N13" s="6">
        <v>15767</v>
      </c>
      <c r="O13" s="6">
        <v>58473</v>
      </c>
      <c r="P13" s="35">
        <v>39142</v>
      </c>
      <c r="Q13" s="6" t="s">
        <v>74</v>
      </c>
      <c r="R13" s="32" t="s">
        <v>1583</v>
      </c>
      <c r="S13" s="6" t="s">
        <v>49</v>
      </c>
      <c r="T13" s="6">
        <v>2678452</v>
      </c>
      <c r="U13" s="6">
        <v>2470</v>
      </c>
      <c r="V13" s="6">
        <v>1</v>
      </c>
      <c r="W13" s="6">
        <v>0.68</v>
      </c>
      <c r="X13" s="6">
        <v>2465301</v>
      </c>
      <c r="Y13" s="6">
        <v>2407</v>
      </c>
      <c r="Z13" s="6">
        <v>63</v>
      </c>
      <c r="AA13" s="6">
        <v>6</v>
      </c>
      <c r="AB13" s="6">
        <v>2</v>
      </c>
      <c r="AC13" s="6">
        <v>2</v>
      </c>
      <c r="AD13" s="6">
        <v>2</v>
      </c>
      <c r="AE13" s="6">
        <v>46</v>
      </c>
    </row>
    <row r="14" spans="1:34" s="5" customFormat="1" ht="14.5" x14ac:dyDescent="0.35">
      <c r="A14" s="9">
        <v>2563367222</v>
      </c>
      <c r="B14" s="5" t="s">
        <v>35</v>
      </c>
      <c r="C14" s="5" t="s">
        <v>36</v>
      </c>
      <c r="D14" s="5" t="s">
        <v>1698</v>
      </c>
      <c r="E14" s="5" t="s">
        <v>1698</v>
      </c>
      <c r="F14" s="5" t="s">
        <v>82</v>
      </c>
      <c r="G14" s="6">
        <v>2563367222</v>
      </c>
      <c r="H14" s="33" t="s">
        <v>38</v>
      </c>
      <c r="I14" s="33" t="s">
        <v>39</v>
      </c>
      <c r="J14" s="33" t="s">
        <v>40</v>
      </c>
      <c r="K14" s="33" t="s">
        <v>51</v>
      </c>
      <c r="L14" s="33" t="s">
        <v>83</v>
      </c>
      <c r="M14" s="34" t="s">
        <v>84</v>
      </c>
      <c r="N14" s="6">
        <v>0</v>
      </c>
      <c r="O14" s="6">
        <v>0</v>
      </c>
      <c r="P14" s="35">
        <v>41743</v>
      </c>
      <c r="Q14" s="6" t="s">
        <v>85</v>
      </c>
      <c r="R14" s="32" t="s">
        <v>113</v>
      </c>
      <c r="S14" s="6" t="s">
        <v>44</v>
      </c>
      <c r="T14" s="6">
        <v>4766665</v>
      </c>
      <c r="U14" s="6">
        <v>4241</v>
      </c>
      <c r="V14" s="6">
        <v>151</v>
      </c>
      <c r="W14" s="6">
        <v>0.65</v>
      </c>
      <c r="X14" s="6">
        <v>4125712</v>
      </c>
      <c r="Y14" s="6">
        <v>4241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4" s="5" customFormat="1" ht="14.5" x14ac:dyDescent="0.35">
      <c r="A15" s="9">
        <v>2515154118</v>
      </c>
      <c r="B15" s="5" t="s">
        <v>35</v>
      </c>
      <c r="C15" s="5" t="s">
        <v>36</v>
      </c>
      <c r="D15" s="5" t="s">
        <v>50</v>
      </c>
      <c r="E15" s="5" t="s">
        <v>1699</v>
      </c>
      <c r="F15" s="5" t="s">
        <v>46</v>
      </c>
      <c r="G15" s="6">
        <v>2515154118</v>
      </c>
      <c r="H15" s="33" t="s">
        <v>38</v>
      </c>
      <c r="I15" s="33" t="s">
        <v>39</v>
      </c>
      <c r="J15" s="33" t="s">
        <v>40</v>
      </c>
      <c r="K15" s="33" t="s">
        <v>51</v>
      </c>
      <c r="L15" s="33" t="s">
        <v>79</v>
      </c>
      <c r="M15" s="34" t="s">
        <v>80</v>
      </c>
      <c r="N15" s="6">
        <v>0</v>
      </c>
      <c r="O15" s="6">
        <v>0</v>
      </c>
      <c r="P15" s="35">
        <v>41134</v>
      </c>
      <c r="Q15" s="6" t="s">
        <v>81</v>
      </c>
      <c r="R15" s="32" t="s">
        <v>55</v>
      </c>
      <c r="S15" s="6" t="s">
        <v>49</v>
      </c>
      <c r="T15" s="6">
        <v>6908745</v>
      </c>
      <c r="U15" s="6">
        <v>6207</v>
      </c>
      <c r="V15" s="6">
        <v>213</v>
      </c>
      <c r="W15" s="6">
        <v>0.64</v>
      </c>
      <c r="X15" s="6">
        <v>5892251</v>
      </c>
      <c r="Y15" s="6">
        <v>6122</v>
      </c>
      <c r="Z15" s="6">
        <v>85</v>
      </c>
      <c r="AA15" s="6">
        <v>11</v>
      </c>
      <c r="AB15" s="6">
        <v>3</v>
      </c>
      <c r="AC15" s="6">
        <v>4</v>
      </c>
      <c r="AD15" s="6">
        <v>4</v>
      </c>
      <c r="AE15" s="6">
        <v>47</v>
      </c>
    </row>
    <row r="16" spans="1:34" s="5" customFormat="1" ht="14.5" x14ac:dyDescent="0.35">
      <c r="A16" s="9">
        <v>2728369575</v>
      </c>
      <c r="B16" s="5" t="s">
        <v>35</v>
      </c>
      <c r="C16" s="5" t="s">
        <v>36</v>
      </c>
      <c r="D16" s="5" t="s">
        <v>1700</v>
      </c>
      <c r="E16" s="5" t="s">
        <v>1701</v>
      </c>
      <c r="F16" s="5" t="s">
        <v>56</v>
      </c>
      <c r="G16" s="6">
        <v>2728369575</v>
      </c>
      <c r="H16" s="33" t="s">
        <v>38</v>
      </c>
      <c r="I16" s="33" t="s">
        <v>39</v>
      </c>
      <c r="J16" s="33" t="s">
        <v>40</v>
      </c>
      <c r="K16" s="33" t="s">
        <v>51</v>
      </c>
      <c r="L16" s="33" t="s">
        <v>57</v>
      </c>
      <c r="M16" s="34" t="s">
        <v>58</v>
      </c>
      <c r="N16" s="6">
        <v>0</v>
      </c>
      <c r="O16" s="6">
        <v>0</v>
      </c>
      <c r="P16" s="35">
        <v>42853</v>
      </c>
      <c r="Q16" s="6" t="s">
        <v>59</v>
      </c>
      <c r="R16" s="32" t="s">
        <v>110</v>
      </c>
      <c r="S16" s="6" t="s">
        <v>111</v>
      </c>
      <c r="T16" s="6">
        <v>3827362</v>
      </c>
      <c r="U16" s="6">
        <v>3403</v>
      </c>
      <c r="V16" s="6">
        <v>98</v>
      </c>
      <c r="W16" s="6">
        <v>0.69</v>
      </c>
      <c r="X16" s="6">
        <v>3410325</v>
      </c>
      <c r="Y16" s="6">
        <v>3337</v>
      </c>
      <c r="Z16" s="6">
        <v>66</v>
      </c>
      <c r="AA16" s="6">
        <v>4</v>
      </c>
      <c r="AB16" s="6">
        <v>0</v>
      </c>
      <c r="AC16" s="6">
        <v>2</v>
      </c>
      <c r="AD16" s="6">
        <v>2</v>
      </c>
      <c r="AE16" s="6">
        <v>56</v>
      </c>
    </row>
    <row r="17" spans="1:31" s="5" customFormat="1" ht="14.5" x14ac:dyDescent="0.35">
      <c r="A17" s="9">
        <v>2510065050</v>
      </c>
      <c r="B17" s="5" t="s">
        <v>35</v>
      </c>
      <c r="C17" s="5" t="s">
        <v>60</v>
      </c>
      <c r="D17" s="5" t="s">
        <v>50</v>
      </c>
      <c r="E17" s="5" t="s">
        <v>1702</v>
      </c>
      <c r="F17" s="5" t="s">
        <v>46</v>
      </c>
      <c r="G17" s="6">
        <v>2510065050</v>
      </c>
      <c r="H17" s="33" t="s">
        <v>38</v>
      </c>
      <c r="I17" s="33" t="s">
        <v>39</v>
      </c>
      <c r="J17" s="33" t="s">
        <v>40</v>
      </c>
      <c r="K17" s="33" t="s">
        <v>51</v>
      </c>
      <c r="L17" s="33" t="s">
        <v>57</v>
      </c>
      <c r="M17" s="34" t="s">
        <v>78</v>
      </c>
      <c r="N17" s="6">
        <v>62513</v>
      </c>
      <c r="O17" s="6">
        <v>72575</v>
      </c>
      <c r="P17" s="35">
        <v>40905</v>
      </c>
      <c r="Q17" s="6">
        <v>987</v>
      </c>
      <c r="R17" s="32" t="s">
        <v>55</v>
      </c>
      <c r="S17" s="6" t="s">
        <v>49</v>
      </c>
      <c r="T17" s="6">
        <v>3779112</v>
      </c>
      <c r="U17" s="6">
        <v>3339</v>
      </c>
      <c r="V17" s="6">
        <v>1</v>
      </c>
      <c r="W17" s="6">
        <v>0.68</v>
      </c>
      <c r="X17" s="6">
        <v>3380687</v>
      </c>
      <c r="Y17" s="6">
        <v>3272</v>
      </c>
      <c r="Z17" s="6">
        <v>67</v>
      </c>
      <c r="AA17" s="6">
        <v>9</v>
      </c>
      <c r="AB17" s="6">
        <v>3</v>
      </c>
      <c r="AC17" s="6">
        <v>3</v>
      </c>
      <c r="AD17" s="6">
        <v>3</v>
      </c>
      <c r="AE17" s="6">
        <v>55</v>
      </c>
    </row>
    <row r="18" spans="1:31" s="5" customFormat="1" ht="14.5" x14ac:dyDescent="0.35">
      <c r="A18" s="9">
        <v>2508501107</v>
      </c>
      <c r="B18" s="5" t="s">
        <v>35</v>
      </c>
      <c r="C18" s="5" t="s">
        <v>36</v>
      </c>
      <c r="D18" s="5" t="s">
        <v>50</v>
      </c>
      <c r="E18" s="5" t="s">
        <v>1703</v>
      </c>
      <c r="F18" s="5" t="s">
        <v>46</v>
      </c>
      <c r="G18" s="6">
        <v>2508501107</v>
      </c>
      <c r="H18" s="33" t="s">
        <v>38</v>
      </c>
      <c r="I18" s="33" t="s">
        <v>39</v>
      </c>
      <c r="J18" s="33" t="s">
        <v>40</v>
      </c>
      <c r="K18" s="33" t="s">
        <v>51</v>
      </c>
      <c r="L18" s="33" t="s">
        <v>93</v>
      </c>
      <c r="M18" s="34" t="s">
        <v>97</v>
      </c>
      <c r="N18" s="6">
        <v>63055</v>
      </c>
      <c r="O18" s="6">
        <v>72573</v>
      </c>
      <c r="P18" s="35">
        <v>40837</v>
      </c>
      <c r="Q18" s="6" t="s">
        <v>98</v>
      </c>
      <c r="R18" s="32" t="s">
        <v>55</v>
      </c>
      <c r="S18" s="6" t="s">
        <v>49</v>
      </c>
      <c r="T18" s="6">
        <v>5667477</v>
      </c>
      <c r="U18" s="6">
        <v>5059</v>
      </c>
      <c r="V18" s="6">
        <v>1</v>
      </c>
      <c r="W18" s="6">
        <v>0.64</v>
      </c>
      <c r="X18" s="6">
        <v>4899916</v>
      </c>
      <c r="Y18" s="6">
        <v>5001</v>
      </c>
      <c r="Z18" s="6">
        <v>58</v>
      </c>
      <c r="AA18" s="6">
        <v>6</v>
      </c>
      <c r="AB18" s="6">
        <v>2</v>
      </c>
      <c r="AC18" s="6">
        <v>2</v>
      </c>
      <c r="AD18" s="6">
        <v>2</v>
      </c>
      <c r="AE18" s="6">
        <v>47</v>
      </c>
    </row>
    <row r="19" spans="1:31" s="5" customFormat="1" ht="14.5" x14ac:dyDescent="0.35">
      <c r="A19" s="9">
        <v>2684622843</v>
      </c>
      <c r="B19" s="5" t="s">
        <v>35</v>
      </c>
      <c r="C19" s="5" t="s">
        <v>36</v>
      </c>
      <c r="D19" s="5" t="s">
        <v>45</v>
      </c>
      <c r="E19" s="5" t="s">
        <v>1704</v>
      </c>
      <c r="F19" s="5" t="s">
        <v>46</v>
      </c>
      <c r="G19" s="6">
        <v>2684622843</v>
      </c>
      <c r="H19" s="33" t="s">
        <v>38</v>
      </c>
      <c r="I19" s="33" t="s">
        <v>39</v>
      </c>
      <c r="J19" s="33" t="s">
        <v>40</v>
      </c>
      <c r="K19" s="33" t="s">
        <v>51</v>
      </c>
      <c r="L19" s="33" t="s">
        <v>93</v>
      </c>
      <c r="M19" s="34" t="s">
        <v>94</v>
      </c>
      <c r="N19" s="6">
        <v>0</v>
      </c>
      <c r="O19" s="6">
        <v>0</v>
      </c>
      <c r="P19" s="35">
        <v>42573</v>
      </c>
      <c r="Q19" s="6" t="s">
        <v>95</v>
      </c>
      <c r="R19" s="32" t="s">
        <v>109</v>
      </c>
      <c r="S19" s="6" t="s">
        <v>49</v>
      </c>
      <c r="T19" s="6">
        <v>5386125</v>
      </c>
      <c r="U19" s="6">
        <v>4938</v>
      </c>
      <c r="V19" s="6">
        <v>81</v>
      </c>
      <c r="W19" s="6">
        <v>0.64</v>
      </c>
      <c r="X19" s="6">
        <v>4668851</v>
      </c>
      <c r="Y19" s="6">
        <v>4875</v>
      </c>
      <c r="Z19" s="6">
        <v>63</v>
      </c>
      <c r="AA19" s="6">
        <v>5</v>
      </c>
      <c r="AB19" s="6">
        <v>3</v>
      </c>
      <c r="AC19" s="6">
        <v>1</v>
      </c>
      <c r="AD19" s="6">
        <v>1</v>
      </c>
      <c r="AE19" s="6">
        <v>46</v>
      </c>
    </row>
    <row r="20" spans="1:31" s="5" customFormat="1" ht="14.5" x14ac:dyDescent="0.35">
      <c r="A20" s="9">
        <v>2508501051</v>
      </c>
      <c r="B20" s="5" t="s">
        <v>35</v>
      </c>
      <c r="C20" s="5" t="s">
        <v>60</v>
      </c>
      <c r="D20" s="5" t="s">
        <v>50</v>
      </c>
      <c r="E20" s="5" t="s">
        <v>1705</v>
      </c>
      <c r="F20" s="5" t="s">
        <v>46</v>
      </c>
      <c r="G20" s="6">
        <v>2508501051</v>
      </c>
      <c r="H20" s="33" t="s">
        <v>38</v>
      </c>
      <c r="I20" s="33" t="s">
        <v>39</v>
      </c>
      <c r="J20" s="33" t="s">
        <v>40</v>
      </c>
      <c r="K20" s="33" t="s">
        <v>51</v>
      </c>
      <c r="L20" s="33" t="s">
        <v>67</v>
      </c>
      <c r="M20" s="34" t="s">
        <v>68</v>
      </c>
      <c r="N20" s="6">
        <v>60641</v>
      </c>
      <c r="O20" s="6">
        <v>74025</v>
      </c>
      <c r="P20" s="35">
        <v>40837</v>
      </c>
      <c r="Q20" s="6" t="s">
        <v>69</v>
      </c>
      <c r="R20" s="32" t="s">
        <v>55</v>
      </c>
      <c r="S20" s="6" t="s">
        <v>49</v>
      </c>
      <c r="T20" s="6">
        <v>5017071</v>
      </c>
      <c r="U20" s="6">
        <v>4627</v>
      </c>
      <c r="V20" s="6">
        <v>1</v>
      </c>
      <c r="W20" s="6">
        <v>0.63</v>
      </c>
      <c r="X20" s="6">
        <v>4454311</v>
      </c>
      <c r="Y20" s="6">
        <v>4563</v>
      </c>
      <c r="Z20" s="6">
        <v>64</v>
      </c>
      <c r="AA20" s="6">
        <v>9</v>
      </c>
      <c r="AB20" s="6">
        <v>3</v>
      </c>
      <c r="AC20" s="6">
        <v>3</v>
      </c>
      <c r="AD20" s="6">
        <v>3</v>
      </c>
      <c r="AE20" s="6">
        <v>50</v>
      </c>
    </row>
    <row r="21" spans="1:31" s="5" customFormat="1" ht="14.5" x14ac:dyDescent="0.35">
      <c r="A21" s="9">
        <v>2506783059</v>
      </c>
      <c r="B21" s="5" t="s">
        <v>35</v>
      </c>
      <c r="C21" s="5" t="s">
        <v>60</v>
      </c>
      <c r="D21" s="5" t="s">
        <v>50</v>
      </c>
      <c r="E21" s="5" t="s">
        <v>1706</v>
      </c>
      <c r="F21" s="5" t="s">
        <v>46</v>
      </c>
      <c r="G21" s="6">
        <v>2506783059</v>
      </c>
      <c r="H21" s="33" t="s">
        <v>38</v>
      </c>
      <c r="I21" s="33" t="s">
        <v>39</v>
      </c>
      <c r="J21" s="33" t="s">
        <v>40</v>
      </c>
      <c r="K21" s="33" t="s">
        <v>51</v>
      </c>
      <c r="L21" s="33" t="s">
        <v>91</v>
      </c>
      <c r="M21" s="34" t="s">
        <v>92</v>
      </c>
      <c r="N21" s="6">
        <v>60883</v>
      </c>
      <c r="O21" s="6">
        <v>0</v>
      </c>
      <c r="P21" s="35">
        <v>40792</v>
      </c>
      <c r="Q21" s="6">
        <v>8321</v>
      </c>
      <c r="R21" s="32" t="s">
        <v>55</v>
      </c>
      <c r="S21" s="6" t="s">
        <v>49</v>
      </c>
      <c r="T21" s="6">
        <v>4137521</v>
      </c>
      <c r="U21" s="6">
        <v>3787</v>
      </c>
      <c r="V21" s="6">
        <v>2</v>
      </c>
      <c r="W21" s="6">
        <v>0.66</v>
      </c>
      <c r="X21" s="6">
        <v>3532979</v>
      </c>
      <c r="Y21" s="6">
        <v>3728</v>
      </c>
      <c r="Z21" s="6">
        <v>59</v>
      </c>
      <c r="AA21" s="6">
        <v>6</v>
      </c>
      <c r="AB21" s="6">
        <v>2</v>
      </c>
      <c r="AC21" s="6">
        <v>2</v>
      </c>
      <c r="AD21" s="6">
        <v>2</v>
      </c>
      <c r="AE21" s="6">
        <v>47</v>
      </c>
    </row>
    <row r="22" spans="1:31" s="5" customFormat="1" ht="14.5" x14ac:dyDescent="0.35">
      <c r="A22" s="9">
        <v>2510065015</v>
      </c>
      <c r="B22" s="5" t="s">
        <v>35</v>
      </c>
      <c r="C22" s="5" t="s">
        <v>36</v>
      </c>
      <c r="D22" s="5" t="s">
        <v>50</v>
      </c>
      <c r="E22" s="5" t="s">
        <v>1707</v>
      </c>
      <c r="F22" s="5" t="s">
        <v>46</v>
      </c>
      <c r="G22" s="6">
        <v>2510065015</v>
      </c>
      <c r="H22" s="33" t="s">
        <v>38</v>
      </c>
      <c r="I22" s="33" t="s">
        <v>39</v>
      </c>
      <c r="J22" s="33" t="s">
        <v>40</v>
      </c>
      <c r="K22" s="33" t="s">
        <v>51</v>
      </c>
      <c r="L22" s="33" t="s">
        <v>52</v>
      </c>
      <c r="M22" s="34" t="s">
        <v>53</v>
      </c>
      <c r="N22" s="6">
        <v>62879</v>
      </c>
      <c r="O22" s="6">
        <v>72963</v>
      </c>
      <c r="P22" s="35">
        <v>40905</v>
      </c>
      <c r="Q22" s="6" t="s">
        <v>54</v>
      </c>
      <c r="R22" s="32" t="s">
        <v>55</v>
      </c>
      <c r="S22" s="6" t="s">
        <v>44</v>
      </c>
      <c r="T22" s="6">
        <v>5507213</v>
      </c>
      <c r="U22" s="6">
        <v>4767</v>
      </c>
      <c r="V22" s="6">
        <v>8</v>
      </c>
      <c r="W22" s="6">
        <v>0.62</v>
      </c>
      <c r="X22" s="6">
        <v>4891211</v>
      </c>
      <c r="Y22" s="6">
        <v>4700</v>
      </c>
      <c r="Z22" s="6">
        <v>67</v>
      </c>
      <c r="AA22" s="6">
        <v>10</v>
      </c>
      <c r="AB22" s="6">
        <v>3</v>
      </c>
      <c r="AC22" s="6">
        <v>4</v>
      </c>
      <c r="AD22" s="6">
        <v>3</v>
      </c>
      <c r="AE22" s="6">
        <v>51</v>
      </c>
    </row>
    <row r="23" spans="1:31" s="5" customFormat="1" ht="14.5" x14ac:dyDescent="0.35">
      <c r="A23" s="9">
        <v>2509276036</v>
      </c>
      <c r="B23" s="5" t="s">
        <v>35</v>
      </c>
      <c r="C23" s="5" t="s">
        <v>36</v>
      </c>
      <c r="D23" s="5" t="s">
        <v>1708</v>
      </c>
      <c r="E23" s="5" t="s">
        <v>1709</v>
      </c>
      <c r="F23" s="5" t="s">
        <v>46</v>
      </c>
      <c r="G23" s="6">
        <v>2509276036</v>
      </c>
      <c r="H23" s="33" t="s">
        <v>38</v>
      </c>
      <c r="I23" s="33" t="s">
        <v>39</v>
      </c>
      <c r="J23" s="33" t="s">
        <v>40</v>
      </c>
      <c r="K23" s="33" t="s">
        <v>41</v>
      </c>
      <c r="L23" s="33" t="s">
        <v>99</v>
      </c>
      <c r="M23" s="34" t="s">
        <v>100</v>
      </c>
      <c r="N23" s="6">
        <v>61387</v>
      </c>
      <c r="O23" s="6">
        <v>74023</v>
      </c>
      <c r="P23" s="35">
        <v>40857</v>
      </c>
      <c r="Q23" s="6" t="s">
        <v>101</v>
      </c>
      <c r="R23" s="32" t="s">
        <v>55</v>
      </c>
      <c r="S23" s="6" t="s">
        <v>49</v>
      </c>
      <c r="T23" s="6">
        <v>3196878</v>
      </c>
      <c r="U23" s="6">
        <v>2990</v>
      </c>
      <c r="V23" s="6">
        <v>5</v>
      </c>
      <c r="W23" s="6">
        <v>0.56999999999999995</v>
      </c>
      <c r="X23" s="6">
        <v>2830247</v>
      </c>
      <c r="Y23" s="6">
        <v>2940</v>
      </c>
      <c r="Z23" s="6">
        <v>50</v>
      </c>
      <c r="AA23" s="6">
        <v>3</v>
      </c>
      <c r="AB23" s="6">
        <v>1</v>
      </c>
      <c r="AC23" s="6">
        <v>1</v>
      </c>
      <c r="AD23" s="6">
        <v>1</v>
      </c>
      <c r="AE23" s="6">
        <v>45</v>
      </c>
    </row>
    <row r="24" spans="1:31" s="5" customFormat="1" ht="14.5" x14ac:dyDescent="0.35">
      <c r="A24" s="9">
        <v>2508501048</v>
      </c>
      <c r="B24" s="5" t="s">
        <v>35</v>
      </c>
      <c r="C24" s="5" t="s">
        <v>36</v>
      </c>
      <c r="D24" s="5" t="s">
        <v>50</v>
      </c>
      <c r="E24" s="5" t="s">
        <v>1710</v>
      </c>
      <c r="F24" s="5" t="s">
        <v>46</v>
      </c>
      <c r="G24" s="6">
        <v>2508501048</v>
      </c>
      <c r="H24" s="33" t="s">
        <v>38</v>
      </c>
      <c r="I24" s="33" t="s">
        <v>39</v>
      </c>
      <c r="J24" s="33" t="s">
        <v>40</v>
      </c>
      <c r="K24" s="33" t="s">
        <v>51</v>
      </c>
      <c r="L24" s="33" t="s">
        <v>96</v>
      </c>
      <c r="M24" s="7" t="s">
        <v>1710</v>
      </c>
      <c r="N24" s="6">
        <v>62667</v>
      </c>
      <c r="O24" s="6">
        <v>74037</v>
      </c>
      <c r="P24" s="35">
        <v>40837</v>
      </c>
      <c r="Q24" s="6">
        <v>970</v>
      </c>
      <c r="R24" s="32" t="s">
        <v>55</v>
      </c>
      <c r="S24" s="6" t="s">
        <v>44</v>
      </c>
      <c r="T24" s="6">
        <v>5342862</v>
      </c>
      <c r="U24" s="6">
        <v>5002</v>
      </c>
      <c r="V24" s="6">
        <v>9</v>
      </c>
      <c r="W24" s="6">
        <v>0.6</v>
      </c>
      <c r="X24" s="6">
        <v>4701551</v>
      </c>
      <c r="Y24" s="6">
        <v>4946</v>
      </c>
      <c r="Z24" s="6">
        <v>56</v>
      </c>
      <c r="AA24" s="6">
        <v>3</v>
      </c>
      <c r="AB24" s="6">
        <v>1</v>
      </c>
      <c r="AC24" s="6">
        <v>1</v>
      </c>
      <c r="AD24" s="6">
        <v>1</v>
      </c>
      <c r="AE24" s="6">
        <v>48</v>
      </c>
    </row>
    <row r="25" spans="1:31" s="5" customFormat="1" ht="14.5" x14ac:dyDescent="0.35">
      <c r="A25" s="9">
        <v>2597489864</v>
      </c>
      <c r="B25" s="5" t="s">
        <v>35</v>
      </c>
      <c r="C25" s="5" t="s">
        <v>36</v>
      </c>
      <c r="D25" s="5" t="s">
        <v>1711</v>
      </c>
      <c r="E25" s="5" t="s">
        <v>1711</v>
      </c>
      <c r="F25" s="5" t="s">
        <v>1582</v>
      </c>
      <c r="G25" s="6">
        <v>2597489864</v>
      </c>
      <c r="H25" s="6" t="s">
        <v>38</v>
      </c>
      <c r="I25" s="6" t="s">
        <v>39</v>
      </c>
      <c r="J25" s="6" t="s">
        <v>1565</v>
      </c>
      <c r="K25" s="6" t="s">
        <v>1564</v>
      </c>
      <c r="L25" s="6" t="s">
        <v>1581</v>
      </c>
      <c r="M25" s="7" t="s">
        <v>1580</v>
      </c>
      <c r="N25" s="6">
        <v>314285</v>
      </c>
      <c r="O25" s="6">
        <v>0</v>
      </c>
      <c r="P25" s="35">
        <v>41981</v>
      </c>
      <c r="Q25" s="32" t="s">
        <v>1579</v>
      </c>
      <c r="R25" s="32"/>
      <c r="S25" s="6" t="s">
        <v>49</v>
      </c>
      <c r="T25" s="6">
        <v>4351117</v>
      </c>
      <c r="U25" s="6">
        <v>3981</v>
      </c>
      <c r="V25" s="6">
        <v>1</v>
      </c>
      <c r="W25" s="6">
        <v>0.57999999999999996</v>
      </c>
      <c r="X25" s="6">
        <v>3969751</v>
      </c>
      <c r="Y25" s="6">
        <v>3925</v>
      </c>
      <c r="Z25" s="6">
        <v>56</v>
      </c>
      <c r="AA25" s="6">
        <v>6</v>
      </c>
      <c r="AB25" s="6">
        <v>2</v>
      </c>
      <c r="AC25" s="6">
        <v>2</v>
      </c>
      <c r="AD25" s="6">
        <v>2</v>
      </c>
      <c r="AE25" s="6">
        <v>44</v>
      </c>
    </row>
    <row r="26" spans="1:31" s="5" customFormat="1" ht="14.5" x14ac:dyDescent="0.35">
      <c r="A26" s="9">
        <v>2513237293</v>
      </c>
      <c r="B26" s="5" t="s">
        <v>35</v>
      </c>
      <c r="C26" s="5" t="s">
        <v>36</v>
      </c>
      <c r="D26" s="5" t="s">
        <v>1578</v>
      </c>
      <c r="E26" s="5" t="s">
        <v>1578</v>
      </c>
      <c r="F26" s="5" t="s">
        <v>302</v>
      </c>
      <c r="G26" s="6">
        <v>2513237293</v>
      </c>
      <c r="H26" s="6" t="s">
        <v>38</v>
      </c>
      <c r="I26" s="6" t="s">
        <v>39</v>
      </c>
      <c r="J26" s="6" t="s">
        <v>1565</v>
      </c>
      <c r="K26" s="6" t="s">
        <v>1564</v>
      </c>
      <c r="L26" s="6" t="s">
        <v>117</v>
      </c>
      <c r="M26" s="7" t="s">
        <v>1577</v>
      </c>
      <c r="N26" s="6">
        <v>745014</v>
      </c>
      <c r="O26" s="6">
        <v>46495</v>
      </c>
      <c r="P26" s="35">
        <v>41051</v>
      </c>
      <c r="Q26" s="32" t="s">
        <v>1576</v>
      </c>
      <c r="R26" s="32" t="s">
        <v>1575</v>
      </c>
      <c r="S26" s="6" t="s">
        <v>44</v>
      </c>
      <c r="T26" s="6">
        <v>2736988</v>
      </c>
      <c r="U26" s="6">
        <v>2511</v>
      </c>
      <c r="V26" s="6">
        <v>1</v>
      </c>
      <c r="W26" s="6">
        <v>0.53</v>
      </c>
      <c r="X26" s="6">
        <v>2517194</v>
      </c>
      <c r="Y26" s="6">
        <v>2470</v>
      </c>
      <c r="Z26" s="6">
        <v>41</v>
      </c>
      <c r="AA26" s="6">
        <v>3</v>
      </c>
      <c r="AB26" s="6">
        <v>1</v>
      </c>
      <c r="AC26" s="6">
        <v>1</v>
      </c>
      <c r="AD26" s="6">
        <v>1</v>
      </c>
      <c r="AE26" s="6">
        <v>38</v>
      </c>
    </row>
    <row r="27" spans="1:31" s="5" customFormat="1" ht="14.5" x14ac:dyDescent="0.35">
      <c r="A27" s="9">
        <v>639857036</v>
      </c>
      <c r="B27" s="5" t="s">
        <v>35</v>
      </c>
      <c r="C27" s="5" t="s">
        <v>36</v>
      </c>
      <c r="D27" s="5" t="s">
        <v>1574</v>
      </c>
      <c r="E27" s="5" t="s">
        <v>1574</v>
      </c>
      <c r="F27" s="5" t="s">
        <v>302</v>
      </c>
      <c r="G27" s="6">
        <v>639857036</v>
      </c>
      <c r="H27" s="6" t="s">
        <v>38</v>
      </c>
      <c r="I27" s="6" t="s">
        <v>39</v>
      </c>
      <c r="J27" s="6" t="s">
        <v>1565</v>
      </c>
      <c r="K27" s="6" t="s">
        <v>1564</v>
      </c>
      <c r="L27" s="6" t="s">
        <v>117</v>
      </c>
      <c r="M27" s="7" t="s">
        <v>1573</v>
      </c>
      <c r="N27" s="6">
        <v>247639</v>
      </c>
      <c r="O27" s="6">
        <v>18487</v>
      </c>
      <c r="P27" s="35">
        <v>39142</v>
      </c>
      <c r="Q27" s="32" t="s">
        <v>1572</v>
      </c>
      <c r="R27" s="32"/>
      <c r="S27" s="6" t="s">
        <v>44</v>
      </c>
      <c r="T27" s="6">
        <v>3576081</v>
      </c>
      <c r="U27" s="6">
        <v>3229</v>
      </c>
      <c r="V27" s="6">
        <v>25</v>
      </c>
      <c r="W27" s="6">
        <v>0.52</v>
      </c>
      <c r="X27" s="6">
        <v>3235536</v>
      </c>
      <c r="Y27" s="6">
        <v>3185</v>
      </c>
      <c r="Z27" s="6">
        <v>44</v>
      </c>
      <c r="AA27" s="6">
        <v>3</v>
      </c>
      <c r="AB27" s="6">
        <v>1</v>
      </c>
      <c r="AC27" s="6">
        <v>1</v>
      </c>
      <c r="AD27" s="6">
        <v>1</v>
      </c>
      <c r="AE27" s="6">
        <v>41</v>
      </c>
    </row>
    <row r="28" spans="1:31" s="5" customFormat="1" ht="14.5" x14ac:dyDescent="0.35">
      <c r="A28" s="9">
        <v>2600255098</v>
      </c>
      <c r="B28" s="5" t="s">
        <v>35</v>
      </c>
      <c r="C28" s="5" t="s">
        <v>36</v>
      </c>
      <c r="D28" s="5" t="s">
        <v>1712</v>
      </c>
      <c r="E28" s="5" t="s">
        <v>1712</v>
      </c>
      <c r="F28" s="5" t="s">
        <v>1571</v>
      </c>
      <c r="G28" s="6">
        <v>2600255098</v>
      </c>
      <c r="H28" s="6" t="s">
        <v>38</v>
      </c>
      <c r="I28" s="6" t="s">
        <v>39</v>
      </c>
      <c r="J28" s="6" t="s">
        <v>1565</v>
      </c>
      <c r="K28" s="6" t="s">
        <v>1564</v>
      </c>
      <c r="L28" s="6" t="s">
        <v>1570</v>
      </c>
      <c r="M28" s="7" t="s">
        <v>1569</v>
      </c>
      <c r="N28" s="6">
        <v>1265313</v>
      </c>
      <c r="O28" s="6">
        <v>0</v>
      </c>
      <c r="P28" s="35">
        <v>42022</v>
      </c>
      <c r="Q28" s="32" t="s">
        <v>1568</v>
      </c>
      <c r="R28" s="32"/>
      <c r="S28" s="6" t="s">
        <v>49</v>
      </c>
      <c r="T28" s="6">
        <v>3211765</v>
      </c>
      <c r="U28" s="6">
        <v>2959</v>
      </c>
      <c r="V28" s="6">
        <v>90</v>
      </c>
      <c r="W28" s="6">
        <v>0.66</v>
      </c>
      <c r="X28" s="6">
        <v>2968066</v>
      </c>
      <c r="Y28" s="6">
        <v>2906</v>
      </c>
      <c r="Z28" s="6">
        <v>53</v>
      </c>
      <c r="AA28" s="6">
        <v>3</v>
      </c>
      <c r="AB28" s="6">
        <v>1</v>
      </c>
      <c r="AC28" s="6">
        <v>1</v>
      </c>
      <c r="AD28" s="6">
        <v>1</v>
      </c>
      <c r="AE28" s="6">
        <v>41</v>
      </c>
    </row>
    <row r="29" spans="1:31" s="5" customFormat="1" ht="14.5" x14ac:dyDescent="0.35">
      <c r="A29" s="9">
        <v>2558309010</v>
      </c>
      <c r="B29" s="5" t="s">
        <v>35</v>
      </c>
      <c r="C29" s="5" t="s">
        <v>36</v>
      </c>
      <c r="D29" s="5" t="s">
        <v>1712</v>
      </c>
      <c r="E29" s="5" t="s">
        <v>1712</v>
      </c>
      <c r="F29" s="5" t="s">
        <v>770</v>
      </c>
      <c r="G29" s="6">
        <v>2558309010</v>
      </c>
      <c r="H29" s="6" t="s">
        <v>38</v>
      </c>
      <c r="I29" s="6" t="s">
        <v>39</v>
      </c>
      <c r="J29" s="6" t="s">
        <v>1565</v>
      </c>
      <c r="K29" s="6" t="s">
        <v>1564</v>
      </c>
      <c r="L29" s="6" t="s">
        <v>1570</v>
      </c>
      <c r="M29" s="7" t="s">
        <v>1569</v>
      </c>
      <c r="N29" s="6">
        <v>1265313</v>
      </c>
      <c r="O29" s="6">
        <v>0</v>
      </c>
      <c r="P29" s="35">
        <v>41696</v>
      </c>
      <c r="Q29" s="32" t="s">
        <v>1568</v>
      </c>
      <c r="R29" s="32" t="s">
        <v>1567</v>
      </c>
      <c r="S29" s="6" t="s">
        <v>49</v>
      </c>
      <c r="T29" s="6">
        <v>3212303</v>
      </c>
      <c r="U29" s="6">
        <v>2903</v>
      </c>
      <c r="V29" s="6">
        <v>86</v>
      </c>
      <c r="W29" s="6">
        <v>0.66</v>
      </c>
      <c r="X29" s="6">
        <v>2894850</v>
      </c>
      <c r="Y29" s="6">
        <v>2859</v>
      </c>
      <c r="Z29" s="6">
        <v>44</v>
      </c>
      <c r="AA29" s="6">
        <v>3</v>
      </c>
      <c r="AB29" s="6">
        <v>1</v>
      </c>
      <c r="AC29" s="6">
        <v>1</v>
      </c>
      <c r="AD29" s="6">
        <v>1</v>
      </c>
      <c r="AE29" s="6">
        <v>41</v>
      </c>
    </row>
    <row r="30" spans="1:31" s="5" customFormat="1" ht="14.5" x14ac:dyDescent="0.35">
      <c r="A30" s="36">
        <v>647533250</v>
      </c>
      <c r="B30" s="18" t="s">
        <v>35</v>
      </c>
      <c r="C30" s="18" t="s">
        <v>36</v>
      </c>
      <c r="D30" s="18" t="s">
        <v>1566</v>
      </c>
      <c r="E30" s="18" t="s">
        <v>1566</v>
      </c>
      <c r="F30" s="18" t="s">
        <v>302</v>
      </c>
      <c r="G30" s="37">
        <v>647533250</v>
      </c>
      <c r="H30" s="37" t="s">
        <v>38</v>
      </c>
      <c r="I30" s="37" t="s">
        <v>39</v>
      </c>
      <c r="J30" s="37" t="s">
        <v>1565</v>
      </c>
      <c r="K30" s="37" t="s">
        <v>1564</v>
      </c>
      <c r="L30" s="37" t="s">
        <v>1563</v>
      </c>
      <c r="M30" s="38" t="s">
        <v>1562</v>
      </c>
      <c r="N30" s="37">
        <v>565045</v>
      </c>
      <c r="O30" s="37">
        <v>31355</v>
      </c>
      <c r="P30" s="39">
        <v>40391</v>
      </c>
      <c r="Q30" s="40" t="s">
        <v>1561</v>
      </c>
      <c r="R30" s="40" t="s">
        <v>1560</v>
      </c>
      <c r="S30" s="37" t="s">
        <v>44</v>
      </c>
      <c r="T30" s="37">
        <v>3261541</v>
      </c>
      <c r="U30" s="37">
        <v>2972</v>
      </c>
      <c r="V30" s="37">
        <v>1</v>
      </c>
      <c r="W30" s="37">
        <v>0.56999999999999995</v>
      </c>
      <c r="X30" s="37">
        <v>2860436</v>
      </c>
      <c r="Y30" s="37">
        <v>2930</v>
      </c>
      <c r="Z30" s="37">
        <v>42</v>
      </c>
      <c r="AA30" s="37">
        <v>3</v>
      </c>
      <c r="AB30" s="37">
        <v>1</v>
      </c>
      <c r="AC30" s="37">
        <v>1</v>
      </c>
      <c r="AD30" s="37">
        <v>1</v>
      </c>
      <c r="AE30" s="37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workbookViewId="0"/>
  </sheetViews>
  <sheetFormatPr defaultColWidth="8.81640625" defaultRowHeight="14.5" x14ac:dyDescent="0.35"/>
  <cols>
    <col min="1" max="1" width="12" customWidth="1"/>
    <col min="2" max="2" width="10" customWidth="1"/>
    <col min="4" max="4" width="28.7265625" customWidth="1"/>
    <col min="5" max="5" width="81" bestFit="1" customWidth="1"/>
    <col min="6" max="6" width="22.453125" customWidth="1"/>
    <col min="7" max="7" width="17.453125" customWidth="1"/>
    <col min="8" max="8" width="9.81640625" customWidth="1"/>
    <col min="10" max="10" width="12.1796875" bestFit="1" customWidth="1"/>
    <col min="11" max="11" width="21" customWidth="1"/>
    <col min="12" max="12" width="18.26953125" customWidth="1"/>
    <col min="13" max="13" width="31" bestFit="1" customWidth="1"/>
    <col min="14" max="14" width="15.453125" customWidth="1"/>
    <col min="15" max="15" width="16.453125" customWidth="1"/>
    <col min="16" max="16" width="18.453125" customWidth="1"/>
    <col min="17" max="17" width="14.7265625" customWidth="1"/>
    <col min="18" max="18" width="17" bestFit="1" customWidth="1"/>
    <col min="19" max="19" width="17" customWidth="1"/>
    <col min="20" max="20" width="26.1796875" customWidth="1"/>
    <col min="22" max="22" width="15.453125" customWidth="1"/>
    <col min="23" max="23" width="10.81640625" customWidth="1"/>
    <col min="24" max="24" width="10.1796875" customWidth="1"/>
    <col min="25" max="25" width="13" customWidth="1"/>
    <col min="26" max="26" width="16.1796875" customWidth="1"/>
    <col min="27" max="27" width="16.26953125" customWidth="1"/>
    <col min="28" max="28" width="18.453125" customWidth="1"/>
    <col min="29" max="29" width="10.81640625" customWidth="1"/>
    <col min="30" max="30" width="17.26953125" customWidth="1"/>
    <col min="31" max="31" width="19.453125" customWidth="1"/>
    <col min="32" max="32" width="17" customWidth="1"/>
    <col min="33" max="33" width="14.453125" customWidth="1"/>
    <col min="34" max="34" width="18.453125" customWidth="1"/>
    <col min="35" max="35" width="17.26953125" customWidth="1"/>
    <col min="36" max="36" width="19" customWidth="1"/>
    <col min="37" max="37" width="16.81640625" customWidth="1"/>
  </cols>
  <sheetData>
    <row r="1" spans="1:37" x14ac:dyDescent="0.35">
      <c r="A1" t="s">
        <v>3123</v>
      </c>
    </row>
    <row r="2" spans="1:37" s="31" customFormat="1" ht="29" x14ac:dyDescent="0.35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11</v>
      </c>
      <c r="M2" s="31" t="s">
        <v>12</v>
      </c>
      <c r="N2" s="31" t="s">
        <v>13</v>
      </c>
      <c r="O2" s="31" t="s">
        <v>14</v>
      </c>
      <c r="P2" s="31" t="s">
        <v>15</v>
      </c>
      <c r="Q2" s="31" t="s">
        <v>16</v>
      </c>
      <c r="R2" s="31" t="s">
        <v>17</v>
      </c>
      <c r="S2" s="31" t="s">
        <v>1660</v>
      </c>
      <c r="T2" s="31" t="s">
        <v>18</v>
      </c>
      <c r="U2" s="31" t="s">
        <v>19</v>
      </c>
      <c r="V2" s="31" t="s">
        <v>20</v>
      </c>
      <c r="W2" s="31" t="s">
        <v>1518</v>
      </c>
      <c r="X2" s="31" t="s">
        <v>21</v>
      </c>
      <c r="Y2" s="31" t="s">
        <v>22</v>
      </c>
      <c r="Z2" s="31" t="s">
        <v>23</v>
      </c>
      <c r="AA2" s="31" t="s">
        <v>24</v>
      </c>
      <c r="AB2" s="31" t="s">
        <v>25</v>
      </c>
      <c r="AC2" s="31" t="s">
        <v>26</v>
      </c>
      <c r="AD2" s="31" t="s">
        <v>27</v>
      </c>
      <c r="AE2" s="31" t="s">
        <v>28</v>
      </c>
      <c r="AF2" s="31" t="s">
        <v>29</v>
      </c>
      <c r="AG2" s="31" t="s">
        <v>30</v>
      </c>
      <c r="AH2" s="31" t="s">
        <v>31</v>
      </c>
      <c r="AI2" s="31" t="s">
        <v>32</v>
      </c>
      <c r="AJ2" s="31" t="s">
        <v>33</v>
      </c>
      <c r="AK2" s="31" t="s">
        <v>34</v>
      </c>
    </row>
    <row r="3" spans="1:37" x14ac:dyDescent="0.35">
      <c r="A3">
        <v>2501846309</v>
      </c>
      <c r="B3" t="s">
        <v>35</v>
      </c>
      <c r="C3" t="s">
        <v>36</v>
      </c>
      <c r="D3" t="s">
        <v>1659</v>
      </c>
      <c r="E3" t="s">
        <v>1658</v>
      </c>
      <c r="F3" t="s">
        <v>106</v>
      </c>
      <c r="G3">
        <v>2501846309</v>
      </c>
      <c r="H3" s="30" t="s">
        <v>1588</v>
      </c>
      <c r="I3" s="30" t="s">
        <v>1587</v>
      </c>
      <c r="J3" s="30" t="s">
        <v>1586</v>
      </c>
      <c r="K3" s="30" t="s">
        <v>1594</v>
      </c>
      <c r="L3" s="30" t="s">
        <v>1623</v>
      </c>
      <c r="M3" s="30" t="s">
        <v>1653</v>
      </c>
      <c r="N3">
        <v>274537</v>
      </c>
      <c r="O3">
        <v>0</v>
      </c>
      <c r="P3">
        <v>0</v>
      </c>
      <c r="Q3" s="20">
        <v>41577</v>
      </c>
      <c r="R3" t="s">
        <v>1657</v>
      </c>
      <c r="S3" t="s">
        <v>1590</v>
      </c>
      <c r="V3" t="s">
        <v>1656</v>
      </c>
      <c r="W3" t="s">
        <v>49</v>
      </c>
      <c r="Y3" t="s">
        <v>49</v>
      </c>
      <c r="Z3">
        <v>2728073</v>
      </c>
      <c r="AA3">
        <v>2557</v>
      </c>
      <c r="AB3">
        <v>89</v>
      </c>
      <c r="AC3">
        <v>0.56000000000000005</v>
      </c>
      <c r="AD3">
        <v>2247769</v>
      </c>
      <c r="AE3">
        <v>2505</v>
      </c>
      <c r="AF3">
        <v>52</v>
      </c>
      <c r="AG3">
        <v>3</v>
      </c>
      <c r="AH3">
        <v>1</v>
      </c>
      <c r="AI3">
        <v>1</v>
      </c>
      <c r="AJ3">
        <v>1</v>
      </c>
      <c r="AK3">
        <v>47</v>
      </c>
    </row>
    <row r="4" spans="1:37" x14ac:dyDescent="0.35">
      <c r="A4">
        <v>2511231051</v>
      </c>
      <c r="B4" t="s">
        <v>35</v>
      </c>
      <c r="C4" t="s">
        <v>123</v>
      </c>
      <c r="D4" t="s">
        <v>1655</v>
      </c>
      <c r="E4" t="s">
        <v>1654</v>
      </c>
      <c r="G4">
        <v>2511231051</v>
      </c>
      <c r="H4" s="30" t="s">
        <v>1588</v>
      </c>
      <c r="I4" s="30" t="s">
        <v>1587</v>
      </c>
      <c r="J4" s="30" t="s">
        <v>1586</v>
      </c>
      <c r="K4" s="30" t="s">
        <v>1594</v>
      </c>
      <c r="L4" s="30" t="s">
        <v>1623</v>
      </c>
      <c r="M4" s="30" t="s">
        <v>1653</v>
      </c>
      <c r="N4">
        <v>274537</v>
      </c>
      <c r="O4">
        <v>0</v>
      </c>
      <c r="P4">
        <v>0</v>
      </c>
      <c r="Q4" s="20">
        <v>42222</v>
      </c>
      <c r="R4" t="s">
        <v>1652</v>
      </c>
      <c r="S4" s="29"/>
      <c r="V4" t="s">
        <v>1651</v>
      </c>
      <c r="W4" t="s">
        <v>49</v>
      </c>
      <c r="Y4" t="s">
        <v>44</v>
      </c>
      <c r="Z4">
        <v>2735367</v>
      </c>
      <c r="AA4">
        <v>2565</v>
      </c>
      <c r="AB4">
        <v>73</v>
      </c>
      <c r="AC4">
        <v>0.56000000000000005</v>
      </c>
      <c r="AD4">
        <v>2361501</v>
      </c>
      <c r="AE4">
        <v>2512</v>
      </c>
      <c r="AF4">
        <v>53</v>
      </c>
      <c r="AG4">
        <v>4</v>
      </c>
      <c r="AH4">
        <v>2</v>
      </c>
      <c r="AI4">
        <v>1</v>
      </c>
      <c r="AJ4">
        <v>1</v>
      </c>
      <c r="AK4">
        <v>47</v>
      </c>
    </row>
    <row r="5" spans="1:37" x14ac:dyDescent="0.35">
      <c r="A5">
        <v>642555120</v>
      </c>
      <c r="B5" t="s">
        <v>35</v>
      </c>
      <c r="C5" t="s">
        <v>60</v>
      </c>
      <c r="D5" t="s">
        <v>1602</v>
      </c>
      <c r="E5" t="s">
        <v>1650</v>
      </c>
      <c r="F5" t="s">
        <v>1600</v>
      </c>
      <c r="G5">
        <v>642555120</v>
      </c>
      <c r="H5" s="30" t="s">
        <v>1588</v>
      </c>
      <c r="I5" s="30" t="s">
        <v>1587</v>
      </c>
      <c r="J5" s="30" t="s">
        <v>1586</v>
      </c>
      <c r="K5" s="30" t="s">
        <v>1594</v>
      </c>
      <c r="L5" s="30" t="s">
        <v>1623</v>
      </c>
      <c r="M5" s="30" t="s">
        <v>1649</v>
      </c>
      <c r="N5">
        <v>517417</v>
      </c>
      <c r="O5">
        <v>29213</v>
      </c>
      <c r="P5">
        <v>59185</v>
      </c>
      <c r="Q5" s="20">
        <v>39783</v>
      </c>
      <c r="R5" t="s">
        <v>1648</v>
      </c>
      <c r="S5" t="s">
        <v>1590</v>
      </c>
      <c r="V5" t="s">
        <v>55</v>
      </c>
      <c r="W5" t="s">
        <v>49</v>
      </c>
      <c r="Y5" t="s">
        <v>49</v>
      </c>
      <c r="Z5">
        <v>2289249</v>
      </c>
      <c r="AA5">
        <v>2133</v>
      </c>
      <c r="AB5">
        <v>1</v>
      </c>
      <c r="AC5">
        <v>0.56000000000000005</v>
      </c>
      <c r="AD5">
        <v>2022987</v>
      </c>
      <c r="AE5">
        <v>2078</v>
      </c>
      <c r="AF5">
        <v>55</v>
      </c>
      <c r="AG5">
        <v>6</v>
      </c>
      <c r="AH5">
        <v>2</v>
      </c>
      <c r="AI5">
        <v>2</v>
      </c>
      <c r="AJ5">
        <v>2</v>
      </c>
      <c r="AK5">
        <v>49</v>
      </c>
    </row>
    <row r="6" spans="1:37" x14ac:dyDescent="0.35">
      <c r="A6">
        <v>637000072</v>
      </c>
      <c r="B6" t="s">
        <v>35</v>
      </c>
      <c r="C6" t="s">
        <v>60</v>
      </c>
      <c r="D6" t="s">
        <v>1647</v>
      </c>
      <c r="E6" t="s">
        <v>1646</v>
      </c>
      <c r="F6" t="s">
        <v>1600</v>
      </c>
      <c r="G6">
        <v>637000072</v>
      </c>
      <c r="H6" s="30" t="s">
        <v>1588</v>
      </c>
      <c r="I6" s="30" t="s">
        <v>1587</v>
      </c>
      <c r="J6" s="30" t="s">
        <v>1586</v>
      </c>
      <c r="K6" s="30" t="s">
        <v>1594</v>
      </c>
      <c r="L6" s="30" t="s">
        <v>1627</v>
      </c>
      <c r="M6" s="30" t="s">
        <v>1645</v>
      </c>
      <c r="N6">
        <v>340177</v>
      </c>
      <c r="O6">
        <v>13921</v>
      </c>
      <c r="P6">
        <v>58375</v>
      </c>
      <c r="Q6" s="20">
        <v>39052</v>
      </c>
      <c r="R6" t="s">
        <v>1644</v>
      </c>
      <c r="S6" t="s">
        <v>1590</v>
      </c>
      <c r="V6" t="s">
        <v>55</v>
      </c>
      <c r="W6" t="s">
        <v>49</v>
      </c>
      <c r="Y6" t="s">
        <v>44</v>
      </c>
      <c r="Z6">
        <v>2572079</v>
      </c>
      <c r="AA6">
        <v>2100</v>
      </c>
      <c r="AB6">
        <v>1</v>
      </c>
      <c r="AC6">
        <v>0.44</v>
      </c>
      <c r="AD6">
        <v>2169674</v>
      </c>
      <c r="AE6">
        <v>2002</v>
      </c>
      <c r="AF6">
        <v>98</v>
      </c>
      <c r="AG6">
        <v>3</v>
      </c>
      <c r="AH6">
        <v>1</v>
      </c>
      <c r="AI6">
        <v>1</v>
      </c>
      <c r="AJ6">
        <v>1</v>
      </c>
      <c r="AK6">
        <v>90</v>
      </c>
    </row>
    <row r="7" spans="1:37" x14ac:dyDescent="0.35">
      <c r="A7">
        <v>638341060</v>
      </c>
      <c r="B7" t="s">
        <v>35</v>
      </c>
      <c r="C7" t="s">
        <v>36</v>
      </c>
      <c r="D7" t="s">
        <v>1602</v>
      </c>
      <c r="E7" t="s">
        <v>1643</v>
      </c>
      <c r="F7" t="s">
        <v>1600</v>
      </c>
      <c r="G7">
        <v>638341060</v>
      </c>
      <c r="H7" s="30" t="s">
        <v>1588</v>
      </c>
      <c r="I7" s="30" t="s">
        <v>1587</v>
      </c>
      <c r="J7" s="30" t="s">
        <v>1586</v>
      </c>
      <c r="K7" s="30" t="s">
        <v>1594</v>
      </c>
      <c r="L7" s="30" t="s">
        <v>1627</v>
      </c>
      <c r="M7" s="30" t="s">
        <v>1642</v>
      </c>
      <c r="N7">
        <v>377431</v>
      </c>
      <c r="O7">
        <v>16644</v>
      </c>
      <c r="P7">
        <v>54401</v>
      </c>
      <c r="Q7" s="20">
        <v>39052</v>
      </c>
      <c r="R7" t="s">
        <v>1641</v>
      </c>
      <c r="S7" t="s">
        <v>1590</v>
      </c>
      <c r="V7" t="s">
        <v>55</v>
      </c>
      <c r="W7" t="s">
        <v>49</v>
      </c>
      <c r="Y7" t="s">
        <v>44</v>
      </c>
      <c r="Z7">
        <v>2538957</v>
      </c>
      <c r="AA7">
        <v>2208</v>
      </c>
      <c r="AB7">
        <v>47</v>
      </c>
      <c r="AC7">
        <v>0.5</v>
      </c>
      <c r="AD7">
        <v>2162332</v>
      </c>
      <c r="AE7">
        <v>2158</v>
      </c>
      <c r="AF7">
        <v>50</v>
      </c>
      <c r="AG7">
        <v>4</v>
      </c>
      <c r="AH7">
        <v>2</v>
      </c>
      <c r="AI7">
        <v>1</v>
      </c>
      <c r="AJ7">
        <v>1</v>
      </c>
      <c r="AK7">
        <v>46</v>
      </c>
    </row>
    <row r="8" spans="1:37" x14ac:dyDescent="0.35">
      <c r="A8">
        <v>642555121</v>
      </c>
      <c r="B8" t="s">
        <v>35</v>
      </c>
      <c r="C8" t="s">
        <v>60</v>
      </c>
      <c r="D8" t="s">
        <v>1602</v>
      </c>
      <c r="E8" t="s">
        <v>1640</v>
      </c>
      <c r="F8" t="s">
        <v>1600</v>
      </c>
      <c r="G8">
        <v>642555121</v>
      </c>
      <c r="H8" s="30" t="s">
        <v>1588</v>
      </c>
      <c r="I8" s="30" t="s">
        <v>1587</v>
      </c>
      <c r="J8" s="30" t="s">
        <v>1586</v>
      </c>
      <c r="K8" s="30" t="s">
        <v>1594</v>
      </c>
      <c r="L8" s="30" t="s">
        <v>1627</v>
      </c>
      <c r="M8" s="30" t="s">
        <v>1636</v>
      </c>
      <c r="N8">
        <v>290315</v>
      </c>
      <c r="O8">
        <v>12606</v>
      </c>
      <c r="P8">
        <v>58127</v>
      </c>
      <c r="Q8" s="20">
        <v>39783</v>
      </c>
      <c r="R8" t="s">
        <v>1639</v>
      </c>
      <c r="S8" t="s">
        <v>1590</v>
      </c>
      <c r="V8" t="s">
        <v>55</v>
      </c>
      <c r="W8" t="s">
        <v>49</v>
      </c>
      <c r="Y8" t="s">
        <v>49</v>
      </c>
      <c r="Z8">
        <v>2763181</v>
      </c>
      <c r="AA8">
        <v>2576</v>
      </c>
      <c r="AB8">
        <v>1</v>
      </c>
      <c r="AC8">
        <v>0.51</v>
      </c>
      <c r="AD8">
        <v>2454935</v>
      </c>
      <c r="AE8">
        <v>2522</v>
      </c>
      <c r="AF8">
        <v>54</v>
      </c>
      <c r="AG8">
        <v>6</v>
      </c>
      <c r="AH8">
        <v>2</v>
      </c>
      <c r="AI8">
        <v>2</v>
      </c>
      <c r="AJ8">
        <v>2</v>
      </c>
      <c r="AK8">
        <v>48</v>
      </c>
    </row>
    <row r="9" spans="1:37" x14ac:dyDescent="0.35">
      <c r="A9">
        <v>2728368987</v>
      </c>
      <c r="B9" t="s">
        <v>35</v>
      </c>
      <c r="C9" t="s">
        <v>36</v>
      </c>
      <c r="D9" t="s">
        <v>1638</v>
      </c>
      <c r="E9" t="s">
        <v>1637</v>
      </c>
      <c r="F9" t="s">
        <v>106</v>
      </c>
      <c r="G9">
        <v>2728368987</v>
      </c>
      <c r="H9" s="30" t="s">
        <v>1588</v>
      </c>
      <c r="I9" s="30" t="s">
        <v>1587</v>
      </c>
      <c r="J9" s="30" t="s">
        <v>1586</v>
      </c>
      <c r="K9" s="30" t="s">
        <v>1594</v>
      </c>
      <c r="L9" s="30" t="s">
        <v>1627</v>
      </c>
      <c r="M9" s="30" t="s">
        <v>1636</v>
      </c>
      <c r="N9">
        <v>1092</v>
      </c>
      <c r="O9">
        <v>0</v>
      </c>
      <c r="P9">
        <v>0</v>
      </c>
      <c r="Q9" s="20">
        <v>42853</v>
      </c>
      <c r="R9" t="s">
        <v>1635</v>
      </c>
      <c r="S9" s="29" t="s">
        <v>1590</v>
      </c>
      <c r="V9" t="s">
        <v>1634</v>
      </c>
      <c r="W9" t="s">
        <v>49</v>
      </c>
      <c r="Z9">
        <v>2063885</v>
      </c>
      <c r="AA9">
        <v>2109</v>
      </c>
      <c r="AB9">
        <v>228</v>
      </c>
      <c r="AC9">
        <v>0.51</v>
      </c>
      <c r="AD9">
        <v>1833031</v>
      </c>
      <c r="AE9">
        <v>2061</v>
      </c>
      <c r="AF9">
        <v>48</v>
      </c>
      <c r="AG9">
        <v>3</v>
      </c>
      <c r="AH9">
        <v>1</v>
      </c>
      <c r="AI9">
        <v>1</v>
      </c>
      <c r="AJ9">
        <v>1</v>
      </c>
      <c r="AK9">
        <v>36</v>
      </c>
    </row>
    <row r="10" spans="1:37" x14ac:dyDescent="0.35">
      <c r="A10">
        <v>642555122</v>
      </c>
      <c r="B10" t="s">
        <v>35</v>
      </c>
      <c r="C10" t="s">
        <v>60</v>
      </c>
      <c r="D10" t="s">
        <v>1602</v>
      </c>
      <c r="E10" t="s">
        <v>1633</v>
      </c>
      <c r="F10" t="s">
        <v>1600</v>
      </c>
      <c r="G10">
        <v>642555122</v>
      </c>
      <c r="H10" s="30" t="s">
        <v>1588</v>
      </c>
      <c r="I10" s="30" t="s">
        <v>1587</v>
      </c>
      <c r="J10" s="30" t="s">
        <v>1586</v>
      </c>
      <c r="K10" s="30" t="s">
        <v>1594</v>
      </c>
      <c r="L10" s="30" t="s">
        <v>1627</v>
      </c>
      <c r="M10" s="30" t="s">
        <v>1630</v>
      </c>
      <c r="N10">
        <v>331678</v>
      </c>
      <c r="O10">
        <v>12608</v>
      </c>
      <c r="P10">
        <v>58131</v>
      </c>
      <c r="Q10" s="20">
        <v>39783</v>
      </c>
      <c r="R10" t="s">
        <v>1632</v>
      </c>
      <c r="S10" t="s">
        <v>1590</v>
      </c>
      <c r="V10" t="s">
        <v>55</v>
      </c>
      <c r="W10" t="s">
        <v>49</v>
      </c>
      <c r="Y10" t="s">
        <v>44</v>
      </c>
      <c r="Z10">
        <v>2736403</v>
      </c>
      <c r="AA10">
        <v>2611</v>
      </c>
      <c r="AB10">
        <v>1</v>
      </c>
      <c r="AC10">
        <v>0.49</v>
      </c>
      <c r="AD10">
        <v>2364616</v>
      </c>
      <c r="AE10">
        <v>2559</v>
      </c>
      <c r="AF10">
        <v>52</v>
      </c>
      <c r="AG10">
        <v>6</v>
      </c>
      <c r="AH10">
        <v>2</v>
      </c>
      <c r="AI10">
        <v>2</v>
      </c>
      <c r="AJ10">
        <v>2</v>
      </c>
      <c r="AK10">
        <v>46</v>
      </c>
    </row>
    <row r="11" spans="1:37" x14ac:dyDescent="0.35">
      <c r="A11">
        <v>639633020</v>
      </c>
      <c r="B11" t="s">
        <v>35</v>
      </c>
      <c r="C11" t="s">
        <v>60</v>
      </c>
      <c r="D11" t="s">
        <v>1602</v>
      </c>
      <c r="E11" t="s">
        <v>1631</v>
      </c>
      <c r="F11" t="s">
        <v>1600</v>
      </c>
      <c r="G11">
        <v>639633020</v>
      </c>
      <c r="H11" s="30" t="s">
        <v>1588</v>
      </c>
      <c r="I11" s="30" t="s">
        <v>1587</v>
      </c>
      <c r="J11" s="30" t="s">
        <v>1586</v>
      </c>
      <c r="K11" s="30" t="s">
        <v>1594</v>
      </c>
      <c r="L11" s="30" t="s">
        <v>1627</v>
      </c>
      <c r="M11" s="30" t="s">
        <v>1630</v>
      </c>
      <c r="N11">
        <v>290317</v>
      </c>
      <c r="O11">
        <v>12609</v>
      </c>
      <c r="P11">
        <v>58133</v>
      </c>
      <c r="Q11" s="20">
        <v>39142</v>
      </c>
      <c r="R11" t="s">
        <v>1629</v>
      </c>
      <c r="S11" t="s">
        <v>1590</v>
      </c>
      <c r="V11" t="s">
        <v>55</v>
      </c>
      <c r="W11" t="s">
        <v>49</v>
      </c>
      <c r="Y11" t="s">
        <v>49</v>
      </c>
      <c r="Z11">
        <v>3133902</v>
      </c>
      <c r="AA11">
        <v>2805</v>
      </c>
      <c r="AB11">
        <v>1</v>
      </c>
      <c r="AC11">
        <v>0.48</v>
      </c>
      <c r="AD11">
        <v>2683064</v>
      </c>
      <c r="AE11">
        <v>2743</v>
      </c>
      <c r="AF11">
        <v>62</v>
      </c>
      <c r="AG11">
        <v>6</v>
      </c>
      <c r="AH11">
        <v>2</v>
      </c>
      <c r="AI11">
        <v>2</v>
      </c>
      <c r="AJ11">
        <v>2</v>
      </c>
      <c r="AK11">
        <v>47</v>
      </c>
    </row>
    <row r="12" spans="1:37" x14ac:dyDescent="0.35">
      <c r="A12">
        <v>640427130</v>
      </c>
      <c r="B12" t="s">
        <v>35</v>
      </c>
      <c r="C12" t="s">
        <v>60</v>
      </c>
      <c r="D12" t="s">
        <v>1602</v>
      </c>
      <c r="E12" t="s">
        <v>1628</v>
      </c>
      <c r="F12" t="s">
        <v>1600</v>
      </c>
      <c r="G12">
        <v>640427130</v>
      </c>
      <c r="H12" s="30" t="s">
        <v>1588</v>
      </c>
      <c r="I12" s="30" t="s">
        <v>1587</v>
      </c>
      <c r="J12" s="30" t="s">
        <v>1586</v>
      </c>
      <c r="K12" s="30" t="s">
        <v>1594</v>
      </c>
      <c r="L12" s="30" t="s">
        <v>1627</v>
      </c>
      <c r="M12" s="30" t="s">
        <v>1626</v>
      </c>
      <c r="N12">
        <v>290318</v>
      </c>
      <c r="O12">
        <v>12607</v>
      </c>
      <c r="P12">
        <v>58129</v>
      </c>
      <c r="Q12" s="20">
        <v>39326</v>
      </c>
      <c r="R12" t="s">
        <v>1625</v>
      </c>
      <c r="S12" t="s">
        <v>1590</v>
      </c>
      <c r="V12" t="s">
        <v>55</v>
      </c>
      <c r="W12" t="s">
        <v>49</v>
      </c>
      <c r="Y12" t="s">
        <v>111</v>
      </c>
      <c r="Z12">
        <v>1966858</v>
      </c>
      <c r="AA12">
        <v>1831</v>
      </c>
      <c r="AB12">
        <v>1</v>
      </c>
      <c r="AC12">
        <v>0.53</v>
      </c>
      <c r="AD12">
        <v>1814201</v>
      </c>
      <c r="AE12">
        <v>1773</v>
      </c>
      <c r="AF12">
        <v>58</v>
      </c>
      <c r="AG12">
        <v>3</v>
      </c>
      <c r="AH12">
        <v>1</v>
      </c>
      <c r="AI12">
        <v>1</v>
      </c>
      <c r="AJ12">
        <v>1</v>
      </c>
      <c r="AK12">
        <v>45</v>
      </c>
    </row>
    <row r="13" spans="1:37" x14ac:dyDescent="0.35">
      <c r="A13">
        <v>637000073</v>
      </c>
      <c r="B13" t="s">
        <v>35</v>
      </c>
      <c r="C13" t="s">
        <v>60</v>
      </c>
      <c r="D13" t="s">
        <v>1624</v>
      </c>
      <c r="E13" t="s">
        <v>1624</v>
      </c>
      <c r="F13" t="s">
        <v>302</v>
      </c>
      <c r="G13">
        <v>637000073</v>
      </c>
      <c r="H13" s="30" t="s">
        <v>1588</v>
      </c>
      <c r="I13" s="30" t="s">
        <v>1587</v>
      </c>
      <c r="J13" s="30" t="s">
        <v>1586</v>
      </c>
      <c r="K13" s="30" t="s">
        <v>1594</v>
      </c>
      <c r="L13" s="30" t="s">
        <v>1623</v>
      </c>
      <c r="M13" s="30" t="s">
        <v>1622</v>
      </c>
      <c r="N13">
        <v>194439</v>
      </c>
      <c r="O13">
        <v>302</v>
      </c>
      <c r="P13">
        <v>57897</v>
      </c>
      <c r="Q13" s="20">
        <v>39052</v>
      </c>
      <c r="R13" t="s">
        <v>1621</v>
      </c>
      <c r="S13" t="s">
        <v>1590</v>
      </c>
      <c r="V13" t="s">
        <v>55</v>
      </c>
      <c r="W13" t="s">
        <v>49</v>
      </c>
      <c r="Y13" t="s">
        <v>49</v>
      </c>
      <c r="Z13">
        <v>2154946</v>
      </c>
      <c r="AA13">
        <v>2317</v>
      </c>
      <c r="AB13">
        <v>1</v>
      </c>
      <c r="AC13">
        <v>0.56999999999999995</v>
      </c>
      <c r="AD13">
        <v>1907763</v>
      </c>
      <c r="AE13">
        <v>2252</v>
      </c>
      <c r="AF13">
        <v>65</v>
      </c>
      <c r="AG13">
        <v>6</v>
      </c>
      <c r="AH13">
        <v>2</v>
      </c>
      <c r="AI13">
        <v>2</v>
      </c>
      <c r="AJ13">
        <v>2</v>
      </c>
      <c r="AK13">
        <v>50</v>
      </c>
    </row>
    <row r="14" spans="1:37" x14ac:dyDescent="0.35">
      <c r="A14">
        <v>642555123</v>
      </c>
      <c r="B14" t="s">
        <v>35</v>
      </c>
      <c r="C14" t="s">
        <v>60</v>
      </c>
      <c r="D14" t="s">
        <v>1602</v>
      </c>
      <c r="E14" t="s">
        <v>1620</v>
      </c>
      <c r="F14" t="s">
        <v>1619</v>
      </c>
      <c r="G14">
        <v>642555123</v>
      </c>
      <c r="H14" s="30" t="s">
        <v>1588</v>
      </c>
      <c r="I14" s="30" t="s">
        <v>1587</v>
      </c>
      <c r="J14" s="30" t="s">
        <v>1586</v>
      </c>
      <c r="K14" s="30" t="s">
        <v>1594</v>
      </c>
      <c r="L14" s="30" t="s">
        <v>1618</v>
      </c>
      <c r="M14" s="30" t="s">
        <v>1617</v>
      </c>
      <c r="N14">
        <v>517418</v>
      </c>
      <c r="O14">
        <v>29215</v>
      </c>
      <c r="P14">
        <v>59187</v>
      </c>
      <c r="Q14" s="20">
        <v>39783</v>
      </c>
      <c r="R14" t="s">
        <v>1616</v>
      </c>
      <c r="S14" t="s">
        <v>1590</v>
      </c>
      <c r="V14" t="s">
        <v>55</v>
      </c>
      <c r="W14" t="s">
        <v>49</v>
      </c>
      <c r="Y14" t="s">
        <v>49</v>
      </c>
      <c r="Z14">
        <v>3293456</v>
      </c>
      <c r="AA14">
        <v>2778</v>
      </c>
      <c r="AB14">
        <v>1</v>
      </c>
      <c r="AC14">
        <v>0.45</v>
      </c>
      <c r="AD14">
        <v>2870875</v>
      </c>
      <c r="AE14">
        <v>2731</v>
      </c>
      <c r="AF14">
        <v>47</v>
      </c>
      <c r="AG14">
        <v>3</v>
      </c>
      <c r="AH14">
        <v>1</v>
      </c>
      <c r="AI14">
        <v>1</v>
      </c>
      <c r="AJ14">
        <v>1</v>
      </c>
      <c r="AK14">
        <v>44</v>
      </c>
    </row>
    <row r="15" spans="1:37" x14ac:dyDescent="0.35">
      <c r="A15">
        <v>2582580622</v>
      </c>
      <c r="B15" t="s">
        <v>35</v>
      </c>
      <c r="C15" t="s">
        <v>123</v>
      </c>
      <c r="D15" t="s">
        <v>1612</v>
      </c>
      <c r="E15" t="s">
        <v>1615</v>
      </c>
      <c r="F15" t="s">
        <v>1600</v>
      </c>
      <c r="G15">
        <v>2582580622</v>
      </c>
      <c r="H15" s="30" t="s">
        <v>1588</v>
      </c>
      <c r="I15" t="s">
        <v>117</v>
      </c>
      <c r="J15" t="s">
        <v>117</v>
      </c>
      <c r="K15" t="s">
        <v>117</v>
      </c>
      <c r="L15" t="s">
        <v>117</v>
      </c>
      <c r="M15" t="s">
        <v>117</v>
      </c>
      <c r="N15">
        <v>1090</v>
      </c>
      <c r="O15">
        <v>0</v>
      </c>
      <c r="P15">
        <v>0</v>
      </c>
      <c r="Q15" s="20">
        <v>42216</v>
      </c>
      <c r="S15" s="29"/>
      <c r="V15" t="s">
        <v>1610</v>
      </c>
      <c r="W15" t="s">
        <v>111</v>
      </c>
      <c r="Z15">
        <v>2469065</v>
      </c>
      <c r="AA15">
        <v>2412</v>
      </c>
      <c r="AB15">
        <v>68</v>
      </c>
      <c r="AC15">
        <v>0.46</v>
      </c>
      <c r="AD15">
        <v>2218809</v>
      </c>
      <c r="AE15">
        <v>2365</v>
      </c>
      <c r="AF15">
        <v>47</v>
      </c>
      <c r="AG15">
        <v>0</v>
      </c>
      <c r="AH15">
        <v>0</v>
      </c>
      <c r="AI15">
        <v>0</v>
      </c>
      <c r="AJ15">
        <v>0</v>
      </c>
      <c r="AK15">
        <v>39</v>
      </c>
    </row>
    <row r="16" spans="1:37" x14ac:dyDescent="0.35">
      <c r="A16">
        <v>2582580625</v>
      </c>
      <c r="B16" t="s">
        <v>35</v>
      </c>
      <c r="C16" t="s">
        <v>123</v>
      </c>
      <c r="D16" t="s">
        <v>1612</v>
      </c>
      <c r="E16" t="s">
        <v>1614</v>
      </c>
      <c r="F16" t="s">
        <v>1600</v>
      </c>
      <c r="G16">
        <v>2582580625</v>
      </c>
      <c r="H16" s="30" t="s">
        <v>1588</v>
      </c>
      <c r="I16" t="s">
        <v>117</v>
      </c>
      <c r="J16" t="s">
        <v>117</v>
      </c>
      <c r="K16" t="s">
        <v>117</v>
      </c>
      <c r="L16" t="s">
        <v>117</v>
      </c>
      <c r="M16" t="s">
        <v>117</v>
      </c>
      <c r="N16">
        <v>1090</v>
      </c>
      <c r="O16">
        <v>0</v>
      </c>
      <c r="P16">
        <v>0</v>
      </c>
      <c r="Q16" s="20">
        <v>42216</v>
      </c>
      <c r="S16" s="29"/>
      <c r="V16" t="s">
        <v>1610</v>
      </c>
      <c r="W16" t="s">
        <v>111</v>
      </c>
      <c r="Z16">
        <v>2371355</v>
      </c>
      <c r="AA16">
        <v>2406</v>
      </c>
      <c r="AB16">
        <v>79</v>
      </c>
      <c r="AC16">
        <v>0.46</v>
      </c>
      <c r="AD16">
        <v>2106666</v>
      </c>
      <c r="AE16">
        <v>2357</v>
      </c>
      <c r="AF16">
        <v>49</v>
      </c>
      <c r="AG16">
        <v>0</v>
      </c>
      <c r="AH16">
        <v>0</v>
      </c>
      <c r="AI16">
        <v>0</v>
      </c>
      <c r="AJ16">
        <v>0</v>
      </c>
      <c r="AK16">
        <v>39</v>
      </c>
    </row>
    <row r="17" spans="1:37" x14ac:dyDescent="0.35">
      <c r="A17">
        <v>2582580651</v>
      </c>
      <c r="B17" t="s">
        <v>35</v>
      </c>
      <c r="C17" t="s">
        <v>123</v>
      </c>
      <c r="D17" t="s">
        <v>1612</v>
      </c>
      <c r="E17" t="s">
        <v>1613</v>
      </c>
      <c r="F17" t="s">
        <v>1600</v>
      </c>
      <c r="G17">
        <v>2582580651</v>
      </c>
      <c r="H17" s="30" t="s">
        <v>1588</v>
      </c>
      <c r="I17" t="s">
        <v>117</v>
      </c>
      <c r="J17" t="s">
        <v>117</v>
      </c>
      <c r="K17" t="s">
        <v>117</v>
      </c>
      <c r="L17" t="s">
        <v>117</v>
      </c>
      <c r="M17" t="s">
        <v>117</v>
      </c>
      <c r="N17">
        <v>1090</v>
      </c>
      <c r="O17">
        <v>0</v>
      </c>
      <c r="P17">
        <v>0</v>
      </c>
      <c r="Q17" s="20">
        <v>42158</v>
      </c>
      <c r="S17" s="29"/>
      <c r="V17" t="s">
        <v>1610</v>
      </c>
      <c r="W17" t="s">
        <v>111</v>
      </c>
      <c r="Z17">
        <v>2314202</v>
      </c>
      <c r="AA17">
        <v>2319</v>
      </c>
      <c r="AB17">
        <v>74</v>
      </c>
      <c r="AC17">
        <v>0.46</v>
      </c>
      <c r="AD17">
        <v>2068603</v>
      </c>
      <c r="AE17">
        <v>2269</v>
      </c>
      <c r="AF17">
        <v>50</v>
      </c>
      <c r="AG17">
        <v>0</v>
      </c>
      <c r="AH17">
        <v>0</v>
      </c>
      <c r="AI17">
        <v>0</v>
      </c>
      <c r="AJ17">
        <v>0</v>
      </c>
      <c r="AK17">
        <v>41</v>
      </c>
    </row>
    <row r="18" spans="1:37" x14ac:dyDescent="0.35">
      <c r="A18">
        <v>2593339184</v>
      </c>
      <c r="B18" t="s">
        <v>35</v>
      </c>
      <c r="C18" t="s">
        <v>123</v>
      </c>
      <c r="D18" t="s">
        <v>1612</v>
      </c>
      <c r="E18" t="s">
        <v>1611</v>
      </c>
      <c r="F18" t="s">
        <v>1600</v>
      </c>
      <c r="G18">
        <v>2593339184</v>
      </c>
      <c r="H18" s="30" t="s">
        <v>1588</v>
      </c>
      <c r="I18" t="s">
        <v>117</v>
      </c>
      <c r="J18" t="s">
        <v>117</v>
      </c>
      <c r="K18" t="s">
        <v>117</v>
      </c>
      <c r="L18" t="s">
        <v>117</v>
      </c>
      <c r="M18" t="s">
        <v>117</v>
      </c>
      <c r="N18">
        <v>1090</v>
      </c>
      <c r="O18">
        <v>0</v>
      </c>
      <c r="P18">
        <v>0</v>
      </c>
      <c r="Q18" s="20">
        <v>42158</v>
      </c>
      <c r="S18" s="29"/>
      <c r="V18" t="s">
        <v>1610</v>
      </c>
      <c r="W18" t="s">
        <v>111</v>
      </c>
      <c r="Z18">
        <v>2156671</v>
      </c>
      <c r="AA18">
        <v>2242</v>
      </c>
      <c r="AB18">
        <v>83</v>
      </c>
      <c r="AC18">
        <v>0.46</v>
      </c>
      <c r="AD18">
        <v>1913039</v>
      </c>
      <c r="AE18">
        <v>2194</v>
      </c>
      <c r="AF18">
        <v>48</v>
      </c>
      <c r="AG18">
        <v>0</v>
      </c>
      <c r="AH18">
        <v>0</v>
      </c>
      <c r="AI18">
        <v>0</v>
      </c>
      <c r="AJ18">
        <v>0</v>
      </c>
      <c r="AK18">
        <v>41</v>
      </c>
    </row>
    <row r="19" spans="1:37" x14ac:dyDescent="0.35">
      <c r="A19">
        <v>637000205</v>
      </c>
      <c r="B19" t="s">
        <v>35</v>
      </c>
      <c r="C19" t="s">
        <v>60</v>
      </c>
      <c r="D19" t="s">
        <v>1602</v>
      </c>
      <c r="E19" t="s">
        <v>1609</v>
      </c>
      <c r="F19" t="s">
        <v>1600</v>
      </c>
      <c r="G19">
        <v>637000205</v>
      </c>
      <c r="H19" s="30" t="s">
        <v>1588</v>
      </c>
      <c r="I19" s="30" t="s">
        <v>1587</v>
      </c>
      <c r="J19" s="30" t="s">
        <v>1586</v>
      </c>
      <c r="K19" s="30" t="s">
        <v>1594</v>
      </c>
      <c r="L19" t="s">
        <v>1605</v>
      </c>
      <c r="M19" s="30" t="s">
        <v>1608</v>
      </c>
      <c r="N19">
        <v>319225</v>
      </c>
      <c r="O19">
        <v>13012</v>
      </c>
      <c r="P19">
        <v>58175</v>
      </c>
      <c r="Q19" s="20">
        <v>39052</v>
      </c>
      <c r="R19" t="s">
        <v>1607</v>
      </c>
      <c r="S19" t="s">
        <v>1590</v>
      </c>
      <c r="V19" t="s">
        <v>55</v>
      </c>
      <c r="W19" t="s">
        <v>49</v>
      </c>
      <c r="Y19" t="s">
        <v>49</v>
      </c>
      <c r="Z19">
        <v>2364842</v>
      </c>
      <c r="AA19">
        <v>2146</v>
      </c>
      <c r="AB19">
        <v>1</v>
      </c>
      <c r="AC19">
        <v>0.56999999999999995</v>
      </c>
      <c r="AD19">
        <v>2118950</v>
      </c>
      <c r="AE19">
        <v>2083</v>
      </c>
      <c r="AF19">
        <v>63</v>
      </c>
      <c r="AG19">
        <v>6</v>
      </c>
      <c r="AH19">
        <v>2</v>
      </c>
      <c r="AI19">
        <v>2</v>
      </c>
      <c r="AJ19">
        <v>2</v>
      </c>
      <c r="AK19">
        <v>48</v>
      </c>
    </row>
    <row r="20" spans="1:37" x14ac:dyDescent="0.35">
      <c r="A20">
        <v>642555146</v>
      </c>
      <c r="B20" t="s">
        <v>35</v>
      </c>
      <c r="C20" t="s">
        <v>60</v>
      </c>
      <c r="D20" t="s">
        <v>1602</v>
      </c>
      <c r="E20" t="s">
        <v>1606</v>
      </c>
      <c r="F20" t="s">
        <v>1600</v>
      </c>
      <c r="G20">
        <v>642555146</v>
      </c>
      <c r="H20" s="30" t="s">
        <v>1588</v>
      </c>
      <c r="I20" s="30" t="s">
        <v>1587</v>
      </c>
      <c r="J20" s="30" t="s">
        <v>1586</v>
      </c>
      <c r="K20" s="30" t="s">
        <v>1594</v>
      </c>
      <c r="L20" t="s">
        <v>1605</v>
      </c>
      <c r="M20" s="30" t="s">
        <v>1604</v>
      </c>
      <c r="N20">
        <v>324925</v>
      </c>
      <c r="O20">
        <v>13011</v>
      </c>
      <c r="P20">
        <v>58173</v>
      </c>
      <c r="Q20" s="20">
        <v>39783</v>
      </c>
      <c r="R20" t="s">
        <v>1603</v>
      </c>
      <c r="S20" t="s">
        <v>1590</v>
      </c>
      <c r="V20" t="s">
        <v>55</v>
      </c>
      <c r="W20" t="s">
        <v>49</v>
      </c>
      <c r="Y20" t="s">
        <v>49</v>
      </c>
      <c r="Z20">
        <v>3018238</v>
      </c>
      <c r="AA20">
        <v>2969</v>
      </c>
      <c r="AB20">
        <v>1</v>
      </c>
      <c r="AC20">
        <v>0.48</v>
      </c>
      <c r="AD20">
        <v>2676910</v>
      </c>
      <c r="AE20">
        <v>2911</v>
      </c>
      <c r="AF20">
        <v>58</v>
      </c>
      <c r="AG20">
        <v>9</v>
      </c>
      <c r="AH20">
        <v>3</v>
      </c>
      <c r="AI20">
        <v>3</v>
      </c>
      <c r="AJ20">
        <v>3</v>
      </c>
      <c r="AK20">
        <v>49</v>
      </c>
    </row>
    <row r="21" spans="1:37" x14ac:dyDescent="0.35">
      <c r="A21">
        <v>642555149</v>
      </c>
      <c r="B21" t="s">
        <v>35</v>
      </c>
      <c r="C21" t="s">
        <v>60</v>
      </c>
      <c r="D21" t="s">
        <v>1602</v>
      </c>
      <c r="E21" t="s">
        <v>1601</v>
      </c>
      <c r="F21" t="s">
        <v>1600</v>
      </c>
      <c r="G21">
        <v>642555149</v>
      </c>
      <c r="H21" s="30" t="s">
        <v>1588</v>
      </c>
      <c r="I21" s="30" t="s">
        <v>1587</v>
      </c>
      <c r="J21" s="30" t="s">
        <v>1586</v>
      </c>
      <c r="K21" s="30" t="s">
        <v>1594</v>
      </c>
      <c r="L21" s="30" t="s">
        <v>1593</v>
      </c>
      <c r="M21" s="30" t="s">
        <v>1599</v>
      </c>
      <c r="N21">
        <v>290512</v>
      </c>
      <c r="O21">
        <v>12749</v>
      </c>
      <c r="P21">
        <v>58151</v>
      </c>
      <c r="Q21" s="20">
        <v>39783</v>
      </c>
      <c r="R21" t="s">
        <v>1598</v>
      </c>
      <c r="S21" t="s">
        <v>1590</v>
      </c>
      <c r="V21" t="s">
        <v>55</v>
      </c>
      <c r="W21" t="s">
        <v>49</v>
      </c>
      <c r="Y21" t="s">
        <v>49</v>
      </c>
      <c r="Z21">
        <v>2579695</v>
      </c>
      <c r="AA21">
        <v>2451</v>
      </c>
      <c r="AB21">
        <v>2</v>
      </c>
      <c r="AC21">
        <v>0.5</v>
      </c>
      <c r="AD21">
        <v>2298279</v>
      </c>
      <c r="AE21">
        <v>2402</v>
      </c>
      <c r="AF21">
        <v>49</v>
      </c>
      <c r="AG21">
        <v>3</v>
      </c>
      <c r="AH21">
        <v>1</v>
      </c>
      <c r="AI21">
        <v>1</v>
      </c>
      <c r="AJ21">
        <v>1</v>
      </c>
      <c r="AK21">
        <v>46</v>
      </c>
    </row>
    <row r="22" spans="1:37" x14ac:dyDescent="0.35">
      <c r="A22">
        <v>2721755577</v>
      </c>
      <c r="B22" t="s">
        <v>35</v>
      </c>
      <c r="C22" t="s">
        <v>60</v>
      </c>
      <c r="D22" t="s">
        <v>1597</v>
      </c>
      <c r="E22" t="s">
        <v>1596</v>
      </c>
      <c r="F22" t="s">
        <v>1595</v>
      </c>
      <c r="G22">
        <v>2721755577</v>
      </c>
      <c r="H22" s="30" t="s">
        <v>1588</v>
      </c>
      <c r="I22" s="30" t="s">
        <v>1587</v>
      </c>
      <c r="J22" s="30" t="s">
        <v>1586</v>
      </c>
      <c r="K22" s="30" t="s">
        <v>1594</v>
      </c>
      <c r="L22" s="30" t="s">
        <v>1593</v>
      </c>
      <c r="M22" t="s">
        <v>1592</v>
      </c>
      <c r="N22">
        <v>1868325</v>
      </c>
      <c r="O22">
        <v>0</v>
      </c>
      <c r="P22">
        <v>0</v>
      </c>
      <c r="Q22" s="20">
        <v>42817</v>
      </c>
      <c r="R22" t="s">
        <v>1591</v>
      </c>
      <c r="S22" t="s">
        <v>1590</v>
      </c>
      <c r="V22" t="s">
        <v>1589</v>
      </c>
      <c r="W22" t="s">
        <v>49</v>
      </c>
      <c r="Z22">
        <v>2399849</v>
      </c>
      <c r="AA22">
        <v>2293</v>
      </c>
      <c r="AB22">
        <v>1</v>
      </c>
      <c r="AC22">
        <v>0.52</v>
      </c>
      <c r="AD22">
        <v>2222915</v>
      </c>
      <c r="AE22">
        <v>2223</v>
      </c>
      <c r="AF22">
        <v>70</v>
      </c>
      <c r="AG22">
        <v>6</v>
      </c>
      <c r="AH22">
        <v>2</v>
      </c>
      <c r="AI22">
        <v>2</v>
      </c>
      <c r="AJ22">
        <v>2</v>
      </c>
      <c r="AK22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/>
  </sheetViews>
  <sheetFormatPr defaultColWidth="8.81640625" defaultRowHeight="14" x14ac:dyDescent="0.3"/>
  <cols>
    <col min="1" max="1" width="14.26953125" style="1" customWidth="1"/>
    <col min="2" max="2" width="10" style="1" customWidth="1"/>
    <col min="3" max="3" width="8.81640625" style="1"/>
    <col min="4" max="4" width="13.81640625" style="1" customWidth="1"/>
    <col min="5" max="5" width="39.81640625" style="1" bestFit="1" customWidth="1"/>
    <col min="6" max="6" width="35.453125" style="1" bestFit="1" customWidth="1"/>
    <col min="7" max="7" width="17.453125" style="1" customWidth="1"/>
    <col min="8" max="8" width="9.81640625" style="1" customWidth="1"/>
    <col min="9" max="12" width="8.81640625" style="1"/>
    <col min="13" max="13" width="9.81640625" style="1" customWidth="1"/>
    <col min="14" max="14" width="15.453125" style="1" customWidth="1"/>
    <col min="15" max="15" width="16.453125" style="1" customWidth="1"/>
    <col min="16" max="16" width="18.453125" style="1" customWidth="1"/>
    <col min="17" max="17" width="14.7265625" style="3" customWidth="1"/>
    <col min="18" max="18" width="8.81640625" style="3"/>
    <col min="19" max="19" width="15.453125" style="1" customWidth="1"/>
    <col min="20" max="20" width="10.81640625" style="3" customWidth="1"/>
    <col min="21" max="21" width="13" style="3" customWidth="1"/>
    <col min="22" max="22" width="27" style="3" customWidth="1"/>
    <col min="23" max="23" width="25.81640625" style="3" customWidth="1"/>
    <col min="24" max="24" width="28.26953125" style="3" customWidth="1"/>
    <col min="25" max="25" width="17.81640625" style="3" customWidth="1"/>
    <col min="26" max="26" width="31.81640625" style="3" customWidth="1"/>
    <col min="27" max="27" width="24.453125" style="3" customWidth="1"/>
    <col min="28" max="28" width="25" style="3" customWidth="1"/>
    <col min="29" max="29" width="25.7265625" style="3" customWidth="1"/>
    <col min="30" max="30" width="28.1796875" style="3" customWidth="1"/>
    <col min="31" max="32" width="29.1796875" style="3" customWidth="1"/>
    <col min="33" max="33" width="25.7265625" style="3" customWidth="1"/>
    <col min="34" max="16384" width="8.81640625" style="1"/>
  </cols>
  <sheetData>
    <row r="1" spans="1:33" s="5" customFormat="1" ht="14.5" x14ac:dyDescent="0.35">
      <c r="A1" t="s">
        <v>3124</v>
      </c>
      <c r="Q1" s="6"/>
      <c r="R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s="5" customFormat="1" ht="14.5" x14ac:dyDescent="0.3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6" t="s">
        <v>17</v>
      </c>
      <c r="S2" s="5" t="s">
        <v>20</v>
      </c>
      <c r="T2" s="6" t="s">
        <v>1518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</row>
    <row r="3" spans="1:33" s="5" customFormat="1" ht="14.5" x14ac:dyDescent="0.35">
      <c r="A3" s="5">
        <v>641522632</v>
      </c>
      <c r="B3" s="5" t="s">
        <v>35</v>
      </c>
      <c r="C3" s="5" t="s">
        <v>60</v>
      </c>
      <c r="D3" s="5" t="s">
        <v>1713</v>
      </c>
      <c r="E3" s="5" t="s">
        <v>1713</v>
      </c>
      <c r="F3" s="5" t="s">
        <v>1686</v>
      </c>
      <c r="G3" s="5">
        <v>641522632</v>
      </c>
      <c r="H3" s="12" t="s">
        <v>1685</v>
      </c>
      <c r="I3" s="12" t="s">
        <v>1684</v>
      </c>
      <c r="J3" s="12" t="s">
        <v>1683</v>
      </c>
      <c r="K3" s="12" t="s">
        <v>1682</v>
      </c>
      <c r="L3" s="12" t="s">
        <v>1681</v>
      </c>
      <c r="M3" s="12" t="s">
        <v>1680</v>
      </c>
      <c r="N3" s="5">
        <v>498761</v>
      </c>
      <c r="O3" s="5">
        <v>13427</v>
      </c>
      <c r="P3" s="5">
        <v>58279</v>
      </c>
      <c r="Q3" s="35">
        <v>39661</v>
      </c>
      <c r="R3" s="6" t="s">
        <v>1679</v>
      </c>
      <c r="S3" s="5" t="s">
        <v>1678</v>
      </c>
      <c r="T3" s="6" t="s">
        <v>49</v>
      </c>
      <c r="U3" s="6" t="s">
        <v>49</v>
      </c>
      <c r="V3" s="6">
        <v>3075407</v>
      </c>
      <c r="W3" s="6">
        <v>3142</v>
      </c>
      <c r="X3" s="6">
        <v>1</v>
      </c>
      <c r="Y3" s="6">
        <v>0.56999999999999995</v>
      </c>
      <c r="Z3" s="6">
        <v>2696688</v>
      </c>
      <c r="AA3" s="6">
        <v>3001</v>
      </c>
      <c r="AB3" s="6">
        <v>141</v>
      </c>
      <c r="AC3" s="6">
        <v>30</v>
      </c>
      <c r="AD3" s="6">
        <v>10</v>
      </c>
      <c r="AE3" s="6">
        <v>10</v>
      </c>
      <c r="AF3" s="6">
        <v>10</v>
      </c>
      <c r="AG3" s="6">
        <v>110</v>
      </c>
    </row>
    <row r="4" spans="1:33" s="5" customFormat="1" ht="14.5" x14ac:dyDescent="0.35">
      <c r="A4" s="18">
        <v>2579778676</v>
      </c>
      <c r="B4" s="18" t="s">
        <v>35</v>
      </c>
      <c r="C4" s="18" t="s">
        <v>36</v>
      </c>
      <c r="D4" s="18" t="s">
        <v>1714</v>
      </c>
      <c r="E4" s="18" t="s">
        <v>1715</v>
      </c>
      <c r="F4" s="18" t="s">
        <v>1677</v>
      </c>
      <c r="G4" s="18">
        <v>2579778676</v>
      </c>
      <c r="H4" s="28" t="s">
        <v>1676</v>
      </c>
      <c r="I4" s="28" t="s">
        <v>1676</v>
      </c>
      <c r="J4" s="28" t="s">
        <v>1675</v>
      </c>
      <c r="K4" s="28" t="s">
        <v>1674</v>
      </c>
      <c r="L4" s="28" t="s">
        <v>1673</v>
      </c>
      <c r="M4" s="28" t="s">
        <v>1672</v>
      </c>
      <c r="N4" s="18">
        <v>1379270</v>
      </c>
      <c r="O4" s="18">
        <v>0</v>
      </c>
      <c r="P4" s="18">
        <v>0</v>
      </c>
      <c r="Q4" s="39">
        <v>41820</v>
      </c>
      <c r="R4" s="37" t="s">
        <v>1671</v>
      </c>
      <c r="S4" s="18" t="s">
        <v>1670</v>
      </c>
      <c r="T4" s="37" t="s">
        <v>49</v>
      </c>
      <c r="U4" s="37" t="s">
        <v>44</v>
      </c>
      <c r="V4" s="37">
        <v>4706869</v>
      </c>
      <c r="W4" s="37">
        <v>4016</v>
      </c>
      <c r="X4" s="37">
        <v>7</v>
      </c>
      <c r="Y4" s="37">
        <v>0.64</v>
      </c>
      <c r="Z4" s="37">
        <v>4366324</v>
      </c>
      <c r="AA4" s="37">
        <v>3962</v>
      </c>
      <c r="AB4" s="37">
        <v>54</v>
      </c>
      <c r="AC4" s="37">
        <v>3</v>
      </c>
      <c r="AD4" s="37">
        <v>1</v>
      </c>
      <c r="AE4" s="37">
        <v>1</v>
      </c>
      <c r="AF4" s="37">
        <v>1</v>
      </c>
      <c r="AG4" s="37">
        <v>47</v>
      </c>
    </row>
    <row r="5" spans="1:33" s="5" customFormat="1" ht="14.5" x14ac:dyDescent="0.35">
      <c r="A5" s="5">
        <v>2512047033</v>
      </c>
      <c r="B5" s="5" t="s">
        <v>35</v>
      </c>
      <c r="C5" s="5" t="s">
        <v>60</v>
      </c>
      <c r="D5" s="5" t="s">
        <v>1716</v>
      </c>
      <c r="E5" s="5" t="s">
        <v>1716</v>
      </c>
      <c r="F5" s="5" t="s">
        <v>106</v>
      </c>
      <c r="G5" s="5">
        <v>2512047033</v>
      </c>
      <c r="H5" s="12" t="s">
        <v>1666</v>
      </c>
      <c r="I5" s="12" t="s">
        <v>1665</v>
      </c>
      <c r="J5" s="5" t="s">
        <v>117</v>
      </c>
      <c r="K5" s="5" t="s">
        <v>117</v>
      </c>
      <c r="L5" s="5" t="s">
        <v>1664</v>
      </c>
      <c r="M5" s="12" t="s">
        <v>1663</v>
      </c>
      <c r="N5" s="5">
        <v>981222</v>
      </c>
      <c r="O5" s="5">
        <v>62457</v>
      </c>
      <c r="P5" s="5">
        <v>73587</v>
      </c>
      <c r="Q5" s="35">
        <v>40991</v>
      </c>
      <c r="R5" s="6" t="s">
        <v>1669</v>
      </c>
      <c r="S5" s="5" t="s">
        <v>55</v>
      </c>
      <c r="T5" s="6" t="s">
        <v>49</v>
      </c>
      <c r="U5" s="6" t="s">
        <v>44</v>
      </c>
      <c r="V5" s="6" t="s">
        <v>1668</v>
      </c>
      <c r="W5" s="6">
        <v>3103</v>
      </c>
      <c r="X5" s="6">
        <v>2</v>
      </c>
      <c r="Y5" s="6">
        <v>0.61</v>
      </c>
      <c r="Z5" s="6">
        <v>3306927</v>
      </c>
      <c r="AA5" s="6">
        <v>3054</v>
      </c>
      <c r="AB5" s="6">
        <v>49</v>
      </c>
      <c r="AC5" s="6">
        <v>3</v>
      </c>
      <c r="AD5" s="6">
        <v>1</v>
      </c>
      <c r="AE5" s="6">
        <v>1</v>
      </c>
      <c r="AF5" s="6">
        <v>1</v>
      </c>
      <c r="AG5" s="6">
        <v>46</v>
      </c>
    </row>
    <row r="6" spans="1:33" s="5" customFormat="1" ht="14.5" x14ac:dyDescent="0.35">
      <c r="A6" s="18">
        <v>2690315793</v>
      </c>
      <c r="B6" s="18" t="s">
        <v>35</v>
      </c>
      <c r="C6" s="18" t="s">
        <v>36</v>
      </c>
      <c r="D6" s="18" t="s">
        <v>1717</v>
      </c>
      <c r="E6" s="18" t="s">
        <v>1718</v>
      </c>
      <c r="F6" s="18" t="s">
        <v>1667</v>
      </c>
      <c r="G6" s="18">
        <v>2690315793</v>
      </c>
      <c r="H6" s="28" t="s">
        <v>1666</v>
      </c>
      <c r="I6" s="28" t="s">
        <v>1665</v>
      </c>
      <c r="J6" s="18" t="s">
        <v>117</v>
      </c>
      <c r="K6" s="18" t="s">
        <v>117</v>
      </c>
      <c r="L6" s="18" t="s">
        <v>1664</v>
      </c>
      <c r="M6" s="28" t="s">
        <v>1663</v>
      </c>
      <c r="N6" s="18">
        <v>458033</v>
      </c>
      <c r="O6" s="18">
        <v>0</v>
      </c>
      <c r="P6" s="18">
        <v>0</v>
      </c>
      <c r="Q6" s="39">
        <v>42593</v>
      </c>
      <c r="R6" s="37" t="s">
        <v>1662</v>
      </c>
      <c r="S6" s="18" t="s">
        <v>1661</v>
      </c>
      <c r="T6" s="37" t="s">
        <v>49</v>
      </c>
      <c r="U6" s="37"/>
      <c r="V6" s="37">
        <v>3600358</v>
      </c>
      <c r="W6" s="37">
        <v>2993</v>
      </c>
      <c r="X6" s="37">
        <v>8</v>
      </c>
      <c r="Y6" s="37">
        <v>0.62</v>
      </c>
      <c r="Z6" s="37">
        <v>3301822</v>
      </c>
      <c r="AA6" s="37">
        <v>2941</v>
      </c>
      <c r="AB6" s="37">
        <v>52</v>
      </c>
      <c r="AC6" s="37">
        <v>3</v>
      </c>
      <c r="AD6" s="37">
        <v>1</v>
      </c>
      <c r="AE6" s="37">
        <v>1</v>
      </c>
      <c r="AF6" s="37">
        <v>1</v>
      </c>
      <c r="AG6" s="37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7"/>
  <sheetViews>
    <sheetView workbookViewId="0"/>
  </sheetViews>
  <sheetFormatPr defaultRowHeight="14.5" x14ac:dyDescent="0.35"/>
  <cols>
    <col min="1" max="1" width="13.7265625" customWidth="1"/>
    <col min="2" max="2" width="10" customWidth="1"/>
    <col min="4" max="4" width="30.81640625" customWidth="1"/>
    <col min="5" max="5" width="51.54296875" style="50" customWidth="1"/>
    <col min="6" max="6" width="19.81640625" customWidth="1"/>
    <col min="7" max="7" width="17.81640625" customWidth="1"/>
    <col min="8" max="8" width="20.81640625" customWidth="1"/>
    <col min="13" max="13" width="42.453125" bestFit="1" customWidth="1"/>
    <col min="14" max="14" width="15.453125" customWidth="1"/>
    <col min="15" max="15" width="16.453125" customWidth="1"/>
    <col min="16" max="16" width="18.453125" customWidth="1"/>
    <col min="17" max="17" width="14.7265625" customWidth="1"/>
    <col min="19" max="19" width="15.54296875" customWidth="1"/>
    <col min="20" max="20" width="10.81640625" customWidth="1"/>
    <col min="21" max="21" width="13" customWidth="1"/>
    <col min="22" max="33" width="8.1796875" style="49" customWidth="1"/>
  </cols>
  <sheetData>
    <row r="1" spans="1:33" x14ac:dyDescent="0.35">
      <c r="A1" t="s">
        <v>3125</v>
      </c>
    </row>
    <row r="2" spans="1:33" x14ac:dyDescent="0.35">
      <c r="A2" s="45" t="s">
        <v>0</v>
      </c>
      <c r="B2" s="46" t="s">
        <v>1</v>
      </c>
      <c r="C2" s="46" t="s">
        <v>2</v>
      </c>
      <c r="D2" s="47" t="s">
        <v>3</v>
      </c>
      <c r="E2" s="51" t="s">
        <v>4</v>
      </c>
      <c r="F2" s="47" t="s">
        <v>5</v>
      </c>
      <c r="G2" s="47" t="s">
        <v>6</v>
      </c>
      <c r="H2" s="47" t="s">
        <v>7</v>
      </c>
      <c r="I2" s="47" t="s">
        <v>8</v>
      </c>
      <c r="J2" s="47" t="s">
        <v>9</v>
      </c>
      <c r="K2" s="47" t="s">
        <v>10</v>
      </c>
      <c r="L2" s="47" t="s">
        <v>11</v>
      </c>
      <c r="M2" s="47" t="s">
        <v>12</v>
      </c>
      <c r="N2" s="47" t="s">
        <v>13</v>
      </c>
      <c r="O2" s="47" t="s">
        <v>14</v>
      </c>
      <c r="P2" s="47" t="s">
        <v>15</v>
      </c>
      <c r="Q2" s="47" t="s">
        <v>16</v>
      </c>
      <c r="R2" s="47" t="s">
        <v>17</v>
      </c>
      <c r="S2" s="47" t="s">
        <v>20</v>
      </c>
      <c r="T2" s="47" t="s">
        <v>1518</v>
      </c>
      <c r="U2" s="47" t="s">
        <v>22</v>
      </c>
      <c r="V2" s="47" t="s">
        <v>23</v>
      </c>
      <c r="W2" s="47" t="s">
        <v>24</v>
      </c>
      <c r="X2" s="47" t="s">
        <v>25</v>
      </c>
      <c r="Y2" s="47" t="s">
        <v>26</v>
      </c>
      <c r="Z2" s="47" t="s">
        <v>27</v>
      </c>
      <c r="AA2" s="47" t="s">
        <v>28</v>
      </c>
      <c r="AB2" s="47" t="s">
        <v>29</v>
      </c>
      <c r="AC2" s="47" t="s">
        <v>30</v>
      </c>
      <c r="AD2" s="47" t="s">
        <v>31</v>
      </c>
      <c r="AE2" s="47" t="s">
        <v>32</v>
      </c>
      <c r="AF2" s="47" t="s">
        <v>33</v>
      </c>
      <c r="AG2" s="48" t="s">
        <v>34</v>
      </c>
    </row>
    <row r="3" spans="1:33" x14ac:dyDescent="0.35">
      <c r="A3" s="42">
        <v>2634166547</v>
      </c>
      <c r="B3" t="s">
        <v>35</v>
      </c>
      <c r="C3" t="s">
        <v>123</v>
      </c>
      <c r="D3" s="42" t="s">
        <v>1719</v>
      </c>
      <c r="E3" s="52" t="s">
        <v>1720</v>
      </c>
      <c r="F3" s="42" t="s">
        <v>302</v>
      </c>
      <c r="G3" s="42">
        <v>2634166547</v>
      </c>
      <c r="H3" s="42" t="s">
        <v>1721</v>
      </c>
      <c r="I3" s="42" t="s">
        <v>117</v>
      </c>
      <c r="J3" s="42" t="s">
        <v>1722</v>
      </c>
      <c r="K3" s="42" t="s">
        <v>1723</v>
      </c>
      <c r="L3" s="42" t="s">
        <v>1724</v>
      </c>
      <c r="M3" s="42" t="s">
        <v>1725</v>
      </c>
      <c r="N3" s="42">
        <v>1041939</v>
      </c>
      <c r="O3" s="42">
        <v>0</v>
      </c>
      <c r="P3" s="42">
        <v>0</v>
      </c>
      <c r="Q3" s="43">
        <v>42285</v>
      </c>
      <c r="R3" s="42"/>
      <c r="S3" s="42" t="s">
        <v>1726</v>
      </c>
      <c r="T3" s="42" t="s">
        <v>111</v>
      </c>
      <c r="U3" s="42"/>
      <c r="V3" s="42">
        <v>1484494</v>
      </c>
      <c r="W3" s="42">
        <v>1819</v>
      </c>
      <c r="X3" s="42">
        <v>1</v>
      </c>
      <c r="Y3" s="42">
        <v>0.3</v>
      </c>
      <c r="Z3" s="42">
        <v>1335103</v>
      </c>
      <c r="AA3" s="42">
        <v>1773</v>
      </c>
      <c r="AB3" s="42">
        <v>46</v>
      </c>
      <c r="AC3" s="42">
        <v>3</v>
      </c>
      <c r="AD3" s="42">
        <v>1</v>
      </c>
      <c r="AE3" s="42">
        <v>1</v>
      </c>
      <c r="AF3" s="42">
        <v>1</v>
      </c>
      <c r="AG3" s="42">
        <v>34</v>
      </c>
    </row>
    <row r="4" spans="1:33" x14ac:dyDescent="0.35">
      <c r="A4" s="42">
        <v>2534681685</v>
      </c>
      <c r="B4" t="s">
        <v>35</v>
      </c>
      <c r="C4" t="s">
        <v>36</v>
      </c>
      <c r="D4" s="42" t="s">
        <v>1727</v>
      </c>
      <c r="E4" s="52" t="s">
        <v>1728</v>
      </c>
      <c r="F4" s="42" t="s">
        <v>1262</v>
      </c>
      <c r="G4" s="42">
        <v>2534681685</v>
      </c>
      <c r="H4" s="42" t="s">
        <v>1721</v>
      </c>
      <c r="I4" s="42" t="s">
        <v>117</v>
      </c>
      <c r="J4" s="42" t="s">
        <v>1729</v>
      </c>
      <c r="K4" s="42" t="s">
        <v>1730</v>
      </c>
      <c r="L4" s="42" t="s">
        <v>1731</v>
      </c>
      <c r="M4" s="42" t="s">
        <v>1732</v>
      </c>
      <c r="N4" s="42">
        <v>1160282</v>
      </c>
      <c r="O4" s="42">
        <v>0</v>
      </c>
      <c r="P4" s="42">
        <v>0</v>
      </c>
      <c r="Q4" s="43">
        <v>41517</v>
      </c>
      <c r="R4" s="42" t="s">
        <v>1733</v>
      </c>
      <c r="S4" s="42"/>
      <c r="T4" s="42" t="s">
        <v>49</v>
      </c>
      <c r="U4" s="42" t="s">
        <v>44</v>
      </c>
      <c r="V4" s="42">
        <v>4231664</v>
      </c>
      <c r="W4" s="42">
        <v>4049</v>
      </c>
      <c r="X4" s="42">
        <v>310</v>
      </c>
      <c r="Y4" s="42">
        <v>0.43</v>
      </c>
      <c r="Z4" s="42">
        <v>3368562</v>
      </c>
      <c r="AA4" s="42">
        <v>3995</v>
      </c>
      <c r="AB4" s="42">
        <v>54</v>
      </c>
      <c r="AC4" s="42">
        <v>3</v>
      </c>
      <c r="AD4" s="42">
        <v>1</v>
      </c>
      <c r="AE4" s="42">
        <v>1</v>
      </c>
      <c r="AF4" s="42">
        <v>1</v>
      </c>
      <c r="AG4" s="42">
        <v>41</v>
      </c>
    </row>
    <row r="5" spans="1:33" x14ac:dyDescent="0.35">
      <c r="A5" s="42">
        <v>2551306553</v>
      </c>
      <c r="B5" t="s">
        <v>35</v>
      </c>
      <c r="C5" t="s">
        <v>36</v>
      </c>
      <c r="D5" s="42" t="s">
        <v>1734</v>
      </c>
      <c r="E5" s="52" t="s">
        <v>1735</v>
      </c>
      <c r="F5" s="42" t="s">
        <v>1736</v>
      </c>
      <c r="G5" s="42">
        <v>2551306553</v>
      </c>
      <c r="H5" s="42" t="s">
        <v>1721</v>
      </c>
      <c r="I5" s="42" t="s">
        <v>117</v>
      </c>
      <c r="J5" s="42" t="s">
        <v>1722</v>
      </c>
      <c r="K5" s="42" t="s">
        <v>1723</v>
      </c>
      <c r="L5" s="42" t="s">
        <v>1724</v>
      </c>
      <c r="M5" s="42" t="s">
        <v>1735</v>
      </c>
      <c r="N5" s="42">
        <v>1203261</v>
      </c>
      <c r="O5" s="42">
        <v>0</v>
      </c>
      <c r="P5" s="42">
        <v>0</v>
      </c>
      <c r="Q5" s="42"/>
      <c r="R5" s="42" t="s">
        <v>1737</v>
      </c>
      <c r="S5" s="42"/>
      <c r="T5" s="42" t="s">
        <v>49</v>
      </c>
      <c r="U5" s="42" t="s">
        <v>44</v>
      </c>
      <c r="V5" s="42">
        <v>1266767</v>
      </c>
      <c r="W5" s="42">
        <v>1581</v>
      </c>
      <c r="X5" s="42">
        <v>108</v>
      </c>
      <c r="Y5" s="42">
        <v>0.3</v>
      </c>
      <c r="Z5" s="42">
        <v>1124999</v>
      </c>
      <c r="AA5" s="42">
        <v>1535</v>
      </c>
      <c r="AB5" s="42">
        <v>46</v>
      </c>
      <c r="AC5" s="42">
        <v>3</v>
      </c>
      <c r="AD5" s="42">
        <v>1</v>
      </c>
      <c r="AE5" s="42">
        <v>1</v>
      </c>
      <c r="AF5" s="42">
        <v>1</v>
      </c>
      <c r="AG5" s="42">
        <v>31</v>
      </c>
    </row>
    <row r="6" spans="1:33" x14ac:dyDescent="0.35">
      <c r="A6" s="42">
        <v>2506381013</v>
      </c>
      <c r="B6" t="s">
        <v>35</v>
      </c>
      <c r="C6" t="s">
        <v>36</v>
      </c>
      <c r="D6" s="42" t="s">
        <v>1738</v>
      </c>
      <c r="E6" s="52" t="s">
        <v>1739</v>
      </c>
      <c r="F6" s="42" t="s">
        <v>1740</v>
      </c>
      <c r="G6" s="42">
        <v>2506381013</v>
      </c>
      <c r="H6" s="42" t="s">
        <v>1721</v>
      </c>
      <c r="I6" s="42" t="s">
        <v>117</v>
      </c>
      <c r="J6" s="42" t="s">
        <v>1741</v>
      </c>
      <c r="K6" s="42" t="s">
        <v>1742</v>
      </c>
      <c r="L6" s="42" t="s">
        <v>1743</v>
      </c>
      <c r="M6" s="42" t="s">
        <v>1744</v>
      </c>
      <c r="N6" s="42">
        <v>329562</v>
      </c>
      <c r="O6" s="42">
        <v>34521</v>
      </c>
      <c r="P6" s="42">
        <v>0</v>
      </c>
      <c r="Q6" s="43">
        <v>41565</v>
      </c>
      <c r="R6" s="42" t="s">
        <v>1745</v>
      </c>
      <c r="S6" s="42" t="s">
        <v>1746</v>
      </c>
      <c r="T6" s="42" t="s">
        <v>49</v>
      </c>
      <c r="U6" s="42" t="s">
        <v>44</v>
      </c>
      <c r="V6" s="42">
        <v>5737366</v>
      </c>
      <c r="W6" s="42">
        <v>5050</v>
      </c>
      <c r="X6" s="42">
        <v>4</v>
      </c>
      <c r="Y6" s="42">
        <v>0.4</v>
      </c>
      <c r="Z6" s="42">
        <v>4813541</v>
      </c>
      <c r="AA6" s="42">
        <v>4984</v>
      </c>
      <c r="AB6" s="42">
        <v>66</v>
      </c>
      <c r="AC6" s="42">
        <v>9</v>
      </c>
      <c r="AD6" s="42">
        <v>3</v>
      </c>
      <c r="AE6" s="42">
        <v>3</v>
      </c>
      <c r="AF6" s="42">
        <v>3</v>
      </c>
      <c r="AG6" s="42">
        <v>38</v>
      </c>
    </row>
    <row r="7" spans="1:33" x14ac:dyDescent="0.35">
      <c r="A7" s="42">
        <v>2551306556</v>
      </c>
      <c r="B7" t="s">
        <v>35</v>
      </c>
      <c r="C7" t="s">
        <v>36</v>
      </c>
      <c r="D7" s="42" t="s">
        <v>1734</v>
      </c>
      <c r="E7" s="52" t="s">
        <v>1747</v>
      </c>
      <c r="F7" s="42" t="s">
        <v>1736</v>
      </c>
      <c r="G7" s="42">
        <v>2551306556</v>
      </c>
      <c r="H7" s="42" t="s">
        <v>1721</v>
      </c>
      <c r="I7" s="42" t="s">
        <v>117</v>
      </c>
      <c r="J7" s="42" t="s">
        <v>1722</v>
      </c>
      <c r="K7" s="42" t="s">
        <v>1723</v>
      </c>
      <c r="L7" s="42" t="s">
        <v>1724</v>
      </c>
      <c r="M7" s="42" t="s">
        <v>1747</v>
      </c>
      <c r="N7" s="42">
        <v>613200</v>
      </c>
      <c r="O7" s="42">
        <v>0</v>
      </c>
      <c r="P7" s="42">
        <v>0</v>
      </c>
      <c r="Q7" s="42"/>
      <c r="R7" s="42" t="s">
        <v>1748</v>
      </c>
      <c r="S7" s="42"/>
      <c r="T7" s="42" t="s">
        <v>49</v>
      </c>
      <c r="U7" s="42" t="s">
        <v>44</v>
      </c>
      <c r="V7" s="42">
        <v>420150</v>
      </c>
      <c r="W7" s="42">
        <v>741</v>
      </c>
      <c r="X7" s="42">
        <v>211</v>
      </c>
      <c r="Y7" s="42">
        <v>0.31</v>
      </c>
      <c r="Z7" s="42">
        <v>358183</v>
      </c>
      <c r="AA7" s="42">
        <v>720</v>
      </c>
      <c r="AB7" s="42">
        <v>21</v>
      </c>
      <c r="AC7" s="42">
        <v>3</v>
      </c>
      <c r="AD7" s="42">
        <v>1</v>
      </c>
      <c r="AE7" s="42">
        <v>1</v>
      </c>
      <c r="AF7" s="42">
        <v>1</v>
      </c>
      <c r="AG7" s="42">
        <v>17</v>
      </c>
    </row>
    <row r="8" spans="1:33" x14ac:dyDescent="0.35">
      <c r="A8" s="42">
        <v>2687453425</v>
      </c>
      <c r="B8" t="s">
        <v>35</v>
      </c>
      <c r="C8" t="s">
        <v>60</v>
      </c>
      <c r="D8" s="42" t="s">
        <v>1749</v>
      </c>
      <c r="E8" s="52" t="s">
        <v>1750</v>
      </c>
      <c r="F8" s="42" t="s">
        <v>1751</v>
      </c>
      <c r="G8" s="42">
        <v>2687453425</v>
      </c>
      <c r="H8" s="42" t="s">
        <v>1721</v>
      </c>
      <c r="I8" s="42" t="s">
        <v>117</v>
      </c>
      <c r="J8" s="42" t="s">
        <v>1722</v>
      </c>
      <c r="K8" s="42" t="s">
        <v>1752</v>
      </c>
      <c r="L8" s="42" t="s">
        <v>1753</v>
      </c>
      <c r="M8" s="42" t="s">
        <v>1754</v>
      </c>
      <c r="N8" s="42">
        <v>1148</v>
      </c>
      <c r="O8" s="42">
        <v>0</v>
      </c>
      <c r="P8" s="42">
        <v>0</v>
      </c>
      <c r="Q8" s="43">
        <v>42578</v>
      </c>
      <c r="R8" s="42" t="s">
        <v>1755</v>
      </c>
      <c r="S8" s="42"/>
      <c r="T8" s="42" t="s">
        <v>49</v>
      </c>
      <c r="U8" s="42"/>
      <c r="V8" s="42">
        <v>3569196</v>
      </c>
      <c r="W8" s="42">
        <v>3356</v>
      </c>
      <c r="X8" s="42">
        <v>1</v>
      </c>
      <c r="Y8" s="42">
        <v>0.48</v>
      </c>
      <c r="Z8" s="42">
        <v>3123489</v>
      </c>
      <c r="AA8" s="42">
        <v>3296</v>
      </c>
      <c r="AB8" s="42">
        <v>60</v>
      </c>
      <c r="AC8" s="42">
        <v>6</v>
      </c>
      <c r="AD8" s="42">
        <v>2</v>
      </c>
      <c r="AE8" s="42">
        <v>2</v>
      </c>
      <c r="AF8" s="42">
        <v>2</v>
      </c>
      <c r="AG8" s="42">
        <v>41</v>
      </c>
    </row>
    <row r="9" spans="1:33" x14ac:dyDescent="0.35">
      <c r="A9" s="42">
        <v>2505679100</v>
      </c>
      <c r="B9" t="s">
        <v>35</v>
      </c>
      <c r="C9" t="s">
        <v>36</v>
      </c>
      <c r="D9" s="42" t="s">
        <v>1756</v>
      </c>
      <c r="E9" s="52" t="s">
        <v>1756</v>
      </c>
      <c r="F9" s="42"/>
      <c r="G9" s="42">
        <v>2505679100</v>
      </c>
      <c r="H9" s="42" t="s">
        <v>1721</v>
      </c>
      <c r="I9" s="42" t="s">
        <v>117</v>
      </c>
      <c r="J9" s="42" t="s">
        <v>1741</v>
      </c>
      <c r="K9" s="42" t="s">
        <v>1742</v>
      </c>
      <c r="L9" s="42" t="s">
        <v>1743</v>
      </c>
      <c r="M9" s="42" t="s">
        <v>1744</v>
      </c>
      <c r="N9" s="42">
        <v>545626</v>
      </c>
      <c r="O9" s="42">
        <v>0</v>
      </c>
      <c r="P9" s="42">
        <v>0</v>
      </c>
      <c r="Q9" s="43">
        <v>41565</v>
      </c>
      <c r="R9" s="42" t="s">
        <v>1757</v>
      </c>
      <c r="S9" s="42" t="s">
        <v>1746</v>
      </c>
      <c r="T9" s="42" t="s">
        <v>49</v>
      </c>
      <c r="U9" s="42" t="s">
        <v>44</v>
      </c>
      <c r="V9" s="42">
        <v>5763322</v>
      </c>
      <c r="W9" s="42">
        <v>5153</v>
      </c>
      <c r="X9" s="42">
        <v>10</v>
      </c>
      <c r="Y9" s="42">
        <v>0.4</v>
      </c>
      <c r="Z9" s="42">
        <v>4803297</v>
      </c>
      <c r="AA9" s="42">
        <v>5088</v>
      </c>
      <c r="AB9" s="42">
        <v>65</v>
      </c>
      <c r="AC9" s="42">
        <v>9</v>
      </c>
      <c r="AD9" s="42">
        <v>3</v>
      </c>
      <c r="AE9" s="42">
        <v>3</v>
      </c>
      <c r="AF9" s="42">
        <v>3</v>
      </c>
      <c r="AG9" s="42">
        <v>38</v>
      </c>
    </row>
    <row r="10" spans="1:33" x14ac:dyDescent="0.35">
      <c r="A10" s="42">
        <v>645951858</v>
      </c>
      <c r="B10" t="s">
        <v>35</v>
      </c>
      <c r="C10" t="s">
        <v>36</v>
      </c>
      <c r="D10" s="42" t="s">
        <v>1758</v>
      </c>
      <c r="E10" s="52" t="s">
        <v>1758</v>
      </c>
      <c r="F10" s="42" t="s">
        <v>1759</v>
      </c>
      <c r="G10" s="42">
        <v>645951858</v>
      </c>
      <c r="H10" s="42" t="s">
        <v>1721</v>
      </c>
      <c r="I10" s="42" t="s">
        <v>117</v>
      </c>
      <c r="J10" s="42" t="s">
        <v>1741</v>
      </c>
      <c r="K10" s="42" t="s">
        <v>1742</v>
      </c>
      <c r="L10" s="42" t="s">
        <v>1760</v>
      </c>
      <c r="M10" s="42" t="s">
        <v>1761</v>
      </c>
      <c r="N10" s="42">
        <v>634502</v>
      </c>
      <c r="O10" s="42">
        <v>34793</v>
      </c>
      <c r="P10" s="42">
        <v>55907</v>
      </c>
      <c r="Q10" s="43">
        <v>40269</v>
      </c>
      <c r="R10" s="42" t="s">
        <v>1762</v>
      </c>
      <c r="S10" s="42"/>
      <c r="T10" s="42" t="s">
        <v>49</v>
      </c>
      <c r="U10" s="42" t="s">
        <v>44</v>
      </c>
      <c r="V10" s="42">
        <v>4997563</v>
      </c>
      <c r="W10" s="42">
        <v>5401</v>
      </c>
      <c r="X10" s="42">
        <v>1820</v>
      </c>
      <c r="Y10" s="42">
        <v>0.44</v>
      </c>
      <c r="Z10" s="42">
        <v>4304436</v>
      </c>
      <c r="AA10" s="42">
        <v>5370</v>
      </c>
      <c r="AB10" s="42">
        <v>31</v>
      </c>
      <c r="AC10" s="42">
        <v>3</v>
      </c>
      <c r="AD10" s="42">
        <v>0</v>
      </c>
      <c r="AE10" s="42">
        <v>1</v>
      </c>
      <c r="AF10" s="42">
        <v>2</v>
      </c>
      <c r="AG10" s="42">
        <v>28</v>
      </c>
    </row>
    <row r="11" spans="1:33" x14ac:dyDescent="0.35">
      <c r="A11" s="42">
        <v>2606217606</v>
      </c>
      <c r="B11" t="s">
        <v>35</v>
      </c>
      <c r="C11" t="s">
        <v>36</v>
      </c>
      <c r="D11" s="42" t="s">
        <v>1763</v>
      </c>
      <c r="E11" s="52" t="s">
        <v>1764</v>
      </c>
      <c r="F11" s="42" t="s">
        <v>1736</v>
      </c>
      <c r="G11" s="42">
        <v>2606217606</v>
      </c>
      <c r="H11" s="42" t="s">
        <v>1721</v>
      </c>
      <c r="I11" s="42" t="s">
        <v>117</v>
      </c>
      <c r="J11" s="42" t="s">
        <v>1722</v>
      </c>
      <c r="K11" s="42" t="s">
        <v>1723</v>
      </c>
      <c r="L11" s="42" t="s">
        <v>1724</v>
      </c>
      <c r="M11" s="42" t="s">
        <v>1725</v>
      </c>
      <c r="N11" s="42">
        <v>59925</v>
      </c>
      <c r="O11" s="42">
        <v>0</v>
      </c>
      <c r="P11" s="42">
        <v>0</v>
      </c>
      <c r="Q11" s="43">
        <v>42073</v>
      </c>
      <c r="R11" s="42" t="s">
        <v>1765</v>
      </c>
      <c r="S11" s="42"/>
      <c r="T11" s="42" t="s">
        <v>49</v>
      </c>
      <c r="U11" s="42" t="s">
        <v>44</v>
      </c>
      <c r="V11" s="42">
        <v>1624310</v>
      </c>
      <c r="W11" s="42">
        <v>1872</v>
      </c>
      <c r="X11" s="42">
        <v>11</v>
      </c>
      <c r="Y11" s="42">
        <v>0.31</v>
      </c>
      <c r="Z11" s="42">
        <v>1477450</v>
      </c>
      <c r="AA11" s="42">
        <v>1820</v>
      </c>
      <c r="AB11" s="42">
        <v>52</v>
      </c>
      <c r="AC11" s="42">
        <v>3</v>
      </c>
      <c r="AD11" s="42">
        <v>1</v>
      </c>
      <c r="AE11" s="42">
        <v>1</v>
      </c>
      <c r="AF11" s="42">
        <v>1</v>
      </c>
      <c r="AG11" s="42">
        <v>37</v>
      </c>
    </row>
    <row r="12" spans="1:33" x14ac:dyDescent="0.35">
      <c r="A12" s="42">
        <v>2548877023</v>
      </c>
      <c r="B12" t="s">
        <v>35</v>
      </c>
      <c r="C12" t="s">
        <v>36</v>
      </c>
      <c r="D12" s="42" t="s">
        <v>1766</v>
      </c>
      <c r="E12" s="52" t="s">
        <v>1767</v>
      </c>
      <c r="F12" s="42" t="s">
        <v>1768</v>
      </c>
      <c r="G12" s="42">
        <v>2548877023</v>
      </c>
      <c r="H12" s="42" t="s">
        <v>1721</v>
      </c>
      <c r="I12" s="42" t="s">
        <v>117</v>
      </c>
      <c r="J12" s="42" t="s">
        <v>1769</v>
      </c>
      <c r="K12" s="42" t="s">
        <v>1770</v>
      </c>
      <c r="L12" s="42" t="s">
        <v>1771</v>
      </c>
      <c r="M12" s="42" t="s">
        <v>1772</v>
      </c>
      <c r="N12" s="42">
        <v>184925</v>
      </c>
      <c r="O12" s="42">
        <v>0</v>
      </c>
      <c r="P12" s="42">
        <v>0</v>
      </c>
      <c r="Q12" s="43">
        <v>41613</v>
      </c>
      <c r="R12" s="42" t="s">
        <v>1773</v>
      </c>
      <c r="S12" s="42"/>
      <c r="T12" s="42" t="s">
        <v>49</v>
      </c>
      <c r="U12" s="42" t="s">
        <v>44</v>
      </c>
      <c r="V12" s="42">
        <v>7649851</v>
      </c>
      <c r="W12" s="42">
        <v>6788</v>
      </c>
      <c r="X12" s="42">
        <v>188</v>
      </c>
      <c r="Y12" s="42">
        <v>0.41</v>
      </c>
      <c r="Z12" s="42">
        <v>6195546</v>
      </c>
      <c r="AA12" s="42">
        <v>6717</v>
      </c>
      <c r="AB12" s="42">
        <v>71</v>
      </c>
      <c r="AC12" s="42">
        <v>3</v>
      </c>
      <c r="AD12" s="42">
        <v>1</v>
      </c>
      <c r="AE12" s="42">
        <v>1</v>
      </c>
      <c r="AF12" s="42">
        <v>1</v>
      </c>
      <c r="AG12" s="42">
        <v>44</v>
      </c>
    </row>
    <row r="13" spans="1:33" x14ac:dyDescent="0.35">
      <c r="A13" s="42">
        <v>642555144</v>
      </c>
      <c r="B13" t="s">
        <v>35</v>
      </c>
      <c r="C13" t="s">
        <v>60</v>
      </c>
      <c r="D13" s="42" t="s">
        <v>1774</v>
      </c>
      <c r="E13" s="52" t="s">
        <v>1775</v>
      </c>
      <c r="F13" s="42" t="s">
        <v>46</v>
      </c>
      <c r="G13" s="42">
        <v>642555144</v>
      </c>
      <c r="H13" s="42" t="s">
        <v>1721</v>
      </c>
      <c r="I13" s="42" t="s">
        <v>117</v>
      </c>
      <c r="J13" s="42" t="s">
        <v>1769</v>
      </c>
      <c r="K13" s="42" t="s">
        <v>1776</v>
      </c>
      <c r="L13" s="42" t="s">
        <v>1777</v>
      </c>
      <c r="M13" s="42" t="s">
        <v>1778</v>
      </c>
      <c r="N13" s="42">
        <v>63737</v>
      </c>
      <c r="O13" s="42">
        <v>216</v>
      </c>
      <c r="P13" s="42">
        <v>57767</v>
      </c>
      <c r="Q13" s="43">
        <v>39783</v>
      </c>
      <c r="R13" s="42" t="s">
        <v>1779</v>
      </c>
      <c r="S13" s="42" t="s">
        <v>1780</v>
      </c>
      <c r="T13" s="42" t="s">
        <v>49</v>
      </c>
      <c r="U13" s="42" t="s">
        <v>44</v>
      </c>
      <c r="V13" s="42">
        <v>9059191</v>
      </c>
      <c r="W13" s="42">
        <v>6791</v>
      </c>
      <c r="X13" s="42">
        <v>6</v>
      </c>
      <c r="Y13" s="42">
        <v>0.41</v>
      </c>
      <c r="Z13" s="42">
        <v>7015747</v>
      </c>
      <c r="AA13" s="42">
        <v>6690</v>
      </c>
      <c r="AB13" s="42">
        <v>101</v>
      </c>
      <c r="AC13" s="42">
        <v>12</v>
      </c>
      <c r="AD13" s="42">
        <v>4</v>
      </c>
      <c r="AE13" s="42">
        <v>4</v>
      </c>
      <c r="AF13" s="42">
        <v>4</v>
      </c>
      <c r="AG13" s="42">
        <v>88</v>
      </c>
    </row>
    <row r="14" spans="1:33" x14ac:dyDescent="0.35">
      <c r="A14" s="42">
        <v>2630969009</v>
      </c>
      <c r="B14" t="s">
        <v>35</v>
      </c>
      <c r="C14" t="s">
        <v>123</v>
      </c>
      <c r="D14" s="42" t="s">
        <v>1781</v>
      </c>
      <c r="E14" s="52" t="s">
        <v>1782</v>
      </c>
      <c r="F14" s="42" t="s">
        <v>46</v>
      </c>
      <c r="G14" s="42">
        <v>2630969009</v>
      </c>
      <c r="H14" s="42" t="s">
        <v>1721</v>
      </c>
      <c r="I14" s="42" t="s">
        <v>117</v>
      </c>
      <c r="J14" s="42" t="s">
        <v>1769</v>
      </c>
      <c r="K14" s="42" t="s">
        <v>1776</v>
      </c>
      <c r="L14" s="42" t="s">
        <v>1777</v>
      </c>
      <c r="M14" s="42" t="s">
        <v>1782</v>
      </c>
      <c r="N14" s="42">
        <v>1550228</v>
      </c>
      <c r="O14" s="42">
        <v>0</v>
      </c>
      <c r="P14" s="42">
        <v>0</v>
      </c>
      <c r="Q14" s="43">
        <v>42277</v>
      </c>
      <c r="R14" s="42"/>
      <c r="S14" s="42" t="s">
        <v>1783</v>
      </c>
      <c r="T14" s="42" t="s">
        <v>111</v>
      </c>
      <c r="U14" s="42"/>
      <c r="V14" s="42">
        <v>9100577</v>
      </c>
      <c r="W14" s="42">
        <v>7592</v>
      </c>
      <c r="X14" s="42">
        <v>12</v>
      </c>
      <c r="Y14" s="42">
        <v>0.41</v>
      </c>
      <c r="Z14" s="42">
        <v>7330315</v>
      </c>
      <c r="AA14" s="42">
        <v>7471</v>
      </c>
      <c r="AB14" s="42">
        <v>121</v>
      </c>
      <c r="AC14" s="42">
        <v>9</v>
      </c>
      <c r="AD14" s="42">
        <v>3</v>
      </c>
      <c r="AE14" s="42">
        <v>3</v>
      </c>
      <c r="AF14" s="42">
        <v>3</v>
      </c>
      <c r="AG14" s="42">
        <v>96</v>
      </c>
    </row>
    <row r="15" spans="1:33" x14ac:dyDescent="0.35">
      <c r="A15" s="42">
        <v>2606217312</v>
      </c>
      <c r="B15" t="s">
        <v>35</v>
      </c>
      <c r="C15" t="s">
        <v>36</v>
      </c>
      <c r="D15" s="42" t="s">
        <v>1763</v>
      </c>
      <c r="E15" s="52" t="s">
        <v>1784</v>
      </c>
      <c r="F15" s="42" t="s">
        <v>1736</v>
      </c>
      <c r="G15" s="42">
        <v>2606217312</v>
      </c>
      <c r="H15" s="42" t="s">
        <v>1721</v>
      </c>
      <c r="I15" s="42" t="s">
        <v>117</v>
      </c>
      <c r="J15" s="42" t="s">
        <v>1722</v>
      </c>
      <c r="K15" s="42" t="s">
        <v>1723</v>
      </c>
      <c r="L15" s="42" t="s">
        <v>1724</v>
      </c>
      <c r="M15" s="42" t="s">
        <v>1725</v>
      </c>
      <c r="N15" s="42">
        <v>167548</v>
      </c>
      <c r="O15" s="42">
        <v>0</v>
      </c>
      <c r="P15" s="42">
        <v>0</v>
      </c>
      <c r="Q15" s="43">
        <v>42073</v>
      </c>
      <c r="R15" s="42" t="s">
        <v>1785</v>
      </c>
      <c r="S15" s="42"/>
      <c r="T15" s="42" t="s">
        <v>49</v>
      </c>
      <c r="U15" s="42" t="s">
        <v>44</v>
      </c>
      <c r="V15" s="42">
        <v>1690556</v>
      </c>
      <c r="W15" s="42">
        <v>1977</v>
      </c>
      <c r="X15" s="42">
        <v>16</v>
      </c>
      <c r="Y15" s="42">
        <v>0.31</v>
      </c>
      <c r="Z15" s="42">
        <v>1535813</v>
      </c>
      <c r="AA15" s="42">
        <v>1926</v>
      </c>
      <c r="AB15" s="42">
        <v>51</v>
      </c>
      <c r="AC15" s="42">
        <v>3</v>
      </c>
      <c r="AD15" s="42">
        <v>1</v>
      </c>
      <c r="AE15" s="42">
        <v>1</v>
      </c>
      <c r="AF15" s="42">
        <v>1</v>
      </c>
      <c r="AG15" s="42">
        <v>36</v>
      </c>
    </row>
    <row r="16" spans="1:33" x14ac:dyDescent="0.35">
      <c r="A16" s="42">
        <v>647533236</v>
      </c>
      <c r="B16" t="s">
        <v>35</v>
      </c>
      <c r="C16" t="s">
        <v>36</v>
      </c>
      <c r="D16" s="42" t="s">
        <v>1786</v>
      </c>
      <c r="E16" s="52" t="s">
        <v>1786</v>
      </c>
      <c r="F16" s="42" t="s">
        <v>1787</v>
      </c>
      <c r="G16" s="42">
        <v>647533236</v>
      </c>
      <c r="H16" s="42" t="s">
        <v>1721</v>
      </c>
      <c r="I16" s="42" t="s">
        <v>117</v>
      </c>
      <c r="J16" s="42" t="s">
        <v>1722</v>
      </c>
      <c r="K16" s="42" t="s">
        <v>1788</v>
      </c>
      <c r="L16" s="42" t="s">
        <v>1789</v>
      </c>
      <c r="M16" s="42" t="s">
        <v>1786</v>
      </c>
      <c r="N16" s="42">
        <v>91464</v>
      </c>
      <c r="O16" s="42">
        <v>19377</v>
      </c>
      <c r="P16" s="42">
        <v>54731</v>
      </c>
      <c r="Q16" s="43">
        <v>40391</v>
      </c>
      <c r="R16" s="42" t="s">
        <v>1790</v>
      </c>
      <c r="S16" s="42"/>
      <c r="T16" s="42" t="s">
        <v>49</v>
      </c>
      <c r="U16" s="42" t="s">
        <v>44</v>
      </c>
      <c r="V16" s="42">
        <v>5973558</v>
      </c>
      <c r="W16" s="42">
        <v>5626</v>
      </c>
      <c r="X16" s="42">
        <v>11</v>
      </c>
      <c r="Y16" s="42">
        <v>0.48</v>
      </c>
      <c r="Z16" s="42">
        <v>4961885</v>
      </c>
      <c r="AA16" s="42">
        <v>5586</v>
      </c>
      <c r="AB16" s="42">
        <v>40</v>
      </c>
      <c r="AC16" s="42">
        <v>4</v>
      </c>
      <c r="AD16" s="42">
        <v>2</v>
      </c>
      <c r="AE16" s="42">
        <v>1</v>
      </c>
      <c r="AF16" s="42">
        <v>1</v>
      </c>
      <c r="AG16" s="42">
        <v>36</v>
      </c>
    </row>
    <row r="17" spans="1:33" x14ac:dyDescent="0.35">
      <c r="A17" s="42">
        <v>2562617131</v>
      </c>
      <c r="B17" t="s">
        <v>35</v>
      </c>
      <c r="C17" t="s">
        <v>60</v>
      </c>
      <c r="D17" s="42" t="s">
        <v>1791</v>
      </c>
      <c r="E17" s="52" t="s">
        <v>1792</v>
      </c>
      <c r="F17" s="42" t="s">
        <v>1793</v>
      </c>
      <c r="G17" s="42">
        <v>2562617131</v>
      </c>
      <c r="H17" s="42" t="s">
        <v>1721</v>
      </c>
      <c r="I17" s="42" t="s">
        <v>117</v>
      </c>
      <c r="J17" s="42" t="s">
        <v>1769</v>
      </c>
      <c r="K17" s="42" t="s">
        <v>1794</v>
      </c>
      <c r="L17" s="42" t="s">
        <v>1795</v>
      </c>
      <c r="M17" s="42" t="s">
        <v>1796</v>
      </c>
      <c r="N17" s="42">
        <v>313624</v>
      </c>
      <c r="O17" s="42">
        <v>0</v>
      </c>
      <c r="P17" s="42">
        <v>0</v>
      </c>
      <c r="Q17" s="43">
        <v>41728</v>
      </c>
      <c r="R17" s="42" t="s">
        <v>1797</v>
      </c>
      <c r="S17" s="42"/>
      <c r="T17" s="42" t="s">
        <v>49</v>
      </c>
      <c r="U17" s="42" t="s">
        <v>44</v>
      </c>
      <c r="V17" s="42">
        <v>5465271</v>
      </c>
      <c r="W17" s="42">
        <v>5363</v>
      </c>
      <c r="X17" s="42">
        <v>1</v>
      </c>
      <c r="Y17" s="42">
        <v>0.41</v>
      </c>
      <c r="Z17" s="42">
        <v>4454708</v>
      </c>
      <c r="AA17" s="42">
        <v>5295</v>
      </c>
      <c r="AB17" s="42">
        <v>68</v>
      </c>
      <c r="AC17" s="42">
        <v>20</v>
      </c>
      <c r="AD17" s="42">
        <v>4</v>
      </c>
      <c r="AE17" s="42">
        <v>8</v>
      </c>
      <c r="AF17" s="42">
        <v>8</v>
      </c>
      <c r="AG17" s="42">
        <v>48</v>
      </c>
    </row>
    <row r="18" spans="1:33" x14ac:dyDescent="0.35">
      <c r="A18" s="42">
        <v>2509276047</v>
      </c>
      <c r="B18" t="s">
        <v>35</v>
      </c>
      <c r="C18" t="s">
        <v>36</v>
      </c>
      <c r="D18" s="42" t="s">
        <v>1798</v>
      </c>
      <c r="E18" s="52" t="s">
        <v>1799</v>
      </c>
      <c r="F18" s="42" t="s">
        <v>46</v>
      </c>
      <c r="G18" s="42">
        <v>2509276047</v>
      </c>
      <c r="H18" s="42" t="s">
        <v>1721</v>
      </c>
      <c r="I18" s="42" t="s">
        <v>117</v>
      </c>
      <c r="J18" s="42" t="s">
        <v>1741</v>
      </c>
      <c r="K18" s="42" t="s">
        <v>1800</v>
      </c>
      <c r="L18" s="42" t="s">
        <v>1801</v>
      </c>
      <c r="M18" s="42" t="s">
        <v>1799</v>
      </c>
      <c r="N18" s="42">
        <v>1173028</v>
      </c>
      <c r="O18" s="42">
        <v>0</v>
      </c>
      <c r="P18" s="42">
        <v>0</v>
      </c>
      <c r="Q18" s="43">
        <v>41219</v>
      </c>
      <c r="R18" s="42" t="s">
        <v>1802</v>
      </c>
      <c r="S18" s="42" t="s">
        <v>1803</v>
      </c>
      <c r="T18" s="42" t="s">
        <v>49</v>
      </c>
      <c r="U18" s="42" t="s">
        <v>44</v>
      </c>
      <c r="V18" s="42">
        <v>8594406</v>
      </c>
      <c r="W18" s="42">
        <v>7104</v>
      </c>
      <c r="X18" s="42">
        <v>9</v>
      </c>
      <c r="Y18" s="42">
        <v>0.54</v>
      </c>
      <c r="Z18" s="42">
        <v>6699082</v>
      </c>
      <c r="AA18" s="42">
        <v>7012</v>
      </c>
      <c r="AB18" s="42">
        <v>92</v>
      </c>
      <c r="AC18" s="42">
        <v>16</v>
      </c>
      <c r="AD18" s="42">
        <v>4</v>
      </c>
      <c r="AE18" s="42">
        <v>8</v>
      </c>
      <c r="AF18" s="42">
        <v>4</v>
      </c>
      <c r="AG18" s="42">
        <v>65</v>
      </c>
    </row>
    <row r="19" spans="1:33" x14ac:dyDescent="0.35">
      <c r="A19" s="42">
        <v>2651870164</v>
      </c>
      <c r="B19" t="s">
        <v>35</v>
      </c>
      <c r="C19" t="s">
        <v>123</v>
      </c>
      <c r="D19" s="42" t="s">
        <v>607</v>
      </c>
      <c r="E19" s="52" t="s">
        <v>1804</v>
      </c>
      <c r="F19" s="42" t="s">
        <v>605</v>
      </c>
      <c r="G19" s="42">
        <v>2651870164</v>
      </c>
      <c r="H19" s="42" t="s">
        <v>1721</v>
      </c>
      <c r="I19" s="42" t="s">
        <v>117</v>
      </c>
      <c r="J19" s="42" t="s">
        <v>1722</v>
      </c>
      <c r="K19" s="42" t="s">
        <v>1723</v>
      </c>
      <c r="L19" s="42" t="s">
        <v>1724</v>
      </c>
      <c r="M19" s="42" t="s">
        <v>117</v>
      </c>
      <c r="N19" s="42">
        <v>1218</v>
      </c>
      <c r="O19" s="42">
        <v>0</v>
      </c>
      <c r="P19" s="42">
        <v>0</v>
      </c>
      <c r="Q19" s="43">
        <v>42495</v>
      </c>
      <c r="R19" s="42"/>
      <c r="S19" s="42" t="s">
        <v>1805</v>
      </c>
      <c r="T19" s="42" t="s">
        <v>111</v>
      </c>
      <c r="U19" s="42"/>
      <c r="V19" s="42">
        <v>1058971</v>
      </c>
      <c r="W19" s="42">
        <v>1381</v>
      </c>
      <c r="X19" s="42">
        <v>123</v>
      </c>
      <c r="Y19" s="42">
        <v>0.31</v>
      </c>
      <c r="Z19" s="42">
        <v>973457</v>
      </c>
      <c r="AA19" s="42">
        <v>1353</v>
      </c>
      <c r="AB19" s="42">
        <v>28</v>
      </c>
      <c r="AC19" s="42">
        <v>0</v>
      </c>
      <c r="AD19" s="42">
        <v>0</v>
      </c>
      <c r="AE19" s="42">
        <v>0</v>
      </c>
      <c r="AF19" s="42">
        <v>0</v>
      </c>
      <c r="AG19" s="42">
        <v>18</v>
      </c>
    </row>
    <row r="20" spans="1:33" x14ac:dyDescent="0.35">
      <c r="A20" s="42">
        <v>2651869734</v>
      </c>
      <c r="B20" t="s">
        <v>35</v>
      </c>
      <c r="C20" t="s">
        <v>60</v>
      </c>
      <c r="D20" s="42" t="s">
        <v>1806</v>
      </c>
      <c r="E20" s="52" t="s">
        <v>1807</v>
      </c>
      <c r="F20" s="42" t="s">
        <v>1808</v>
      </c>
      <c r="G20" s="42">
        <v>2651869734</v>
      </c>
      <c r="H20" s="42" t="s">
        <v>1721</v>
      </c>
      <c r="I20" s="42" t="s">
        <v>117</v>
      </c>
      <c r="J20" s="42" t="s">
        <v>1769</v>
      </c>
      <c r="K20" s="42" t="s">
        <v>1776</v>
      </c>
      <c r="L20" s="42" t="s">
        <v>1809</v>
      </c>
      <c r="M20" s="42" t="s">
        <v>1807</v>
      </c>
      <c r="N20" s="42">
        <v>1647413</v>
      </c>
      <c r="O20" s="42">
        <v>0</v>
      </c>
      <c r="P20" s="42">
        <v>0</v>
      </c>
      <c r="Q20" s="43">
        <v>42430</v>
      </c>
      <c r="R20" s="42" t="s">
        <v>1810</v>
      </c>
      <c r="S20" s="42"/>
      <c r="T20" s="42" t="s">
        <v>49</v>
      </c>
      <c r="U20" s="42"/>
      <c r="V20" s="42">
        <v>5705437</v>
      </c>
      <c r="W20" s="42">
        <v>5262</v>
      </c>
      <c r="X20" s="42">
        <v>1</v>
      </c>
      <c r="Y20" s="42">
        <v>0.38</v>
      </c>
      <c r="Z20" s="42">
        <v>4550071</v>
      </c>
      <c r="AA20" s="42">
        <v>5173</v>
      </c>
      <c r="AB20" s="42">
        <v>89</v>
      </c>
      <c r="AC20" s="42">
        <v>15</v>
      </c>
      <c r="AD20" s="42">
        <v>5</v>
      </c>
      <c r="AE20" s="42">
        <v>5</v>
      </c>
      <c r="AF20" s="42">
        <v>5</v>
      </c>
      <c r="AG20" s="42">
        <v>43</v>
      </c>
    </row>
    <row r="21" spans="1:33" x14ac:dyDescent="0.35">
      <c r="A21" s="42">
        <v>2531839658</v>
      </c>
      <c r="B21" t="s">
        <v>35</v>
      </c>
      <c r="C21" t="s">
        <v>36</v>
      </c>
      <c r="D21" s="42" t="s">
        <v>1811</v>
      </c>
      <c r="E21" s="52" t="s">
        <v>1811</v>
      </c>
      <c r="F21" s="42" t="s">
        <v>1812</v>
      </c>
      <c r="G21" s="42">
        <v>2531839658</v>
      </c>
      <c r="H21" s="42" t="s">
        <v>1721</v>
      </c>
      <c r="I21" s="42" t="s">
        <v>117</v>
      </c>
      <c r="J21" s="42" t="s">
        <v>1729</v>
      </c>
      <c r="K21" s="42" t="s">
        <v>1730</v>
      </c>
      <c r="L21" s="42" t="s">
        <v>1731</v>
      </c>
      <c r="M21" s="42" t="s">
        <v>1732</v>
      </c>
      <c r="N21" s="42">
        <v>1235808</v>
      </c>
      <c r="O21" s="42">
        <v>0</v>
      </c>
      <c r="P21" s="42">
        <v>0</v>
      </c>
      <c r="Q21" s="43">
        <v>41509</v>
      </c>
      <c r="R21" s="42" t="s">
        <v>1813</v>
      </c>
      <c r="S21" s="42"/>
      <c r="T21" s="42" t="s">
        <v>49</v>
      </c>
      <c r="U21" s="42" t="s">
        <v>44</v>
      </c>
      <c r="V21" s="42">
        <v>4858867</v>
      </c>
      <c r="W21" s="42">
        <v>5571</v>
      </c>
      <c r="X21" s="42">
        <v>335</v>
      </c>
      <c r="Y21" s="42">
        <v>0.42</v>
      </c>
      <c r="Z21" s="42">
        <v>4011460</v>
      </c>
      <c r="AA21" s="42">
        <v>5571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</row>
    <row r="22" spans="1:33" x14ac:dyDescent="0.35">
      <c r="A22" s="42">
        <v>639857037</v>
      </c>
      <c r="B22" t="s">
        <v>35</v>
      </c>
      <c r="C22" t="s">
        <v>36</v>
      </c>
      <c r="D22" s="42" t="s">
        <v>1792</v>
      </c>
      <c r="E22" s="52" t="s">
        <v>1792</v>
      </c>
      <c r="F22" s="42" t="s">
        <v>302</v>
      </c>
      <c r="G22" s="42">
        <v>639857037</v>
      </c>
      <c r="H22" s="42" t="s">
        <v>1721</v>
      </c>
      <c r="I22" s="42" t="s">
        <v>117</v>
      </c>
      <c r="J22" s="42" t="s">
        <v>1769</v>
      </c>
      <c r="K22" s="42" t="s">
        <v>1794</v>
      </c>
      <c r="L22" s="42" t="s">
        <v>1795</v>
      </c>
      <c r="M22" s="42" t="s">
        <v>1796</v>
      </c>
      <c r="N22" s="42">
        <v>313624</v>
      </c>
      <c r="O22" s="42">
        <v>13447</v>
      </c>
      <c r="P22" s="42">
        <v>54171</v>
      </c>
      <c r="Q22" s="43">
        <v>39142</v>
      </c>
      <c r="R22" s="42" t="s">
        <v>1797</v>
      </c>
      <c r="S22" s="42"/>
      <c r="T22" s="42" t="s">
        <v>49</v>
      </c>
      <c r="U22" s="42" t="s">
        <v>44</v>
      </c>
      <c r="V22" s="42">
        <v>5316258</v>
      </c>
      <c r="W22" s="42">
        <v>4909</v>
      </c>
      <c r="X22" s="42">
        <v>204</v>
      </c>
      <c r="Y22" s="42">
        <v>0.41</v>
      </c>
      <c r="Z22" s="42">
        <v>4351480</v>
      </c>
      <c r="AA22" s="42">
        <v>4860</v>
      </c>
      <c r="AB22" s="42">
        <v>49</v>
      </c>
      <c r="AC22" s="42">
        <v>11</v>
      </c>
      <c r="AD22" s="42">
        <v>3</v>
      </c>
      <c r="AE22" s="42">
        <v>5</v>
      </c>
      <c r="AF22" s="42">
        <v>3</v>
      </c>
      <c r="AG22" s="42">
        <v>38</v>
      </c>
    </row>
    <row r="23" spans="1:33" x14ac:dyDescent="0.35">
      <c r="A23" s="42">
        <v>2531839741</v>
      </c>
      <c r="B23" t="s">
        <v>35</v>
      </c>
      <c r="C23" t="s">
        <v>123</v>
      </c>
      <c r="D23" s="42" t="s">
        <v>1814</v>
      </c>
      <c r="E23" s="52" t="s">
        <v>1815</v>
      </c>
      <c r="F23" s="42" t="s">
        <v>1816</v>
      </c>
      <c r="G23" s="42">
        <v>2531839741</v>
      </c>
      <c r="H23" s="42" t="s">
        <v>1721</v>
      </c>
      <c r="I23" s="42" t="s">
        <v>1814</v>
      </c>
      <c r="J23" s="42" t="s">
        <v>1817</v>
      </c>
      <c r="K23" s="42" t="s">
        <v>1818</v>
      </c>
      <c r="L23" s="42" t="s">
        <v>117</v>
      </c>
      <c r="M23" s="42" t="s">
        <v>117</v>
      </c>
      <c r="N23" s="42">
        <v>1117</v>
      </c>
      <c r="O23" s="42">
        <v>0</v>
      </c>
      <c r="P23" s="42">
        <v>0</v>
      </c>
      <c r="Q23" s="43">
        <v>41736</v>
      </c>
      <c r="R23" s="42" t="s">
        <v>1819</v>
      </c>
      <c r="S23" s="42" t="s">
        <v>1820</v>
      </c>
      <c r="T23" s="42" t="s">
        <v>111</v>
      </c>
      <c r="U23" s="42"/>
      <c r="V23" s="42">
        <v>2205173</v>
      </c>
      <c r="W23" s="42">
        <v>2313</v>
      </c>
      <c r="X23" s="42">
        <v>65</v>
      </c>
      <c r="Y23" s="42">
        <v>0.37</v>
      </c>
      <c r="Z23" s="42">
        <v>1991805</v>
      </c>
      <c r="AA23" s="42">
        <v>2257</v>
      </c>
      <c r="AB23" s="42">
        <v>56</v>
      </c>
      <c r="AC23" s="42">
        <v>6</v>
      </c>
      <c r="AD23" s="42">
        <v>4</v>
      </c>
      <c r="AE23" s="42">
        <v>1</v>
      </c>
      <c r="AF23" s="42">
        <v>1</v>
      </c>
      <c r="AG23" s="42">
        <v>45</v>
      </c>
    </row>
    <row r="24" spans="1:33" x14ac:dyDescent="0.35">
      <c r="A24" s="42">
        <v>2636416084</v>
      </c>
      <c r="B24" t="s">
        <v>35</v>
      </c>
      <c r="C24" t="s">
        <v>36</v>
      </c>
      <c r="D24" s="42" t="s">
        <v>1821</v>
      </c>
      <c r="E24" s="52" t="s">
        <v>1822</v>
      </c>
      <c r="F24" s="42" t="s">
        <v>1823</v>
      </c>
      <c r="G24" s="42">
        <v>2636416084</v>
      </c>
      <c r="H24" s="42" t="s">
        <v>1721</v>
      </c>
      <c r="I24" s="42" t="s">
        <v>117</v>
      </c>
      <c r="J24" s="42" t="s">
        <v>1741</v>
      </c>
      <c r="K24" s="42" t="s">
        <v>1742</v>
      </c>
      <c r="L24" s="42" t="s">
        <v>1824</v>
      </c>
      <c r="M24" s="42" t="s">
        <v>1821</v>
      </c>
      <c r="N24" s="42">
        <v>1705388</v>
      </c>
      <c r="O24" s="42">
        <v>0</v>
      </c>
      <c r="P24" s="42">
        <v>0</v>
      </c>
      <c r="Q24" s="43">
        <v>42792</v>
      </c>
      <c r="R24" s="42" t="s">
        <v>1825</v>
      </c>
      <c r="S24" s="42" t="s">
        <v>1826</v>
      </c>
      <c r="T24" s="42" t="s">
        <v>49</v>
      </c>
      <c r="U24" s="42"/>
      <c r="V24" s="42">
        <v>7066705</v>
      </c>
      <c r="W24" s="42">
        <v>5950</v>
      </c>
      <c r="X24" s="42">
        <v>165</v>
      </c>
      <c r="Y24" s="42">
        <v>0.43</v>
      </c>
      <c r="Z24" s="42">
        <v>5499857</v>
      </c>
      <c r="AA24" s="42">
        <v>5865</v>
      </c>
      <c r="AB24" s="42">
        <v>85</v>
      </c>
      <c r="AC24" s="42">
        <v>6</v>
      </c>
      <c r="AD24" s="42">
        <v>3</v>
      </c>
      <c r="AE24" s="42">
        <v>1</v>
      </c>
      <c r="AF24" s="42">
        <v>2</v>
      </c>
      <c r="AG24" s="42">
        <v>46</v>
      </c>
    </row>
    <row r="25" spans="1:33" x14ac:dyDescent="0.35">
      <c r="A25" s="42">
        <v>2531839001</v>
      </c>
      <c r="B25" t="s">
        <v>35</v>
      </c>
      <c r="C25" t="s">
        <v>36</v>
      </c>
      <c r="D25" s="42" t="s">
        <v>1827</v>
      </c>
      <c r="E25" s="52" t="s">
        <v>1827</v>
      </c>
      <c r="F25" s="42" t="s">
        <v>37</v>
      </c>
      <c r="G25" s="42">
        <v>2531839001</v>
      </c>
      <c r="H25" s="42" t="s">
        <v>1721</v>
      </c>
      <c r="I25" s="42" t="s">
        <v>117</v>
      </c>
      <c r="J25" s="42" t="s">
        <v>1729</v>
      </c>
      <c r="K25" s="42" t="s">
        <v>1828</v>
      </c>
      <c r="L25" s="42" t="s">
        <v>1829</v>
      </c>
      <c r="M25" s="42" t="s">
        <v>1830</v>
      </c>
      <c r="N25" s="42">
        <v>423471</v>
      </c>
      <c r="O25" s="42">
        <v>0</v>
      </c>
      <c r="P25" s="42">
        <v>0</v>
      </c>
      <c r="Q25" s="43">
        <v>41509</v>
      </c>
      <c r="R25" s="42" t="s">
        <v>1831</v>
      </c>
      <c r="S25" s="42"/>
      <c r="T25" s="42" t="s">
        <v>49</v>
      </c>
      <c r="U25" s="42" t="s">
        <v>44</v>
      </c>
      <c r="V25" s="42">
        <v>5890504</v>
      </c>
      <c r="W25" s="42">
        <v>6187</v>
      </c>
      <c r="X25" s="42">
        <v>1126</v>
      </c>
      <c r="Y25" s="42">
        <v>0.38</v>
      </c>
      <c r="Z25" s="42">
        <v>4773312</v>
      </c>
      <c r="AA25" s="42">
        <v>6145</v>
      </c>
      <c r="AB25" s="42">
        <v>42</v>
      </c>
      <c r="AC25" s="42">
        <v>3</v>
      </c>
      <c r="AD25" s="42">
        <v>1</v>
      </c>
      <c r="AE25" s="42">
        <v>1</v>
      </c>
      <c r="AF25" s="42">
        <v>1</v>
      </c>
      <c r="AG25" s="42">
        <v>39</v>
      </c>
    </row>
    <row r="26" spans="1:33" x14ac:dyDescent="0.35">
      <c r="A26" s="42">
        <v>2523533592</v>
      </c>
      <c r="B26" t="s">
        <v>35</v>
      </c>
      <c r="C26" t="s">
        <v>36</v>
      </c>
      <c r="D26" s="42" t="s">
        <v>1832</v>
      </c>
      <c r="E26" s="52" t="s">
        <v>1833</v>
      </c>
      <c r="F26" s="42" t="s">
        <v>1834</v>
      </c>
      <c r="G26" s="42">
        <v>2523533592</v>
      </c>
      <c r="H26" s="42" t="s">
        <v>1721</v>
      </c>
      <c r="I26" s="42" t="s">
        <v>117</v>
      </c>
      <c r="J26" s="42" t="s">
        <v>1741</v>
      </c>
      <c r="K26" s="42" t="s">
        <v>1742</v>
      </c>
      <c r="L26" s="42" t="s">
        <v>1743</v>
      </c>
      <c r="M26" s="42" t="s">
        <v>1835</v>
      </c>
      <c r="N26" s="42">
        <v>329545</v>
      </c>
      <c r="O26" s="42">
        <v>0</v>
      </c>
      <c r="P26" s="42">
        <v>0</v>
      </c>
      <c r="Q26" s="43">
        <v>41565</v>
      </c>
      <c r="R26" s="42" t="s">
        <v>1836</v>
      </c>
      <c r="S26" s="42" t="s">
        <v>1746</v>
      </c>
      <c r="T26" s="42" t="s">
        <v>49</v>
      </c>
      <c r="U26" s="42" t="s">
        <v>44</v>
      </c>
      <c r="V26" s="42">
        <v>5507784</v>
      </c>
      <c r="W26" s="42">
        <v>4955</v>
      </c>
      <c r="X26" s="42">
        <v>20</v>
      </c>
      <c r="Y26" s="42">
        <v>0.39</v>
      </c>
      <c r="Z26" s="42">
        <v>4756160</v>
      </c>
      <c r="AA26" s="42">
        <v>4892</v>
      </c>
      <c r="AB26" s="42">
        <v>63</v>
      </c>
      <c r="AC26" s="42">
        <v>5</v>
      </c>
      <c r="AD26" s="42">
        <v>3</v>
      </c>
      <c r="AE26" s="42">
        <v>1</v>
      </c>
      <c r="AF26" s="42">
        <v>1</v>
      </c>
      <c r="AG26" s="42">
        <v>38</v>
      </c>
    </row>
    <row r="27" spans="1:33" x14ac:dyDescent="0.35">
      <c r="A27" s="42">
        <v>2660238729</v>
      </c>
      <c r="B27" t="s">
        <v>35</v>
      </c>
      <c r="C27" t="s">
        <v>36</v>
      </c>
      <c r="D27" s="42" t="s">
        <v>1837</v>
      </c>
      <c r="E27" s="52" t="s">
        <v>1838</v>
      </c>
      <c r="F27" s="42" t="s">
        <v>108</v>
      </c>
      <c r="G27" s="42">
        <v>2660238729</v>
      </c>
      <c r="H27" s="42" t="s">
        <v>1721</v>
      </c>
      <c r="I27" s="42" t="s">
        <v>117</v>
      </c>
      <c r="J27" s="42" t="s">
        <v>1741</v>
      </c>
      <c r="K27" s="42" t="s">
        <v>1839</v>
      </c>
      <c r="L27" s="42" t="s">
        <v>1840</v>
      </c>
      <c r="M27" s="42" t="s">
        <v>1841</v>
      </c>
      <c r="N27" s="42">
        <v>111611</v>
      </c>
      <c r="O27" s="42">
        <v>0</v>
      </c>
      <c r="P27" s="42">
        <v>0</v>
      </c>
      <c r="Q27" s="43">
        <v>42647</v>
      </c>
      <c r="R27" s="42"/>
      <c r="S27" s="42"/>
      <c r="T27" s="42" t="s">
        <v>111</v>
      </c>
      <c r="U27" s="42"/>
      <c r="V27" s="42">
        <v>4775158</v>
      </c>
      <c r="W27" s="42">
        <v>4039</v>
      </c>
      <c r="X27" s="42">
        <v>195</v>
      </c>
      <c r="Y27" s="42">
        <v>0.49</v>
      </c>
      <c r="Z27" s="42">
        <v>3993425</v>
      </c>
      <c r="AA27" s="42">
        <v>3969</v>
      </c>
      <c r="AB27" s="42">
        <v>70</v>
      </c>
      <c r="AC27" s="42">
        <v>7</v>
      </c>
      <c r="AD27" s="42">
        <v>3</v>
      </c>
      <c r="AE27" s="42">
        <v>3</v>
      </c>
      <c r="AF27" s="42">
        <v>1</v>
      </c>
      <c r="AG27" s="42">
        <v>43</v>
      </c>
    </row>
    <row r="28" spans="1:33" x14ac:dyDescent="0.35">
      <c r="A28" s="42">
        <v>2556921048</v>
      </c>
      <c r="B28" t="s">
        <v>35</v>
      </c>
      <c r="C28" t="s">
        <v>123</v>
      </c>
      <c r="D28" s="42" t="s">
        <v>1814</v>
      </c>
      <c r="E28" s="52" t="s">
        <v>1842</v>
      </c>
      <c r="F28" s="42" t="s">
        <v>1816</v>
      </c>
      <c r="G28" s="42">
        <v>2556921048</v>
      </c>
      <c r="H28" s="42" t="s">
        <v>1721</v>
      </c>
      <c r="I28" s="42" t="s">
        <v>1814</v>
      </c>
      <c r="J28" s="42" t="s">
        <v>1843</v>
      </c>
      <c r="K28" s="42" t="s">
        <v>1844</v>
      </c>
      <c r="L28" s="42" t="s">
        <v>1845</v>
      </c>
      <c r="M28" s="42" t="s">
        <v>1846</v>
      </c>
      <c r="N28" s="42">
        <v>1906157</v>
      </c>
      <c r="O28" s="42">
        <v>0</v>
      </c>
      <c r="P28" s="42">
        <v>0</v>
      </c>
      <c r="Q28" s="43">
        <v>41736</v>
      </c>
      <c r="R28" s="42"/>
      <c r="S28" s="42" t="s">
        <v>1820</v>
      </c>
      <c r="T28" s="42" t="s">
        <v>111</v>
      </c>
      <c r="U28" s="42"/>
      <c r="V28" s="42">
        <v>5494645</v>
      </c>
      <c r="W28" s="42">
        <v>4655</v>
      </c>
      <c r="X28" s="42">
        <v>8</v>
      </c>
      <c r="Y28" s="42">
        <v>0.49</v>
      </c>
      <c r="Z28" s="42">
        <v>4896393</v>
      </c>
      <c r="AA28" s="42">
        <v>4607</v>
      </c>
      <c r="AB28" s="42">
        <v>48</v>
      </c>
      <c r="AC28" s="42">
        <v>3</v>
      </c>
      <c r="AD28" s="42">
        <v>1</v>
      </c>
      <c r="AE28" s="42">
        <v>1</v>
      </c>
      <c r="AF28" s="42">
        <v>1</v>
      </c>
      <c r="AG28" s="42">
        <v>44</v>
      </c>
    </row>
    <row r="29" spans="1:33" x14ac:dyDescent="0.35">
      <c r="A29" s="42">
        <v>2606217318</v>
      </c>
      <c r="B29" t="s">
        <v>35</v>
      </c>
      <c r="C29" t="s">
        <v>36</v>
      </c>
      <c r="D29" s="42" t="s">
        <v>1763</v>
      </c>
      <c r="E29" s="52" t="s">
        <v>1847</v>
      </c>
      <c r="F29" s="42" t="s">
        <v>1736</v>
      </c>
      <c r="G29" s="42">
        <v>2606217318</v>
      </c>
      <c r="H29" s="42" t="s">
        <v>1721</v>
      </c>
      <c r="I29" s="42" t="s">
        <v>117</v>
      </c>
      <c r="J29" s="42" t="s">
        <v>1722</v>
      </c>
      <c r="K29" s="42" t="s">
        <v>1723</v>
      </c>
      <c r="L29" s="42" t="s">
        <v>1724</v>
      </c>
      <c r="M29" s="42" t="s">
        <v>1725</v>
      </c>
      <c r="N29" s="42">
        <v>167545</v>
      </c>
      <c r="O29" s="42">
        <v>0</v>
      </c>
      <c r="P29" s="42">
        <v>0</v>
      </c>
      <c r="Q29" s="43">
        <v>42073</v>
      </c>
      <c r="R29" s="42" t="s">
        <v>1848</v>
      </c>
      <c r="S29" s="42"/>
      <c r="T29" s="42" t="s">
        <v>49</v>
      </c>
      <c r="U29" s="42" t="s">
        <v>44</v>
      </c>
      <c r="V29" s="42">
        <v>1697748</v>
      </c>
      <c r="W29" s="42">
        <v>1980</v>
      </c>
      <c r="X29" s="42">
        <v>18</v>
      </c>
      <c r="Y29" s="42">
        <v>0.31</v>
      </c>
      <c r="Z29" s="42">
        <v>1521568</v>
      </c>
      <c r="AA29" s="42">
        <v>1927</v>
      </c>
      <c r="AB29" s="42">
        <v>53</v>
      </c>
      <c r="AC29" s="42">
        <v>3</v>
      </c>
      <c r="AD29" s="42">
        <v>1</v>
      </c>
      <c r="AE29" s="42">
        <v>1</v>
      </c>
      <c r="AF29" s="42">
        <v>1</v>
      </c>
      <c r="AG29" s="42">
        <v>38</v>
      </c>
    </row>
    <row r="30" spans="1:33" x14ac:dyDescent="0.35">
      <c r="A30" s="42">
        <v>2648501290</v>
      </c>
      <c r="B30" t="s">
        <v>35</v>
      </c>
      <c r="C30" t="s">
        <v>36</v>
      </c>
      <c r="D30" s="42" t="s">
        <v>1849</v>
      </c>
      <c r="E30" s="52" t="s">
        <v>1850</v>
      </c>
      <c r="F30" s="42" t="s">
        <v>1736</v>
      </c>
      <c r="G30" s="42">
        <v>2648501290</v>
      </c>
      <c r="H30" s="42" t="s">
        <v>1721</v>
      </c>
      <c r="I30" s="42" t="s">
        <v>117</v>
      </c>
      <c r="J30" s="42" t="s">
        <v>1722</v>
      </c>
      <c r="K30" s="42" t="s">
        <v>1723</v>
      </c>
      <c r="L30" s="42" t="s">
        <v>1724</v>
      </c>
      <c r="M30" s="42" t="s">
        <v>1851</v>
      </c>
      <c r="N30" s="42">
        <v>1471501</v>
      </c>
      <c r="O30" s="42">
        <v>0</v>
      </c>
      <c r="P30" s="42">
        <v>0</v>
      </c>
      <c r="Q30" s="43">
        <v>42391</v>
      </c>
      <c r="R30" s="42" t="s">
        <v>1852</v>
      </c>
      <c r="S30" s="42" t="s">
        <v>1853</v>
      </c>
      <c r="T30" s="42" t="s">
        <v>111</v>
      </c>
      <c r="U30" s="42"/>
      <c r="V30" s="42">
        <v>1587139</v>
      </c>
      <c r="W30" s="42">
        <v>1922</v>
      </c>
      <c r="X30" s="42">
        <v>51</v>
      </c>
      <c r="Y30" s="42">
        <v>0.31</v>
      </c>
      <c r="Z30" s="42">
        <v>1446365</v>
      </c>
      <c r="AA30" s="42">
        <v>1872</v>
      </c>
      <c r="AB30" s="42">
        <v>50</v>
      </c>
      <c r="AC30" s="42">
        <v>3</v>
      </c>
      <c r="AD30" s="42">
        <v>1</v>
      </c>
      <c r="AE30" s="42">
        <v>1</v>
      </c>
      <c r="AF30" s="42">
        <v>1</v>
      </c>
      <c r="AG30" s="42">
        <v>34</v>
      </c>
    </row>
    <row r="31" spans="1:33" x14ac:dyDescent="0.35">
      <c r="A31" s="42">
        <v>2582580551</v>
      </c>
      <c r="B31" t="s">
        <v>35</v>
      </c>
      <c r="C31" t="s">
        <v>123</v>
      </c>
      <c r="D31" s="42" t="s">
        <v>1612</v>
      </c>
      <c r="E31" s="52" t="s">
        <v>1854</v>
      </c>
      <c r="F31" s="42" t="s">
        <v>46</v>
      </c>
      <c r="G31" s="42">
        <v>2582580551</v>
      </c>
      <c r="H31" s="42" t="s">
        <v>1721</v>
      </c>
      <c r="I31" s="42" t="s">
        <v>117</v>
      </c>
      <c r="J31" s="42" t="s">
        <v>117</v>
      </c>
      <c r="K31" s="42" t="s">
        <v>117</v>
      </c>
      <c r="L31" s="42" t="s">
        <v>117</v>
      </c>
      <c r="M31" s="42" t="s">
        <v>117</v>
      </c>
      <c r="N31" s="42">
        <v>1117</v>
      </c>
      <c r="O31" s="42">
        <v>0</v>
      </c>
      <c r="P31" s="42">
        <v>0</v>
      </c>
      <c r="Q31" s="43">
        <v>42216</v>
      </c>
      <c r="R31" s="42"/>
      <c r="S31" s="42" t="s">
        <v>1610</v>
      </c>
      <c r="T31" s="42" t="s">
        <v>111</v>
      </c>
      <c r="U31" s="42"/>
      <c r="V31" s="42">
        <v>3350202</v>
      </c>
      <c r="W31" s="42">
        <v>3429</v>
      </c>
      <c r="X31" s="42">
        <v>146</v>
      </c>
      <c r="Y31" s="42">
        <v>0.65</v>
      </c>
      <c r="Z31" s="42">
        <v>2892466</v>
      </c>
      <c r="AA31" s="42">
        <v>3378</v>
      </c>
      <c r="AB31" s="42">
        <v>51</v>
      </c>
      <c r="AC31" s="42">
        <v>2</v>
      </c>
      <c r="AD31" s="42">
        <v>2</v>
      </c>
      <c r="AE31" s="42">
        <v>0</v>
      </c>
      <c r="AF31" s="42">
        <v>0</v>
      </c>
      <c r="AG31" s="42">
        <v>41</v>
      </c>
    </row>
    <row r="32" spans="1:33" x14ac:dyDescent="0.35">
      <c r="A32" s="42">
        <v>2548876995</v>
      </c>
      <c r="B32" t="s">
        <v>35</v>
      </c>
      <c r="C32" t="s">
        <v>36</v>
      </c>
      <c r="D32" s="42" t="s">
        <v>1855</v>
      </c>
      <c r="E32" s="52" t="s">
        <v>1856</v>
      </c>
      <c r="F32" s="42" t="s">
        <v>1768</v>
      </c>
      <c r="G32" s="42">
        <v>2548876995</v>
      </c>
      <c r="H32" s="42" t="s">
        <v>1721</v>
      </c>
      <c r="I32" s="42" t="s">
        <v>117</v>
      </c>
      <c r="J32" s="42" t="s">
        <v>1769</v>
      </c>
      <c r="K32" s="42" t="s">
        <v>1857</v>
      </c>
      <c r="L32" s="42" t="s">
        <v>1858</v>
      </c>
      <c r="M32" s="42" t="s">
        <v>1859</v>
      </c>
      <c r="N32" s="42">
        <v>372781</v>
      </c>
      <c r="O32" s="42">
        <v>0</v>
      </c>
      <c r="P32" s="42">
        <v>0</v>
      </c>
      <c r="Q32" s="43">
        <v>41613</v>
      </c>
      <c r="R32" s="42" t="s">
        <v>1860</v>
      </c>
      <c r="S32" s="42"/>
      <c r="T32" s="42" t="s">
        <v>49</v>
      </c>
      <c r="U32" s="42" t="s">
        <v>44</v>
      </c>
      <c r="V32" s="42">
        <v>7360256</v>
      </c>
      <c r="W32" s="42">
        <v>6604</v>
      </c>
      <c r="X32" s="42">
        <v>524</v>
      </c>
      <c r="Y32" s="42">
        <v>0.4</v>
      </c>
      <c r="Z32" s="42">
        <v>5936766</v>
      </c>
      <c r="AA32" s="42">
        <v>6533</v>
      </c>
      <c r="AB32" s="42">
        <v>71</v>
      </c>
      <c r="AC32" s="42">
        <v>3</v>
      </c>
      <c r="AD32" s="42">
        <v>1</v>
      </c>
      <c r="AE32" s="42">
        <v>1</v>
      </c>
      <c r="AF32" s="42">
        <v>1</v>
      </c>
      <c r="AG32" s="42">
        <v>45</v>
      </c>
    </row>
    <row r="33" spans="1:33" x14ac:dyDescent="0.35">
      <c r="A33" s="42">
        <v>643348535</v>
      </c>
      <c r="B33" t="s">
        <v>35</v>
      </c>
      <c r="C33" t="s">
        <v>60</v>
      </c>
      <c r="D33" s="42" t="s">
        <v>1861</v>
      </c>
      <c r="E33" s="52" t="s">
        <v>1862</v>
      </c>
      <c r="F33" s="42" t="s">
        <v>46</v>
      </c>
      <c r="G33" s="42">
        <v>643348535</v>
      </c>
      <c r="H33" s="42" t="s">
        <v>1721</v>
      </c>
      <c r="I33" s="42" t="s">
        <v>117</v>
      </c>
      <c r="J33" s="42" t="s">
        <v>1741</v>
      </c>
      <c r="K33" s="42" t="s">
        <v>1863</v>
      </c>
      <c r="L33" s="42" t="s">
        <v>1864</v>
      </c>
      <c r="M33" s="42" t="s">
        <v>1862</v>
      </c>
      <c r="N33" s="42">
        <v>41431</v>
      </c>
      <c r="O33" s="42">
        <v>20503</v>
      </c>
      <c r="P33" s="42">
        <v>59027</v>
      </c>
      <c r="Q33" s="43">
        <v>39904</v>
      </c>
      <c r="R33" s="42" t="s">
        <v>1865</v>
      </c>
      <c r="S33" s="42" t="s">
        <v>1866</v>
      </c>
      <c r="T33" s="42" t="s">
        <v>49</v>
      </c>
      <c r="U33" s="42" t="s">
        <v>44</v>
      </c>
      <c r="V33" s="42">
        <v>4787694</v>
      </c>
      <c r="W33" s="42">
        <v>4615</v>
      </c>
      <c r="X33" s="42">
        <v>4</v>
      </c>
      <c r="Y33" s="42">
        <v>0.4</v>
      </c>
      <c r="Z33" s="42">
        <v>4154258</v>
      </c>
      <c r="AA33" s="42">
        <v>4566</v>
      </c>
      <c r="AB33" s="42">
        <v>49</v>
      </c>
      <c r="AC33" s="42">
        <v>6</v>
      </c>
      <c r="AD33" s="42">
        <v>2</v>
      </c>
      <c r="AE33" s="42">
        <v>2</v>
      </c>
      <c r="AF33" s="42">
        <v>2</v>
      </c>
      <c r="AG33" s="42">
        <v>43</v>
      </c>
    </row>
    <row r="34" spans="1:33" x14ac:dyDescent="0.35">
      <c r="A34" s="42">
        <v>2651870081</v>
      </c>
      <c r="B34" t="s">
        <v>35</v>
      </c>
      <c r="C34" t="s">
        <v>36</v>
      </c>
      <c r="D34" s="42" t="s">
        <v>738</v>
      </c>
      <c r="E34" s="52" t="s">
        <v>1867</v>
      </c>
      <c r="F34" s="42" t="s">
        <v>736</v>
      </c>
      <c r="G34" s="42">
        <v>2651870081</v>
      </c>
      <c r="H34" s="42" t="s">
        <v>1721</v>
      </c>
      <c r="I34" s="42" t="s">
        <v>117</v>
      </c>
      <c r="J34" s="42" t="s">
        <v>1722</v>
      </c>
      <c r="K34" s="42" t="s">
        <v>1788</v>
      </c>
      <c r="L34" s="42" t="s">
        <v>1789</v>
      </c>
      <c r="M34" s="42" t="s">
        <v>117</v>
      </c>
      <c r="N34" s="42">
        <v>1129</v>
      </c>
      <c r="O34" s="42">
        <v>0</v>
      </c>
      <c r="P34" s="42">
        <v>0</v>
      </c>
      <c r="Q34" s="43">
        <v>42723</v>
      </c>
      <c r="R34" s="42"/>
      <c r="S34" s="42" t="s">
        <v>1868</v>
      </c>
      <c r="T34" s="42" t="s">
        <v>111</v>
      </c>
      <c r="U34" s="42"/>
      <c r="V34" s="42">
        <v>1320301</v>
      </c>
      <c r="W34" s="42">
        <v>1624</v>
      </c>
      <c r="X34" s="42">
        <v>151</v>
      </c>
      <c r="Y34" s="42">
        <v>0.6</v>
      </c>
      <c r="Z34" s="42">
        <v>1227212</v>
      </c>
      <c r="AA34" s="42">
        <v>1592</v>
      </c>
      <c r="AB34" s="42">
        <v>32</v>
      </c>
      <c r="AC34" s="42">
        <v>0</v>
      </c>
      <c r="AD34" s="42">
        <v>0</v>
      </c>
      <c r="AE34" s="42">
        <v>0</v>
      </c>
      <c r="AF34" s="42">
        <v>0</v>
      </c>
      <c r="AG34" s="42">
        <v>25</v>
      </c>
    </row>
    <row r="35" spans="1:33" x14ac:dyDescent="0.35">
      <c r="A35" s="42">
        <v>2547132310</v>
      </c>
      <c r="B35" t="s">
        <v>35</v>
      </c>
      <c r="C35" t="s">
        <v>36</v>
      </c>
      <c r="D35" s="42" t="s">
        <v>1869</v>
      </c>
      <c r="E35" s="52" t="s">
        <v>1869</v>
      </c>
      <c r="F35" s="42" t="s">
        <v>1870</v>
      </c>
      <c r="G35" s="42">
        <v>2547132310</v>
      </c>
      <c r="H35" s="42" t="s">
        <v>1721</v>
      </c>
      <c r="I35" s="42" t="s">
        <v>117</v>
      </c>
      <c r="J35" s="42" t="s">
        <v>1722</v>
      </c>
      <c r="K35" s="42" t="s">
        <v>1871</v>
      </c>
      <c r="L35" s="42" t="s">
        <v>1872</v>
      </c>
      <c r="M35" s="42" t="s">
        <v>1873</v>
      </c>
      <c r="N35" s="42">
        <v>317619</v>
      </c>
      <c r="O35" s="42">
        <v>0</v>
      </c>
      <c r="P35" s="42">
        <v>0</v>
      </c>
      <c r="Q35" s="43">
        <v>41605</v>
      </c>
      <c r="R35" s="42" t="s">
        <v>1874</v>
      </c>
      <c r="S35" s="42"/>
      <c r="T35" s="42" t="s">
        <v>49</v>
      </c>
      <c r="U35" s="42" t="s">
        <v>49</v>
      </c>
      <c r="V35" s="42">
        <v>3377948</v>
      </c>
      <c r="W35" s="42">
        <v>5534</v>
      </c>
      <c r="X35" s="42">
        <v>2340</v>
      </c>
      <c r="Y35" s="42">
        <v>0.54</v>
      </c>
      <c r="Z35" s="42">
        <v>2643612</v>
      </c>
      <c r="AA35" s="42">
        <v>5492</v>
      </c>
      <c r="AB35" s="42">
        <v>42</v>
      </c>
      <c r="AC35" s="42">
        <v>4</v>
      </c>
      <c r="AD35" s="42">
        <v>1</v>
      </c>
      <c r="AE35" s="42">
        <v>1</v>
      </c>
      <c r="AF35" s="42">
        <v>2</v>
      </c>
      <c r="AG35" s="42">
        <v>31</v>
      </c>
    </row>
    <row r="36" spans="1:33" x14ac:dyDescent="0.35">
      <c r="A36" s="42">
        <v>2606217688</v>
      </c>
      <c r="B36" t="s">
        <v>35</v>
      </c>
      <c r="C36" t="s">
        <v>60</v>
      </c>
      <c r="D36" s="42" t="s">
        <v>1763</v>
      </c>
      <c r="E36" s="52" t="s">
        <v>1875</v>
      </c>
      <c r="F36" s="42" t="s">
        <v>1736</v>
      </c>
      <c r="G36" s="42">
        <v>2606217688</v>
      </c>
      <c r="H36" s="42" t="s">
        <v>1721</v>
      </c>
      <c r="I36" s="42" t="s">
        <v>117</v>
      </c>
      <c r="J36" s="42" t="s">
        <v>1722</v>
      </c>
      <c r="K36" s="42" t="s">
        <v>1723</v>
      </c>
      <c r="L36" s="42" t="s">
        <v>1724</v>
      </c>
      <c r="M36" s="42" t="s">
        <v>1876</v>
      </c>
      <c r="N36" s="42">
        <v>1501268</v>
      </c>
      <c r="O36" s="42">
        <v>0</v>
      </c>
      <c r="P36" s="42">
        <v>0</v>
      </c>
      <c r="Q36" s="43">
        <v>42073</v>
      </c>
      <c r="R36" s="42" t="s">
        <v>1877</v>
      </c>
      <c r="S36" s="42"/>
      <c r="T36" s="42" t="s">
        <v>49</v>
      </c>
      <c r="U36" s="42" t="s">
        <v>44</v>
      </c>
      <c r="V36" s="42">
        <v>1780061</v>
      </c>
      <c r="W36" s="42">
        <v>2089</v>
      </c>
      <c r="X36" s="42">
        <v>1</v>
      </c>
      <c r="Y36" s="42">
        <v>0.31</v>
      </c>
      <c r="Z36" s="42">
        <v>1604264</v>
      </c>
      <c r="AA36" s="42">
        <v>2033</v>
      </c>
      <c r="AB36" s="42">
        <v>56</v>
      </c>
      <c r="AC36" s="42">
        <v>3</v>
      </c>
      <c r="AD36" s="42">
        <v>1</v>
      </c>
      <c r="AE36" s="42">
        <v>1</v>
      </c>
      <c r="AF36" s="42">
        <v>1</v>
      </c>
      <c r="AG36" s="42">
        <v>38</v>
      </c>
    </row>
    <row r="37" spans="1:33" x14ac:dyDescent="0.35">
      <c r="A37" s="42">
        <v>2512047082</v>
      </c>
      <c r="B37" t="s">
        <v>35</v>
      </c>
      <c r="C37" t="s">
        <v>36</v>
      </c>
      <c r="D37" s="42" t="s">
        <v>1878</v>
      </c>
      <c r="E37" s="52" t="s">
        <v>1879</v>
      </c>
      <c r="F37" s="42" t="s">
        <v>1880</v>
      </c>
      <c r="G37" s="42">
        <v>2512047082</v>
      </c>
      <c r="H37" s="42" t="s">
        <v>1721</v>
      </c>
      <c r="I37" s="42" t="s">
        <v>117</v>
      </c>
      <c r="J37" s="42" t="s">
        <v>1769</v>
      </c>
      <c r="K37" s="42" t="s">
        <v>1770</v>
      </c>
      <c r="L37" s="42" t="s">
        <v>1771</v>
      </c>
      <c r="M37" s="42" t="s">
        <v>1772</v>
      </c>
      <c r="N37" s="42">
        <v>211165</v>
      </c>
      <c r="O37" s="42">
        <v>0</v>
      </c>
      <c r="P37" s="42">
        <v>0</v>
      </c>
      <c r="Q37" s="43">
        <v>42222</v>
      </c>
      <c r="R37" s="42" t="s">
        <v>1881</v>
      </c>
      <c r="S37" s="42" t="s">
        <v>1882</v>
      </c>
      <c r="T37" s="42" t="s">
        <v>49</v>
      </c>
      <c r="U37" s="42" t="s">
        <v>44</v>
      </c>
      <c r="V37" s="42">
        <v>7801630</v>
      </c>
      <c r="W37" s="42">
        <v>6968</v>
      </c>
      <c r="X37" s="42">
        <v>241</v>
      </c>
      <c r="Y37" s="42">
        <v>0.41</v>
      </c>
      <c r="Z37" s="42">
        <v>6324874</v>
      </c>
      <c r="AA37" s="42">
        <v>6909</v>
      </c>
      <c r="AB37" s="42">
        <v>59</v>
      </c>
      <c r="AC37" s="42">
        <v>3</v>
      </c>
      <c r="AD37" s="42">
        <v>1</v>
      </c>
      <c r="AE37" s="42">
        <v>1</v>
      </c>
      <c r="AF37" s="42">
        <v>1</v>
      </c>
      <c r="AG37" s="42">
        <v>44</v>
      </c>
    </row>
    <row r="38" spans="1:33" x14ac:dyDescent="0.35">
      <c r="A38" s="42">
        <v>2651869831</v>
      </c>
      <c r="B38" t="s">
        <v>35</v>
      </c>
      <c r="C38" t="s">
        <v>36</v>
      </c>
      <c r="D38" s="42" t="s">
        <v>1849</v>
      </c>
      <c r="E38" s="52" t="s">
        <v>1883</v>
      </c>
      <c r="F38" s="42" t="s">
        <v>1736</v>
      </c>
      <c r="G38" s="42">
        <v>2651869831</v>
      </c>
      <c r="H38" s="42" t="s">
        <v>1721</v>
      </c>
      <c r="I38" s="42" t="s">
        <v>117</v>
      </c>
      <c r="J38" s="42" t="s">
        <v>1722</v>
      </c>
      <c r="K38" s="42" t="s">
        <v>1723</v>
      </c>
      <c r="L38" s="42" t="s">
        <v>1724</v>
      </c>
      <c r="M38" s="42" t="s">
        <v>1884</v>
      </c>
      <c r="N38" s="42">
        <v>1471527</v>
      </c>
      <c r="O38" s="42">
        <v>0</v>
      </c>
      <c r="P38" s="42">
        <v>0</v>
      </c>
      <c r="Q38" s="43">
        <v>42430</v>
      </c>
      <c r="R38" s="42" t="s">
        <v>1885</v>
      </c>
      <c r="S38" s="42" t="s">
        <v>1853</v>
      </c>
      <c r="T38" s="42" t="s">
        <v>111</v>
      </c>
      <c r="U38" s="42"/>
      <c r="V38" s="42">
        <v>1379477</v>
      </c>
      <c r="W38" s="42">
        <v>1685</v>
      </c>
      <c r="X38" s="42">
        <v>67</v>
      </c>
      <c r="Y38" s="42">
        <v>0.31</v>
      </c>
      <c r="Z38" s="42">
        <v>1267471</v>
      </c>
      <c r="AA38" s="42">
        <v>1646</v>
      </c>
      <c r="AB38" s="42">
        <v>39</v>
      </c>
      <c r="AC38" s="42">
        <v>4</v>
      </c>
      <c r="AD38" s="42">
        <v>1</v>
      </c>
      <c r="AE38" s="42">
        <v>2</v>
      </c>
      <c r="AF38" s="42">
        <v>1</v>
      </c>
      <c r="AG38" s="42">
        <v>24</v>
      </c>
    </row>
    <row r="39" spans="1:33" x14ac:dyDescent="0.35">
      <c r="A39" s="42">
        <v>2687453380</v>
      </c>
      <c r="B39" t="s">
        <v>35</v>
      </c>
      <c r="C39" t="s">
        <v>60</v>
      </c>
      <c r="D39" s="42" t="s">
        <v>1886</v>
      </c>
      <c r="E39" s="52" t="s">
        <v>1887</v>
      </c>
      <c r="F39" s="42" t="s">
        <v>1888</v>
      </c>
      <c r="G39" s="42">
        <v>2687453380</v>
      </c>
      <c r="H39" s="42" t="s">
        <v>1721</v>
      </c>
      <c r="I39" s="42" t="s">
        <v>117</v>
      </c>
      <c r="J39" s="42" t="s">
        <v>1722</v>
      </c>
      <c r="K39" s="42" t="s">
        <v>1788</v>
      </c>
      <c r="L39" s="42" t="s">
        <v>1789</v>
      </c>
      <c r="M39" s="42" t="s">
        <v>1889</v>
      </c>
      <c r="N39" s="42">
        <v>29410</v>
      </c>
      <c r="O39" s="42">
        <v>0</v>
      </c>
      <c r="P39" s="42">
        <v>0</v>
      </c>
      <c r="Q39" s="43">
        <v>42578</v>
      </c>
      <c r="R39" s="42" t="s">
        <v>1890</v>
      </c>
      <c r="S39" s="42"/>
      <c r="T39" s="42" t="s">
        <v>49</v>
      </c>
      <c r="U39" s="42"/>
      <c r="V39" s="42">
        <v>2429688</v>
      </c>
      <c r="W39" s="42">
        <v>2751</v>
      </c>
      <c r="X39" s="42">
        <v>1</v>
      </c>
      <c r="Y39" s="42">
        <v>0.59</v>
      </c>
      <c r="Z39" s="42">
        <v>2214797</v>
      </c>
      <c r="AA39" s="42">
        <v>2671</v>
      </c>
      <c r="AB39" s="42">
        <v>80</v>
      </c>
      <c r="AC39" s="42">
        <v>6</v>
      </c>
      <c r="AD39" s="42">
        <v>2</v>
      </c>
      <c r="AE39" s="42">
        <v>2</v>
      </c>
      <c r="AF39" s="42">
        <v>2</v>
      </c>
      <c r="AG39" s="42">
        <v>45</v>
      </c>
    </row>
    <row r="40" spans="1:33" x14ac:dyDescent="0.35">
      <c r="A40" s="42">
        <v>2551306661</v>
      </c>
      <c r="B40" t="s">
        <v>35</v>
      </c>
      <c r="C40" t="s">
        <v>36</v>
      </c>
      <c r="D40" s="42" t="s">
        <v>1734</v>
      </c>
      <c r="E40" s="52" t="s">
        <v>1891</v>
      </c>
      <c r="F40" s="42" t="s">
        <v>1736</v>
      </c>
      <c r="G40" s="42">
        <v>2551306661</v>
      </c>
      <c r="H40" s="42" t="s">
        <v>1721</v>
      </c>
      <c r="I40" s="42" t="s">
        <v>117</v>
      </c>
      <c r="J40" s="42" t="s">
        <v>1722</v>
      </c>
      <c r="K40" s="42" t="s">
        <v>1723</v>
      </c>
      <c r="L40" s="42" t="s">
        <v>1724</v>
      </c>
      <c r="M40" s="42" t="s">
        <v>1891</v>
      </c>
      <c r="N40" s="42">
        <v>613198</v>
      </c>
      <c r="O40" s="42">
        <v>0</v>
      </c>
      <c r="P40" s="42">
        <v>0</v>
      </c>
      <c r="Q40" s="42"/>
      <c r="R40" s="42" t="s">
        <v>1892</v>
      </c>
      <c r="S40" s="42"/>
      <c r="T40" s="42" t="s">
        <v>49</v>
      </c>
      <c r="U40" s="42" t="s">
        <v>44</v>
      </c>
      <c r="V40" s="42">
        <v>905221</v>
      </c>
      <c r="W40" s="42">
        <v>1135</v>
      </c>
      <c r="X40" s="42">
        <v>109</v>
      </c>
      <c r="Y40" s="42">
        <v>0.31</v>
      </c>
      <c r="Z40" s="42">
        <v>818321</v>
      </c>
      <c r="AA40" s="42">
        <v>1104</v>
      </c>
      <c r="AB40" s="42">
        <v>31</v>
      </c>
      <c r="AC40" s="42">
        <v>3</v>
      </c>
      <c r="AD40" s="42">
        <v>1</v>
      </c>
      <c r="AE40" s="42">
        <v>1</v>
      </c>
      <c r="AF40" s="42">
        <v>1</v>
      </c>
      <c r="AG40" s="42">
        <v>23</v>
      </c>
    </row>
    <row r="41" spans="1:33" x14ac:dyDescent="0.35">
      <c r="A41" s="42">
        <v>2509601026</v>
      </c>
      <c r="B41" t="s">
        <v>35</v>
      </c>
      <c r="C41" t="s">
        <v>36</v>
      </c>
      <c r="D41" s="42" t="s">
        <v>1798</v>
      </c>
      <c r="E41" s="52" t="s">
        <v>1893</v>
      </c>
      <c r="F41" s="42" t="s">
        <v>46</v>
      </c>
      <c r="G41" s="42">
        <v>2509601026</v>
      </c>
      <c r="H41" s="42" t="s">
        <v>1721</v>
      </c>
      <c r="I41" s="42" t="s">
        <v>117</v>
      </c>
      <c r="J41" s="42" t="s">
        <v>1722</v>
      </c>
      <c r="K41" s="42" t="s">
        <v>1894</v>
      </c>
      <c r="L41" s="42" t="s">
        <v>1895</v>
      </c>
      <c r="M41" s="42" t="s">
        <v>1896</v>
      </c>
      <c r="N41" s="42">
        <v>118166</v>
      </c>
      <c r="O41" s="42">
        <v>62311</v>
      </c>
      <c r="P41" s="42">
        <v>0</v>
      </c>
      <c r="Q41" s="43">
        <v>41219</v>
      </c>
      <c r="R41" s="42" t="s">
        <v>1897</v>
      </c>
      <c r="S41" s="42" t="s">
        <v>1803</v>
      </c>
      <c r="T41" s="42" t="s">
        <v>49</v>
      </c>
      <c r="U41" s="42" t="s">
        <v>111</v>
      </c>
      <c r="V41" s="42">
        <v>6891283</v>
      </c>
      <c r="W41" s="42">
        <v>6470</v>
      </c>
      <c r="X41" s="42">
        <v>2</v>
      </c>
      <c r="Y41" s="42">
        <v>0.57999999999999996</v>
      </c>
      <c r="Z41" s="42">
        <v>5846531</v>
      </c>
      <c r="AA41" s="42">
        <v>6414</v>
      </c>
      <c r="AB41" s="42">
        <v>56</v>
      </c>
      <c r="AC41" s="42">
        <v>7</v>
      </c>
      <c r="AD41" s="42">
        <v>2</v>
      </c>
      <c r="AE41" s="42">
        <v>2</v>
      </c>
      <c r="AF41" s="42">
        <v>3</v>
      </c>
      <c r="AG41" s="42">
        <v>43</v>
      </c>
    </row>
    <row r="42" spans="1:33" x14ac:dyDescent="0.35">
      <c r="A42" s="42">
        <v>2608642208</v>
      </c>
      <c r="B42" t="s">
        <v>35</v>
      </c>
      <c r="C42" t="s">
        <v>123</v>
      </c>
      <c r="D42" s="42" t="s">
        <v>318</v>
      </c>
      <c r="E42" s="52" t="s">
        <v>1898</v>
      </c>
      <c r="F42" s="42" t="s">
        <v>46</v>
      </c>
      <c r="G42" s="42">
        <v>2608642208</v>
      </c>
      <c r="H42" s="42" t="s">
        <v>1721</v>
      </c>
      <c r="I42" s="42" t="s">
        <v>117</v>
      </c>
      <c r="J42" s="42" t="s">
        <v>1741</v>
      </c>
      <c r="K42" s="42" t="s">
        <v>1800</v>
      </c>
      <c r="L42" s="42" t="s">
        <v>1899</v>
      </c>
      <c r="M42" s="42" t="s">
        <v>117</v>
      </c>
      <c r="N42" s="42">
        <v>1198</v>
      </c>
      <c r="O42" s="42">
        <v>0</v>
      </c>
      <c r="P42" s="42">
        <v>0</v>
      </c>
      <c r="Q42" s="43">
        <v>42108</v>
      </c>
      <c r="R42" s="42"/>
      <c r="S42" s="42" t="s">
        <v>1900</v>
      </c>
      <c r="T42" s="42" t="s">
        <v>111</v>
      </c>
      <c r="U42" s="42"/>
      <c r="V42" s="42">
        <v>4694862</v>
      </c>
      <c r="W42" s="42">
        <v>4426</v>
      </c>
      <c r="X42" s="42">
        <v>187</v>
      </c>
      <c r="Y42" s="42">
        <v>0.51</v>
      </c>
      <c r="Z42" s="42">
        <v>4086986</v>
      </c>
      <c r="AA42" s="42">
        <v>4158</v>
      </c>
      <c r="AB42" s="42">
        <v>268</v>
      </c>
      <c r="AC42" s="42">
        <v>1</v>
      </c>
      <c r="AD42" s="42">
        <v>1</v>
      </c>
      <c r="AE42" s="42">
        <v>0</v>
      </c>
      <c r="AF42" s="42">
        <v>0</v>
      </c>
      <c r="AG42" s="42">
        <v>41</v>
      </c>
    </row>
    <row r="43" spans="1:33" x14ac:dyDescent="0.35">
      <c r="A43" s="42">
        <v>2602041638</v>
      </c>
      <c r="B43" t="s">
        <v>35</v>
      </c>
      <c r="C43" t="s">
        <v>36</v>
      </c>
      <c r="D43" s="42" t="s">
        <v>1901</v>
      </c>
      <c r="E43" s="52" t="s">
        <v>1756</v>
      </c>
      <c r="F43" s="42" t="s">
        <v>1902</v>
      </c>
      <c r="G43" s="42">
        <v>2602041638</v>
      </c>
      <c r="H43" s="42" t="s">
        <v>1721</v>
      </c>
      <c r="I43" s="42" t="s">
        <v>117</v>
      </c>
      <c r="J43" s="42" t="s">
        <v>1741</v>
      </c>
      <c r="K43" s="42" t="s">
        <v>1742</v>
      </c>
      <c r="L43" s="42" t="s">
        <v>1743</v>
      </c>
      <c r="M43" s="42" t="s">
        <v>1744</v>
      </c>
      <c r="N43" s="42">
        <v>545626</v>
      </c>
      <c r="O43" s="42">
        <v>0</v>
      </c>
      <c r="P43" s="42">
        <v>0</v>
      </c>
      <c r="Q43" s="43">
        <v>42039</v>
      </c>
      <c r="R43" s="42" t="s">
        <v>1903</v>
      </c>
      <c r="S43" s="42"/>
      <c r="T43" s="42" t="s">
        <v>49</v>
      </c>
      <c r="U43" s="42" t="s">
        <v>44</v>
      </c>
      <c r="V43" s="42">
        <v>5630670</v>
      </c>
      <c r="W43" s="42">
        <v>5272</v>
      </c>
      <c r="X43" s="42">
        <v>412</v>
      </c>
      <c r="Y43" s="42">
        <v>0.4</v>
      </c>
      <c r="Z43" s="42">
        <v>4860805</v>
      </c>
      <c r="AA43" s="42">
        <v>5196</v>
      </c>
      <c r="AB43" s="42">
        <v>76</v>
      </c>
      <c r="AC43" s="42">
        <v>9</v>
      </c>
      <c r="AD43" s="42">
        <v>3</v>
      </c>
      <c r="AE43" s="42">
        <v>3</v>
      </c>
      <c r="AF43" s="42">
        <v>3</v>
      </c>
      <c r="AG43" s="42">
        <v>38</v>
      </c>
    </row>
    <row r="44" spans="1:33" x14ac:dyDescent="0.35">
      <c r="A44" s="42">
        <v>2747842478</v>
      </c>
      <c r="B44" t="s">
        <v>35</v>
      </c>
      <c r="C44" t="s">
        <v>36</v>
      </c>
      <c r="D44" s="42" t="s">
        <v>392</v>
      </c>
      <c r="E44" s="52" t="s">
        <v>1904</v>
      </c>
      <c r="F44" s="42" t="s">
        <v>46</v>
      </c>
      <c r="G44" s="42">
        <v>2747842478</v>
      </c>
      <c r="H44" s="42" t="s">
        <v>1721</v>
      </c>
      <c r="I44" s="42" t="s">
        <v>117</v>
      </c>
      <c r="J44" s="42" t="s">
        <v>1722</v>
      </c>
      <c r="K44" s="42" t="s">
        <v>1788</v>
      </c>
      <c r="L44" s="42" t="s">
        <v>1789</v>
      </c>
      <c r="M44" s="42" t="s">
        <v>1905</v>
      </c>
      <c r="N44" s="42">
        <v>2035234</v>
      </c>
      <c r="O44" s="42">
        <v>0</v>
      </c>
      <c r="P44" s="42">
        <v>0</v>
      </c>
      <c r="Q44" s="43">
        <v>42989</v>
      </c>
      <c r="R44" s="42" t="s">
        <v>1906</v>
      </c>
      <c r="S44" s="42" t="s">
        <v>1907</v>
      </c>
      <c r="T44" s="42" t="s">
        <v>111</v>
      </c>
      <c r="U44" s="42"/>
      <c r="V44" s="42">
        <v>1385468</v>
      </c>
      <c r="W44" s="42">
        <v>1690</v>
      </c>
      <c r="X44" s="42">
        <v>49</v>
      </c>
      <c r="Y44" s="42">
        <v>0.57999999999999996</v>
      </c>
      <c r="Z44" s="42">
        <v>1218501</v>
      </c>
      <c r="AA44" s="42">
        <v>1653</v>
      </c>
      <c r="AB44" s="42">
        <v>37</v>
      </c>
      <c r="AC44" s="42">
        <v>3</v>
      </c>
      <c r="AD44" s="42">
        <v>1</v>
      </c>
      <c r="AE44" s="42">
        <v>1</v>
      </c>
      <c r="AF44" s="42">
        <v>1</v>
      </c>
      <c r="AG44" s="42">
        <v>16</v>
      </c>
    </row>
    <row r="45" spans="1:33" x14ac:dyDescent="0.35">
      <c r="A45" s="42">
        <v>2654587778</v>
      </c>
      <c r="B45" t="s">
        <v>35</v>
      </c>
      <c r="C45" t="s">
        <v>36</v>
      </c>
      <c r="D45" s="42" t="s">
        <v>1849</v>
      </c>
      <c r="E45" s="52" t="s">
        <v>1908</v>
      </c>
      <c r="F45" s="42" t="s">
        <v>1736</v>
      </c>
      <c r="G45" s="42">
        <v>2654587778</v>
      </c>
      <c r="H45" s="42" t="s">
        <v>1721</v>
      </c>
      <c r="I45" s="42" t="s">
        <v>117</v>
      </c>
      <c r="J45" s="42" t="s">
        <v>1722</v>
      </c>
      <c r="K45" s="42" t="s">
        <v>1723</v>
      </c>
      <c r="L45" s="42" t="s">
        <v>1724</v>
      </c>
      <c r="M45" s="42" t="s">
        <v>1909</v>
      </c>
      <c r="N45" s="42">
        <v>1471508</v>
      </c>
      <c r="O45" s="42">
        <v>0</v>
      </c>
      <c r="P45" s="42">
        <v>0</v>
      </c>
      <c r="Q45" s="43">
        <v>42443</v>
      </c>
      <c r="R45" s="42" t="s">
        <v>1910</v>
      </c>
      <c r="S45" s="42" t="s">
        <v>1853</v>
      </c>
      <c r="T45" s="42" t="s">
        <v>111</v>
      </c>
      <c r="U45" s="42"/>
      <c r="V45" s="42">
        <v>1394735</v>
      </c>
      <c r="W45" s="42">
        <v>1707</v>
      </c>
      <c r="X45" s="42">
        <v>50</v>
      </c>
      <c r="Y45" s="42">
        <v>0.31</v>
      </c>
      <c r="Z45" s="42">
        <v>1275712</v>
      </c>
      <c r="AA45" s="42">
        <v>1660</v>
      </c>
      <c r="AB45" s="42">
        <v>47</v>
      </c>
      <c r="AC45" s="42">
        <v>3</v>
      </c>
      <c r="AD45" s="42">
        <v>1</v>
      </c>
      <c r="AE45" s="42">
        <v>1</v>
      </c>
      <c r="AF45" s="42">
        <v>1</v>
      </c>
      <c r="AG45" s="42">
        <v>34</v>
      </c>
    </row>
    <row r="46" spans="1:33" x14ac:dyDescent="0.35">
      <c r="A46" s="42">
        <v>2671180707</v>
      </c>
      <c r="B46" t="s">
        <v>35</v>
      </c>
      <c r="C46" t="s">
        <v>60</v>
      </c>
      <c r="D46" s="42" t="s">
        <v>1911</v>
      </c>
      <c r="E46" s="52" t="s">
        <v>1912</v>
      </c>
      <c r="F46" s="42" t="s">
        <v>657</v>
      </c>
      <c r="G46" s="42">
        <v>2671180707</v>
      </c>
      <c r="H46" s="42" t="s">
        <v>1721</v>
      </c>
      <c r="I46" s="42" t="s">
        <v>117</v>
      </c>
      <c r="J46" s="42" t="s">
        <v>1769</v>
      </c>
      <c r="K46" s="42" t="s">
        <v>1776</v>
      </c>
      <c r="L46" s="42" t="s">
        <v>1777</v>
      </c>
      <c r="M46" s="42" t="s">
        <v>1912</v>
      </c>
      <c r="N46" s="42">
        <v>1751286</v>
      </c>
      <c r="O46" s="42">
        <v>0</v>
      </c>
      <c r="P46" s="42">
        <v>0</v>
      </c>
      <c r="Q46" s="43">
        <v>42516</v>
      </c>
      <c r="R46" s="42" t="s">
        <v>1913</v>
      </c>
      <c r="S46" s="42"/>
      <c r="T46" s="42" t="s">
        <v>49</v>
      </c>
      <c r="U46" s="42"/>
      <c r="V46" s="42">
        <v>6987571</v>
      </c>
      <c r="W46" s="42">
        <v>6044</v>
      </c>
      <c r="X46" s="42">
        <v>3</v>
      </c>
      <c r="Y46" s="42">
        <v>0.41</v>
      </c>
      <c r="Z46" s="42">
        <v>5775968</v>
      </c>
      <c r="AA46" s="42">
        <v>5952</v>
      </c>
      <c r="AB46" s="42">
        <v>92</v>
      </c>
      <c r="AC46" s="42">
        <v>12</v>
      </c>
      <c r="AD46" s="42">
        <v>4</v>
      </c>
      <c r="AE46" s="42">
        <v>4</v>
      </c>
      <c r="AF46" s="42">
        <v>4</v>
      </c>
      <c r="AG46" s="42">
        <v>67</v>
      </c>
    </row>
    <row r="47" spans="1:33" x14ac:dyDescent="0.35">
      <c r="A47" s="42">
        <v>2582580518</v>
      </c>
      <c r="B47" t="s">
        <v>35</v>
      </c>
      <c r="C47" t="s">
        <v>123</v>
      </c>
      <c r="D47" s="42" t="s">
        <v>1612</v>
      </c>
      <c r="E47" s="52" t="s">
        <v>1914</v>
      </c>
      <c r="F47" s="42" t="s">
        <v>46</v>
      </c>
      <c r="G47" s="42">
        <v>2582580518</v>
      </c>
      <c r="H47" s="42" t="s">
        <v>1721</v>
      </c>
      <c r="I47" s="42" t="s">
        <v>117</v>
      </c>
      <c r="J47" s="42" t="s">
        <v>117</v>
      </c>
      <c r="K47" s="42" t="s">
        <v>117</v>
      </c>
      <c r="L47" s="42" t="s">
        <v>117</v>
      </c>
      <c r="M47" s="42" t="s">
        <v>117</v>
      </c>
      <c r="N47" s="42">
        <v>1117</v>
      </c>
      <c r="O47" s="42">
        <v>0</v>
      </c>
      <c r="P47" s="42">
        <v>0</v>
      </c>
      <c r="Q47" s="43">
        <v>42216</v>
      </c>
      <c r="R47" s="42"/>
      <c r="S47" s="42" t="s">
        <v>1610</v>
      </c>
      <c r="T47" s="42" t="s">
        <v>111</v>
      </c>
      <c r="U47" s="42"/>
      <c r="V47" s="42">
        <v>3123153</v>
      </c>
      <c r="W47" s="42">
        <v>2985</v>
      </c>
      <c r="X47" s="42">
        <v>317</v>
      </c>
      <c r="Y47" s="42">
        <v>0.37</v>
      </c>
      <c r="Z47" s="42">
        <v>2608397</v>
      </c>
      <c r="AA47" s="42">
        <v>2941</v>
      </c>
      <c r="AB47" s="42">
        <v>44</v>
      </c>
      <c r="AC47" s="42">
        <v>4</v>
      </c>
      <c r="AD47" s="42">
        <v>2</v>
      </c>
      <c r="AE47" s="42">
        <v>1</v>
      </c>
      <c r="AF47" s="42">
        <v>1</v>
      </c>
      <c r="AG47" s="42">
        <v>31</v>
      </c>
    </row>
    <row r="48" spans="1:33" x14ac:dyDescent="0.35">
      <c r="A48" s="42">
        <v>2617271213</v>
      </c>
      <c r="B48" t="s">
        <v>35</v>
      </c>
      <c r="C48" t="s">
        <v>36</v>
      </c>
      <c r="D48" s="42" t="s">
        <v>1915</v>
      </c>
      <c r="E48" s="52" t="s">
        <v>1916</v>
      </c>
      <c r="F48" s="42" t="s">
        <v>1917</v>
      </c>
      <c r="G48" s="42">
        <v>2617271213</v>
      </c>
      <c r="H48" s="42" t="s">
        <v>1721</v>
      </c>
      <c r="I48" s="42" t="s">
        <v>117</v>
      </c>
      <c r="J48" s="42" t="s">
        <v>1722</v>
      </c>
      <c r="K48" s="42" t="s">
        <v>1723</v>
      </c>
      <c r="L48" s="42" t="s">
        <v>1918</v>
      </c>
      <c r="M48" s="42" t="s">
        <v>1919</v>
      </c>
      <c r="N48" s="42">
        <v>910454</v>
      </c>
      <c r="O48" s="42">
        <v>0</v>
      </c>
      <c r="P48" s="42">
        <v>0</v>
      </c>
      <c r="Q48" s="43">
        <v>42156</v>
      </c>
      <c r="R48" s="42" t="s">
        <v>1920</v>
      </c>
      <c r="S48" s="42"/>
      <c r="T48" s="42" t="s">
        <v>49</v>
      </c>
      <c r="U48" s="42" t="s">
        <v>44</v>
      </c>
      <c r="V48" s="42">
        <v>5202610</v>
      </c>
      <c r="W48" s="42">
        <v>5161</v>
      </c>
      <c r="X48" s="42">
        <v>405</v>
      </c>
      <c r="Y48" s="42">
        <v>0.42</v>
      </c>
      <c r="Z48" s="42">
        <v>3982625</v>
      </c>
      <c r="AA48" s="42">
        <v>5068</v>
      </c>
      <c r="AB48" s="42">
        <v>93</v>
      </c>
      <c r="AC48" s="42">
        <v>4</v>
      </c>
      <c r="AD48" s="42">
        <v>1</v>
      </c>
      <c r="AE48" s="42">
        <v>2</v>
      </c>
      <c r="AF48" s="42">
        <v>1</v>
      </c>
      <c r="AG48" s="42">
        <v>45</v>
      </c>
    </row>
    <row r="49" spans="1:33" x14ac:dyDescent="0.35">
      <c r="A49" s="42">
        <v>2627853561</v>
      </c>
      <c r="B49" t="s">
        <v>35</v>
      </c>
      <c r="C49" t="s">
        <v>36</v>
      </c>
      <c r="D49" s="42" t="s">
        <v>1921</v>
      </c>
      <c r="E49" s="52" t="s">
        <v>1922</v>
      </c>
      <c r="F49" s="42"/>
      <c r="G49" s="42">
        <v>2627853561</v>
      </c>
      <c r="H49" s="42" t="s">
        <v>1721</v>
      </c>
      <c r="I49" s="42" t="s">
        <v>117</v>
      </c>
      <c r="J49" s="42" t="s">
        <v>1741</v>
      </c>
      <c r="K49" s="42" t="s">
        <v>1839</v>
      </c>
      <c r="L49" s="42" t="s">
        <v>1923</v>
      </c>
      <c r="M49" s="42" t="s">
        <v>117</v>
      </c>
      <c r="N49" s="42">
        <v>1233426</v>
      </c>
      <c r="O49" s="42">
        <v>0</v>
      </c>
      <c r="P49" s="42">
        <v>0</v>
      </c>
      <c r="Q49" s="43">
        <v>42563</v>
      </c>
      <c r="R49" s="42"/>
      <c r="S49" s="42"/>
      <c r="T49" s="42" t="s">
        <v>111</v>
      </c>
      <c r="U49" s="42"/>
      <c r="V49" s="42">
        <v>5230154</v>
      </c>
      <c r="W49" s="42">
        <v>4759</v>
      </c>
      <c r="X49" s="42">
        <v>281</v>
      </c>
      <c r="Y49" s="42">
        <v>0.45</v>
      </c>
      <c r="Z49" s="42">
        <v>4559960</v>
      </c>
      <c r="AA49" s="42">
        <v>4693</v>
      </c>
      <c r="AB49" s="42">
        <v>66</v>
      </c>
      <c r="AC49" s="42">
        <v>2</v>
      </c>
      <c r="AD49" s="42">
        <v>2</v>
      </c>
      <c r="AE49" s="42">
        <v>0</v>
      </c>
      <c r="AF49" s="42">
        <v>0</v>
      </c>
      <c r="AG49" s="42">
        <v>46</v>
      </c>
    </row>
    <row r="50" spans="1:33" x14ac:dyDescent="0.35">
      <c r="A50" s="42">
        <v>2728369585</v>
      </c>
      <c r="B50" t="s">
        <v>35</v>
      </c>
      <c r="C50" t="s">
        <v>36</v>
      </c>
      <c r="D50" s="42" t="s">
        <v>1924</v>
      </c>
      <c r="E50" s="52" t="s">
        <v>1925</v>
      </c>
      <c r="F50" s="42" t="s">
        <v>1926</v>
      </c>
      <c r="G50" s="42">
        <v>2728369585</v>
      </c>
      <c r="H50" s="42" t="s">
        <v>1721</v>
      </c>
      <c r="I50" s="42" t="s">
        <v>117</v>
      </c>
      <c r="J50" s="42" t="s">
        <v>1769</v>
      </c>
      <c r="K50" s="42" t="s">
        <v>1794</v>
      </c>
      <c r="L50" s="42" t="s">
        <v>1927</v>
      </c>
      <c r="M50" s="42" t="s">
        <v>1928</v>
      </c>
      <c r="N50" s="42">
        <v>1810943</v>
      </c>
      <c r="O50" s="42">
        <v>0</v>
      </c>
      <c r="P50" s="42">
        <v>0</v>
      </c>
      <c r="Q50" s="43">
        <v>42853</v>
      </c>
      <c r="R50" s="42" t="s">
        <v>1929</v>
      </c>
      <c r="S50" s="42"/>
      <c r="T50" s="42" t="s">
        <v>49</v>
      </c>
      <c r="U50" s="42"/>
      <c r="V50" s="42">
        <v>4301960</v>
      </c>
      <c r="W50" s="42">
        <v>4421</v>
      </c>
      <c r="X50" s="42">
        <v>1425</v>
      </c>
      <c r="Y50" s="42">
        <v>0.39</v>
      </c>
      <c r="Z50" s="42">
        <v>3528076</v>
      </c>
      <c r="AA50" s="42">
        <v>4371</v>
      </c>
      <c r="AB50" s="42">
        <v>50</v>
      </c>
      <c r="AC50" s="42">
        <v>6</v>
      </c>
      <c r="AD50" s="42">
        <v>1</v>
      </c>
      <c r="AE50" s="42">
        <v>4</v>
      </c>
      <c r="AF50" s="42">
        <v>1</v>
      </c>
      <c r="AG50" s="42">
        <v>34</v>
      </c>
    </row>
    <row r="51" spans="1:33" x14ac:dyDescent="0.35">
      <c r="A51" s="42">
        <v>2516653040</v>
      </c>
      <c r="B51" t="s">
        <v>35</v>
      </c>
      <c r="C51" t="s">
        <v>36</v>
      </c>
      <c r="D51" s="42" t="s">
        <v>1930</v>
      </c>
      <c r="E51" s="52" t="s">
        <v>1931</v>
      </c>
      <c r="F51" s="42" t="s">
        <v>1932</v>
      </c>
      <c r="G51" s="42">
        <v>2516653040</v>
      </c>
      <c r="H51" s="42" t="s">
        <v>1721</v>
      </c>
      <c r="I51" s="42" t="s">
        <v>117</v>
      </c>
      <c r="J51" s="42" t="s">
        <v>1769</v>
      </c>
      <c r="K51" s="42" t="s">
        <v>1794</v>
      </c>
      <c r="L51" s="42" t="s">
        <v>1933</v>
      </c>
      <c r="M51" s="42" t="s">
        <v>1934</v>
      </c>
      <c r="N51" s="42">
        <v>553470</v>
      </c>
      <c r="O51" s="42">
        <v>0</v>
      </c>
      <c r="P51" s="42">
        <v>0</v>
      </c>
      <c r="Q51" s="43">
        <v>41464</v>
      </c>
      <c r="R51" s="42" t="s">
        <v>1935</v>
      </c>
      <c r="S51" s="42" t="s">
        <v>1936</v>
      </c>
      <c r="T51" s="42" t="s">
        <v>49</v>
      </c>
      <c r="U51" s="42" t="s">
        <v>44</v>
      </c>
      <c r="V51" s="42">
        <v>4405846</v>
      </c>
      <c r="W51" s="42">
        <v>4443</v>
      </c>
      <c r="X51" s="42">
        <v>82</v>
      </c>
      <c r="Y51" s="42">
        <v>0.37</v>
      </c>
      <c r="Z51" s="42">
        <v>3609572</v>
      </c>
      <c r="AA51" s="42">
        <v>4443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</row>
    <row r="52" spans="1:33" x14ac:dyDescent="0.35">
      <c r="A52" s="42">
        <v>640427149</v>
      </c>
      <c r="B52" t="s">
        <v>35</v>
      </c>
      <c r="C52" t="s">
        <v>60</v>
      </c>
      <c r="D52" s="42" t="s">
        <v>1937</v>
      </c>
      <c r="E52" s="52" t="s">
        <v>1938</v>
      </c>
      <c r="F52" s="42" t="s">
        <v>1939</v>
      </c>
      <c r="G52" s="42">
        <v>640427149</v>
      </c>
      <c r="H52" s="42" t="s">
        <v>1721</v>
      </c>
      <c r="I52" s="42" t="s">
        <v>117</v>
      </c>
      <c r="J52" s="42" t="s">
        <v>1722</v>
      </c>
      <c r="K52" s="42" t="s">
        <v>1788</v>
      </c>
      <c r="L52" s="42" t="s">
        <v>1789</v>
      </c>
      <c r="M52" s="42" t="s">
        <v>1940</v>
      </c>
      <c r="N52" s="42">
        <v>32051</v>
      </c>
      <c r="O52" s="42">
        <v>13642</v>
      </c>
      <c r="P52" s="42">
        <v>61607</v>
      </c>
      <c r="Q52" s="43">
        <v>39326</v>
      </c>
      <c r="R52" s="42" t="s">
        <v>1941</v>
      </c>
      <c r="S52" s="42" t="s">
        <v>1942</v>
      </c>
      <c r="T52" s="42" t="s">
        <v>49</v>
      </c>
      <c r="U52" s="42" t="s">
        <v>111</v>
      </c>
      <c r="V52" s="42">
        <v>2366980</v>
      </c>
      <c r="W52" s="42">
        <v>2591</v>
      </c>
      <c r="X52" s="42">
        <v>1</v>
      </c>
      <c r="Y52" s="42">
        <v>0.6</v>
      </c>
      <c r="Z52" s="42">
        <v>2210555</v>
      </c>
      <c r="AA52" s="42">
        <v>2533</v>
      </c>
      <c r="AB52" s="42">
        <v>58</v>
      </c>
      <c r="AC52" s="42">
        <v>6</v>
      </c>
      <c r="AD52" s="42">
        <v>2</v>
      </c>
      <c r="AE52" s="42">
        <v>2</v>
      </c>
      <c r="AF52" s="42">
        <v>2</v>
      </c>
      <c r="AG52" s="42">
        <v>44</v>
      </c>
    </row>
    <row r="53" spans="1:33" x14ac:dyDescent="0.35">
      <c r="A53" s="42">
        <v>2645728008</v>
      </c>
      <c r="B53" t="s">
        <v>35</v>
      </c>
      <c r="C53" t="s">
        <v>36</v>
      </c>
      <c r="D53" s="42" t="s">
        <v>1943</v>
      </c>
      <c r="E53" s="52" t="s">
        <v>1944</v>
      </c>
      <c r="F53" s="42" t="s">
        <v>1945</v>
      </c>
      <c r="G53" s="42">
        <v>2645728008</v>
      </c>
      <c r="H53" s="42" t="s">
        <v>1721</v>
      </c>
      <c r="I53" s="42" t="s">
        <v>117</v>
      </c>
      <c r="J53" s="42" t="s">
        <v>1741</v>
      </c>
      <c r="K53" s="42" t="s">
        <v>1742</v>
      </c>
      <c r="L53" s="42" t="s">
        <v>1760</v>
      </c>
      <c r="M53" s="42" t="s">
        <v>1944</v>
      </c>
      <c r="N53" s="42">
        <v>1640536</v>
      </c>
      <c r="O53" s="42">
        <v>0</v>
      </c>
      <c r="P53" s="42">
        <v>0</v>
      </c>
      <c r="Q53" s="43">
        <v>42374</v>
      </c>
      <c r="R53" s="42" t="s">
        <v>1946</v>
      </c>
      <c r="S53" s="42"/>
      <c r="T53" s="42" t="s">
        <v>49</v>
      </c>
      <c r="U53" s="42"/>
      <c r="V53" s="42">
        <v>5935880</v>
      </c>
      <c r="W53" s="42">
        <v>5561</v>
      </c>
      <c r="X53" s="42">
        <v>266</v>
      </c>
      <c r="Y53" s="42">
        <v>0.45</v>
      </c>
      <c r="Z53" s="42">
        <v>4889381</v>
      </c>
      <c r="AA53" s="42">
        <v>5343</v>
      </c>
      <c r="AB53" s="42">
        <v>218</v>
      </c>
      <c r="AC53" s="42">
        <v>5</v>
      </c>
      <c r="AD53" s="42">
        <v>2</v>
      </c>
      <c r="AE53" s="42">
        <v>1</v>
      </c>
      <c r="AF53" s="42">
        <v>2</v>
      </c>
      <c r="AG53" s="42">
        <v>37</v>
      </c>
    </row>
    <row r="54" spans="1:33" x14ac:dyDescent="0.35">
      <c r="A54" s="42">
        <v>640069323</v>
      </c>
      <c r="B54" t="s">
        <v>35</v>
      </c>
      <c r="C54" t="s">
        <v>60</v>
      </c>
      <c r="D54" s="42" t="s">
        <v>1947</v>
      </c>
      <c r="E54" s="52" t="s">
        <v>1948</v>
      </c>
      <c r="F54" s="42" t="s">
        <v>302</v>
      </c>
      <c r="G54" s="42">
        <v>640069323</v>
      </c>
      <c r="H54" s="42" t="s">
        <v>1721</v>
      </c>
      <c r="I54" s="42" t="s">
        <v>117</v>
      </c>
      <c r="J54" s="42" t="s">
        <v>1722</v>
      </c>
      <c r="K54" s="42" t="s">
        <v>1723</v>
      </c>
      <c r="L54" s="42" t="s">
        <v>1724</v>
      </c>
      <c r="M54" s="42" t="s">
        <v>1725</v>
      </c>
      <c r="N54" s="42">
        <v>59922</v>
      </c>
      <c r="O54" s="42">
        <v>13496</v>
      </c>
      <c r="P54" s="42">
        <v>58305</v>
      </c>
      <c r="Q54" s="43">
        <v>39234</v>
      </c>
      <c r="R54" s="42" t="s">
        <v>1949</v>
      </c>
      <c r="S54" s="42" t="s">
        <v>1853</v>
      </c>
      <c r="T54" s="42" t="s">
        <v>49</v>
      </c>
      <c r="U54" s="42" t="s">
        <v>44</v>
      </c>
      <c r="V54" s="42">
        <v>2682675</v>
      </c>
      <c r="W54" s="42">
        <v>3133</v>
      </c>
      <c r="X54" s="42">
        <v>1</v>
      </c>
      <c r="Y54" s="42">
        <v>0.5</v>
      </c>
      <c r="Z54" s="42">
        <v>2282829</v>
      </c>
      <c r="AA54" s="42">
        <v>3075</v>
      </c>
      <c r="AB54" s="42">
        <v>58</v>
      </c>
      <c r="AC54" s="42">
        <v>6</v>
      </c>
      <c r="AD54" s="42">
        <v>2</v>
      </c>
      <c r="AE54" s="42">
        <v>2</v>
      </c>
      <c r="AF54" s="42">
        <v>2</v>
      </c>
      <c r="AG54" s="42">
        <v>44</v>
      </c>
    </row>
    <row r="55" spans="1:33" x14ac:dyDescent="0.35">
      <c r="A55" s="42">
        <v>2648501403</v>
      </c>
      <c r="B55" t="s">
        <v>35</v>
      </c>
      <c r="C55" t="s">
        <v>36</v>
      </c>
      <c r="D55" s="42" t="s">
        <v>1950</v>
      </c>
      <c r="E55" s="52" t="s">
        <v>1951</v>
      </c>
      <c r="F55" s="42" t="s">
        <v>1736</v>
      </c>
      <c r="G55" s="42">
        <v>2648501403</v>
      </c>
      <c r="H55" s="42" t="s">
        <v>1721</v>
      </c>
      <c r="I55" s="42" t="s">
        <v>117</v>
      </c>
      <c r="J55" s="42" t="s">
        <v>1722</v>
      </c>
      <c r="K55" s="42" t="s">
        <v>1723</v>
      </c>
      <c r="L55" s="42" t="s">
        <v>1724</v>
      </c>
      <c r="M55" s="42" t="s">
        <v>1952</v>
      </c>
      <c r="N55" s="42">
        <v>1471498</v>
      </c>
      <c r="O55" s="42">
        <v>0</v>
      </c>
      <c r="P55" s="42">
        <v>0</v>
      </c>
      <c r="Q55" s="43">
        <v>42391</v>
      </c>
      <c r="R55" s="42" t="s">
        <v>1953</v>
      </c>
      <c r="S55" s="42" t="s">
        <v>1853</v>
      </c>
      <c r="T55" s="42" t="s">
        <v>111</v>
      </c>
      <c r="U55" s="42"/>
      <c r="V55" s="42">
        <v>762963</v>
      </c>
      <c r="W55" s="42">
        <v>951</v>
      </c>
      <c r="X55" s="42">
        <v>63</v>
      </c>
      <c r="Y55" s="42">
        <v>0.31</v>
      </c>
      <c r="Z55" s="42">
        <v>696778</v>
      </c>
      <c r="AA55" s="42">
        <v>928</v>
      </c>
      <c r="AB55" s="42">
        <v>23</v>
      </c>
      <c r="AC55" s="42">
        <v>0</v>
      </c>
      <c r="AD55" s="42">
        <v>0</v>
      </c>
      <c r="AE55" s="42">
        <v>0</v>
      </c>
      <c r="AF55" s="42">
        <v>0</v>
      </c>
      <c r="AG55" s="42">
        <v>16</v>
      </c>
    </row>
    <row r="56" spans="1:33" x14ac:dyDescent="0.35">
      <c r="A56" s="42">
        <v>2671180704</v>
      </c>
      <c r="B56" t="s">
        <v>35</v>
      </c>
      <c r="C56" t="s">
        <v>36</v>
      </c>
      <c r="D56" s="42" t="s">
        <v>1954</v>
      </c>
      <c r="E56" s="52" t="s">
        <v>1955</v>
      </c>
      <c r="F56" s="42" t="s">
        <v>1736</v>
      </c>
      <c r="G56" s="42">
        <v>2671180704</v>
      </c>
      <c r="H56" s="42" t="s">
        <v>1721</v>
      </c>
      <c r="I56" s="42" t="s">
        <v>117</v>
      </c>
      <c r="J56" s="42" t="s">
        <v>1722</v>
      </c>
      <c r="K56" s="42" t="s">
        <v>1723</v>
      </c>
      <c r="L56" s="42" t="s">
        <v>1724</v>
      </c>
      <c r="M56" s="42" t="s">
        <v>1956</v>
      </c>
      <c r="N56" s="42">
        <v>1471438</v>
      </c>
      <c r="O56" s="42">
        <v>0</v>
      </c>
      <c r="P56" s="42">
        <v>0</v>
      </c>
      <c r="Q56" s="43">
        <v>42516</v>
      </c>
      <c r="R56" s="42" t="s">
        <v>1957</v>
      </c>
      <c r="S56" s="42"/>
      <c r="T56" s="42" t="s">
        <v>49</v>
      </c>
      <c r="U56" s="42"/>
      <c r="V56" s="42">
        <v>400848</v>
      </c>
      <c r="W56" s="42">
        <v>470</v>
      </c>
      <c r="X56" s="42">
        <v>38</v>
      </c>
      <c r="Y56" s="42">
        <v>0.31</v>
      </c>
      <c r="Z56" s="42">
        <v>371737</v>
      </c>
      <c r="AA56" s="42">
        <v>461</v>
      </c>
      <c r="AB56" s="42">
        <v>9</v>
      </c>
      <c r="AC56" s="42">
        <v>0</v>
      </c>
      <c r="AD56" s="42">
        <v>0</v>
      </c>
      <c r="AE56" s="42">
        <v>0</v>
      </c>
      <c r="AF56" s="42">
        <v>0</v>
      </c>
      <c r="AG56" s="42">
        <v>6</v>
      </c>
    </row>
    <row r="57" spans="1:33" x14ac:dyDescent="0.35">
      <c r="A57" s="42">
        <v>2602041639</v>
      </c>
      <c r="B57" t="s">
        <v>35</v>
      </c>
      <c r="C57" t="s">
        <v>36</v>
      </c>
      <c r="D57" s="42" t="s">
        <v>1958</v>
      </c>
      <c r="E57" s="52" t="s">
        <v>1959</v>
      </c>
      <c r="F57" s="42" t="s">
        <v>1902</v>
      </c>
      <c r="G57" s="42">
        <v>2602041639</v>
      </c>
      <c r="H57" s="42" t="s">
        <v>1721</v>
      </c>
      <c r="I57" s="42" t="s">
        <v>117</v>
      </c>
      <c r="J57" s="42" t="s">
        <v>1741</v>
      </c>
      <c r="K57" s="42" t="s">
        <v>1742</v>
      </c>
      <c r="L57" s="42" t="s">
        <v>1743</v>
      </c>
      <c r="M57" s="42" t="s">
        <v>1835</v>
      </c>
      <c r="N57" s="42">
        <v>329553</v>
      </c>
      <c r="O57" s="42">
        <v>0</v>
      </c>
      <c r="P57" s="42">
        <v>0</v>
      </c>
      <c r="Q57" s="43">
        <v>42039</v>
      </c>
      <c r="R57" s="42" t="s">
        <v>1960</v>
      </c>
      <c r="S57" s="42"/>
      <c r="T57" s="42" t="s">
        <v>49</v>
      </c>
      <c r="U57" s="42" t="s">
        <v>44</v>
      </c>
      <c r="V57" s="42">
        <v>5388723</v>
      </c>
      <c r="W57" s="42">
        <v>4844</v>
      </c>
      <c r="X57" s="42">
        <v>253</v>
      </c>
      <c r="Y57" s="42">
        <v>0.39</v>
      </c>
      <c r="Z57" s="42">
        <v>4665919</v>
      </c>
      <c r="AA57" s="42">
        <v>4780</v>
      </c>
      <c r="AB57" s="42">
        <v>64</v>
      </c>
      <c r="AC57" s="42">
        <v>7</v>
      </c>
      <c r="AD57" s="42">
        <v>3</v>
      </c>
      <c r="AE57" s="42">
        <v>1</v>
      </c>
      <c r="AF57" s="42">
        <v>3</v>
      </c>
      <c r="AG57" s="42">
        <v>38</v>
      </c>
    </row>
    <row r="58" spans="1:33" x14ac:dyDescent="0.35">
      <c r="A58" s="42">
        <v>2765236057</v>
      </c>
      <c r="B58" t="s">
        <v>35</v>
      </c>
      <c r="C58" t="s">
        <v>123</v>
      </c>
      <c r="D58" s="42" t="s">
        <v>392</v>
      </c>
      <c r="E58" s="52" t="s">
        <v>1961</v>
      </c>
      <c r="F58" s="42" t="s">
        <v>46</v>
      </c>
      <c r="G58" s="42">
        <v>2765236057</v>
      </c>
      <c r="H58" s="42" t="s">
        <v>1721</v>
      </c>
      <c r="I58" s="42" t="s">
        <v>117</v>
      </c>
      <c r="J58" s="42" t="s">
        <v>1722</v>
      </c>
      <c r="K58" s="42" t="s">
        <v>1788</v>
      </c>
      <c r="L58" s="42" t="s">
        <v>1789</v>
      </c>
      <c r="M58" s="42" t="s">
        <v>1962</v>
      </c>
      <c r="N58" s="42">
        <v>2035235</v>
      </c>
      <c r="O58" s="42">
        <v>0</v>
      </c>
      <c r="P58" s="42">
        <v>0</v>
      </c>
      <c r="Q58" s="43">
        <v>43124</v>
      </c>
      <c r="R58" s="42" t="s">
        <v>1963</v>
      </c>
      <c r="S58" s="42" t="s">
        <v>1907</v>
      </c>
      <c r="T58" s="42" t="s">
        <v>111</v>
      </c>
      <c r="U58" s="42"/>
      <c r="V58" s="42">
        <v>379912</v>
      </c>
      <c r="W58" s="42">
        <v>460</v>
      </c>
      <c r="X58" s="42">
        <v>27</v>
      </c>
      <c r="Y58" s="42">
        <v>0.6</v>
      </c>
      <c r="Z58" s="42">
        <v>342046</v>
      </c>
      <c r="AA58" s="42">
        <v>448</v>
      </c>
      <c r="AB58" s="42">
        <v>12</v>
      </c>
      <c r="AC58" s="42">
        <v>0</v>
      </c>
      <c r="AD58" s="42">
        <v>0</v>
      </c>
      <c r="AE58" s="42">
        <v>0</v>
      </c>
      <c r="AF58" s="42">
        <v>0</v>
      </c>
      <c r="AG58" s="42">
        <v>9</v>
      </c>
    </row>
    <row r="59" spans="1:33" x14ac:dyDescent="0.35">
      <c r="A59" s="42">
        <v>2582580576</v>
      </c>
      <c r="B59" t="s">
        <v>35</v>
      </c>
      <c r="C59" t="s">
        <v>123</v>
      </c>
      <c r="D59" s="42" t="s">
        <v>1612</v>
      </c>
      <c r="E59" s="52" t="s">
        <v>1964</v>
      </c>
      <c r="F59" s="42" t="s">
        <v>46</v>
      </c>
      <c r="G59" s="42">
        <v>2582580576</v>
      </c>
      <c r="H59" s="42" t="s">
        <v>1721</v>
      </c>
      <c r="I59" s="42" t="s">
        <v>117</v>
      </c>
      <c r="J59" s="42" t="s">
        <v>117</v>
      </c>
      <c r="K59" s="42" t="s">
        <v>117</v>
      </c>
      <c r="L59" s="42" t="s">
        <v>117</v>
      </c>
      <c r="M59" s="42" t="s">
        <v>117</v>
      </c>
      <c r="N59" s="42">
        <v>1117</v>
      </c>
      <c r="O59" s="42">
        <v>0</v>
      </c>
      <c r="P59" s="42">
        <v>0</v>
      </c>
      <c r="Q59" s="43">
        <v>42216</v>
      </c>
      <c r="R59" s="42"/>
      <c r="S59" s="42" t="s">
        <v>1610</v>
      </c>
      <c r="T59" s="42" t="s">
        <v>111</v>
      </c>
      <c r="U59" s="42"/>
      <c r="V59" s="42">
        <v>2772794</v>
      </c>
      <c r="W59" s="42">
        <v>2936</v>
      </c>
      <c r="X59" s="42">
        <v>64</v>
      </c>
      <c r="Y59" s="42">
        <v>0.64</v>
      </c>
      <c r="Z59" s="42">
        <v>2546141</v>
      </c>
      <c r="AA59" s="42">
        <v>2885</v>
      </c>
      <c r="AB59" s="42">
        <v>51</v>
      </c>
      <c r="AC59" s="42">
        <v>1</v>
      </c>
      <c r="AD59" s="42">
        <v>1</v>
      </c>
      <c r="AE59" s="42">
        <v>0</v>
      </c>
      <c r="AF59" s="42">
        <v>0</v>
      </c>
      <c r="AG59" s="42">
        <v>41</v>
      </c>
    </row>
    <row r="60" spans="1:33" x14ac:dyDescent="0.35">
      <c r="A60" s="42">
        <v>2606217682</v>
      </c>
      <c r="B60" t="s">
        <v>35</v>
      </c>
      <c r="C60" t="s">
        <v>36</v>
      </c>
      <c r="D60" s="42" t="s">
        <v>1763</v>
      </c>
      <c r="E60" s="52" t="s">
        <v>1965</v>
      </c>
      <c r="F60" s="42" t="s">
        <v>1736</v>
      </c>
      <c r="G60" s="42">
        <v>2606217682</v>
      </c>
      <c r="H60" s="42" t="s">
        <v>1721</v>
      </c>
      <c r="I60" s="42" t="s">
        <v>117</v>
      </c>
      <c r="J60" s="42" t="s">
        <v>1722</v>
      </c>
      <c r="K60" s="42" t="s">
        <v>1723</v>
      </c>
      <c r="L60" s="42" t="s">
        <v>1724</v>
      </c>
      <c r="M60" s="42" t="s">
        <v>1966</v>
      </c>
      <c r="N60" s="42">
        <v>1499504</v>
      </c>
      <c r="O60" s="42">
        <v>0</v>
      </c>
      <c r="P60" s="42">
        <v>0</v>
      </c>
      <c r="Q60" s="43">
        <v>42073</v>
      </c>
      <c r="R60" s="42" t="s">
        <v>1967</v>
      </c>
      <c r="S60" s="42"/>
      <c r="T60" s="42" t="s">
        <v>49</v>
      </c>
      <c r="U60" s="42" t="s">
        <v>44</v>
      </c>
      <c r="V60" s="42">
        <v>2575057</v>
      </c>
      <c r="W60" s="42">
        <v>2694</v>
      </c>
      <c r="X60" s="42">
        <v>61</v>
      </c>
      <c r="Y60" s="42">
        <v>0.51</v>
      </c>
      <c r="Z60" s="42">
        <v>2137853</v>
      </c>
      <c r="AA60" s="42">
        <v>2633</v>
      </c>
      <c r="AB60" s="42">
        <v>61</v>
      </c>
      <c r="AC60" s="42">
        <v>5</v>
      </c>
      <c r="AD60" s="42">
        <v>3</v>
      </c>
      <c r="AE60" s="42">
        <v>1</v>
      </c>
      <c r="AF60" s="42">
        <v>1</v>
      </c>
      <c r="AG60" s="42">
        <v>42</v>
      </c>
    </row>
    <row r="61" spans="1:33" x14ac:dyDescent="0.35">
      <c r="A61" s="42">
        <v>2645727631</v>
      </c>
      <c r="B61" t="s">
        <v>35</v>
      </c>
      <c r="C61" t="s">
        <v>60</v>
      </c>
      <c r="D61" s="42" t="s">
        <v>1968</v>
      </c>
      <c r="E61" s="52" t="s">
        <v>1968</v>
      </c>
      <c r="F61" s="42" t="s">
        <v>1969</v>
      </c>
      <c r="G61" s="42">
        <v>2645727631</v>
      </c>
      <c r="H61" s="42" t="s">
        <v>1721</v>
      </c>
      <c r="I61" s="42" t="s">
        <v>117</v>
      </c>
      <c r="J61" s="42" t="s">
        <v>1729</v>
      </c>
      <c r="K61" s="42" t="s">
        <v>1730</v>
      </c>
      <c r="L61" s="42" t="s">
        <v>1731</v>
      </c>
      <c r="M61" s="42" t="s">
        <v>1970</v>
      </c>
      <c r="N61" s="42">
        <v>1638788</v>
      </c>
      <c r="O61" s="42">
        <v>0</v>
      </c>
      <c r="P61" s="42">
        <v>0</v>
      </c>
      <c r="Q61" s="43">
        <v>42374</v>
      </c>
      <c r="R61" s="42" t="s">
        <v>1971</v>
      </c>
      <c r="S61" s="42" t="s">
        <v>1972</v>
      </c>
      <c r="T61" s="42" t="s">
        <v>49</v>
      </c>
      <c r="U61" s="42" t="s">
        <v>44</v>
      </c>
      <c r="V61" s="42">
        <v>5686839</v>
      </c>
      <c r="W61" s="42">
        <v>5766</v>
      </c>
      <c r="X61" s="42">
        <v>1</v>
      </c>
      <c r="Y61" s="42">
        <v>0.42</v>
      </c>
      <c r="Z61" s="42">
        <v>4545145</v>
      </c>
      <c r="AA61" s="42">
        <v>5677</v>
      </c>
      <c r="AB61" s="42">
        <v>89</v>
      </c>
      <c r="AC61" s="42">
        <v>6</v>
      </c>
      <c r="AD61" s="42">
        <v>2</v>
      </c>
      <c r="AE61" s="42">
        <v>2</v>
      </c>
      <c r="AF61" s="42">
        <v>2</v>
      </c>
      <c r="AG61" s="42">
        <v>42</v>
      </c>
    </row>
    <row r="62" spans="1:33" x14ac:dyDescent="0.35">
      <c r="A62" s="42">
        <v>637000310</v>
      </c>
      <c r="B62" t="s">
        <v>35</v>
      </c>
      <c r="C62" t="s">
        <v>60</v>
      </c>
      <c r="D62" s="42" t="s">
        <v>1789</v>
      </c>
      <c r="E62" s="52" t="s">
        <v>1973</v>
      </c>
      <c r="F62" s="42" t="s">
        <v>46</v>
      </c>
      <c r="G62" s="42">
        <v>637000310</v>
      </c>
      <c r="H62" s="42" t="s">
        <v>1721</v>
      </c>
      <c r="I62" s="42" t="s">
        <v>117</v>
      </c>
      <c r="J62" s="42" t="s">
        <v>1729</v>
      </c>
      <c r="K62" s="42" t="s">
        <v>117</v>
      </c>
      <c r="L62" s="42" t="s">
        <v>1789</v>
      </c>
      <c r="M62" s="42" t="s">
        <v>1974</v>
      </c>
      <c r="N62" s="42">
        <v>110662</v>
      </c>
      <c r="O62" s="42">
        <v>13643</v>
      </c>
      <c r="P62" s="42">
        <v>58319</v>
      </c>
      <c r="Q62" s="43">
        <v>39052</v>
      </c>
      <c r="R62" s="42" t="s">
        <v>1975</v>
      </c>
      <c r="S62" s="42" t="s">
        <v>1976</v>
      </c>
      <c r="T62" s="42" t="s">
        <v>49</v>
      </c>
      <c r="U62" s="42" t="s">
        <v>44</v>
      </c>
      <c r="V62" s="42">
        <v>2510659</v>
      </c>
      <c r="W62" s="42">
        <v>2761</v>
      </c>
      <c r="X62" s="42">
        <v>1</v>
      </c>
      <c r="Y62" s="42">
        <v>0.59</v>
      </c>
      <c r="Z62" s="42">
        <v>2210354</v>
      </c>
      <c r="AA62" s="42">
        <v>2702</v>
      </c>
      <c r="AB62" s="42">
        <v>59</v>
      </c>
      <c r="AC62" s="42">
        <v>6</v>
      </c>
      <c r="AD62" s="42">
        <v>2</v>
      </c>
      <c r="AE62" s="42">
        <v>2</v>
      </c>
      <c r="AF62" s="42">
        <v>2</v>
      </c>
      <c r="AG62" s="42">
        <v>45</v>
      </c>
    </row>
    <row r="63" spans="1:33" x14ac:dyDescent="0.35">
      <c r="A63" s="42">
        <v>2739367794</v>
      </c>
      <c r="B63" t="s">
        <v>35</v>
      </c>
      <c r="C63" t="s">
        <v>36</v>
      </c>
      <c r="D63" s="42" t="s">
        <v>392</v>
      </c>
      <c r="E63" s="52" t="s">
        <v>1977</v>
      </c>
      <c r="F63" s="42" t="s">
        <v>46</v>
      </c>
      <c r="G63" s="42">
        <v>2739367794</v>
      </c>
      <c r="H63" s="42" t="s">
        <v>1721</v>
      </c>
      <c r="I63" s="42" t="s">
        <v>117</v>
      </c>
      <c r="J63" s="42" t="s">
        <v>1722</v>
      </c>
      <c r="K63" s="42" t="s">
        <v>1723</v>
      </c>
      <c r="L63" s="42" t="s">
        <v>1724</v>
      </c>
      <c r="M63" s="42" t="s">
        <v>117</v>
      </c>
      <c r="N63" s="42">
        <v>1218</v>
      </c>
      <c r="O63" s="42">
        <v>0</v>
      </c>
      <c r="P63" s="42">
        <v>0</v>
      </c>
      <c r="Q63" s="43">
        <v>42941</v>
      </c>
      <c r="R63" s="42" t="s">
        <v>1978</v>
      </c>
      <c r="S63" s="42" t="s">
        <v>1907</v>
      </c>
      <c r="T63" s="42" t="s">
        <v>111</v>
      </c>
      <c r="U63" s="42"/>
      <c r="V63" s="42">
        <v>754061</v>
      </c>
      <c r="W63" s="42">
        <v>896</v>
      </c>
      <c r="X63" s="42">
        <v>35</v>
      </c>
      <c r="Y63" s="42">
        <v>0.32</v>
      </c>
      <c r="Z63" s="42">
        <v>685240</v>
      </c>
      <c r="AA63" s="42">
        <v>864</v>
      </c>
      <c r="AB63" s="42">
        <v>32</v>
      </c>
      <c r="AC63" s="42">
        <v>3</v>
      </c>
      <c r="AD63" s="42">
        <v>1</v>
      </c>
      <c r="AE63" s="42">
        <v>1</v>
      </c>
      <c r="AF63" s="42">
        <v>1</v>
      </c>
      <c r="AG63" s="42">
        <v>24</v>
      </c>
    </row>
    <row r="64" spans="1:33" x14ac:dyDescent="0.35">
      <c r="A64" s="42">
        <v>2582580525</v>
      </c>
      <c r="B64" t="s">
        <v>35</v>
      </c>
      <c r="C64" t="s">
        <v>36</v>
      </c>
      <c r="D64" s="42" t="s">
        <v>1612</v>
      </c>
      <c r="E64" s="52" t="s">
        <v>1979</v>
      </c>
      <c r="F64" s="42" t="s">
        <v>46</v>
      </c>
      <c r="G64" s="42">
        <v>2582580525</v>
      </c>
      <c r="H64" s="42" t="s">
        <v>1721</v>
      </c>
      <c r="I64" s="42" t="s">
        <v>117</v>
      </c>
      <c r="J64" s="42" t="s">
        <v>117</v>
      </c>
      <c r="K64" s="42" t="s">
        <v>117</v>
      </c>
      <c r="L64" s="42" t="s">
        <v>117</v>
      </c>
      <c r="M64" s="42" t="s">
        <v>117</v>
      </c>
      <c r="N64" s="42">
        <v>1117</v>
      </c>
      <c r="O64" s="42">
        <v>0</v>
      </c>
      <c r="P64" s="42">
        <v>0</v>
      </c>
      <c r="Q64" s="43">
        <v>42216</v>
      </c>
      <c r="R64" s="42"/>
      <c r="S64" s="42" t="s">
        <v>1610</v>
      </c>
      <c r="T64" s="42" t="s">
        <v>111</v>
      </c>
      <c r="U64" s="42"/>
      <c r="V64" s="42">
        <v>2333569</v>
      </c>
      <c r="W64" s="42">
        <v>2570</v>
      </c>
      <c r="X64" s="42">
        <v>177</v>
      </c>
      <c r="Y64" s="42">
        <v>0.69</v>
      </c>
      <c r="Z64" s="42">
        <v>2136894</v>
      </c>
      <c r="AA64" s="42">
        <v>2527</v>
      </c>
      <c r="AB64" s="42">
        <v>43</v>
      </c>
      <c r="AC64" s="42">
        <v>1</v>
      </c>
      <c r="AD64" s="42">
        <v>1</v>
      </c>
      <c r="AE64" s="42">
        <v>0</v>
      </c>
      <c r="AF64" s="42">
        <v>0</v>
      </c>
      <c r="AG64" s="42">
        <v>31</v>
      </c>
    </row>
    <row r="65" spans="1:33" x14ac:dyDescent="0.35">
      <c r="A65" s="42">
        <v>2687453458</v>
      </c>
      <c r="B65" t="s">
        <v>35</v>
      </c>
      <c r="C65" t="s">
        <v>60</v>
      </c>
      <c r="D65" s="42" t="s">
        <v>1980</v>
      </c>
      <c r="E65" s="52" t="s">
        <v>1981</v>
      </c>
      <c r="F65" s="42" t="s">
        <v>657</v>
      </c>
      <c r="G65" s="42">
        <v>2687453458</v>
      </c>
      <c r="H65" s="42" t="s">
        <v>1721</v>
      </c>
      <c r="I65" s="42" t="s">
        <v>117</v>
      </c>
      <c r="J65" s="42" t="s">
        <v>1722</v>
      </c>
      <c r="K65" s="42" t="s">
        <v>1894</v>
      </c>
      <c r="L65" s="42" t="s">
        <v>1982</v>
      </c>
      <c r="M65" s="42" t="s">
        <v>1981</v>
      </c>
      <c r="N65" s="42">
        <v>1752064</v>
      </c>
      <c r="O65" s="42">
        <v>0</v>
      </c>
      <c r="P65" s="42">
        <v>0</v>
      </c>
      <c r="Q65" s="43">
        <v>42578</v>
      </c>
      <c r="R65" s="42" t="s">
        <v>1983</v>
      </c>
      <c r="S65" s="42"/>
      <c r="T65" s="42" t="s">
        <v>49</v>
      </c>
      <c r="U65" s="42"/>
      <c r="V65" s="42">
        <v>6761657</v>
      </c>
      <c r="W65" s="42">
        <v>6729</v>
      </c>
      <c r="X65" s="42">
        <v>4</v>
      </c>
      <c r="Y65" s="42">
        <v>0.47</v>
      </c>
      <c r="Z65" s="42">
        <v>6045926</v>
      </c>
      <c r="AA65" s="42">
        <v>6637</v>
      </c>
      <c r="AB65" s="42">
        <v>92</v>
      </c>
      <c r="AC65" s="42">
        <v>9</v>
      </c>
      <c r="AD65" s="42">
        <v>3</v>
      </c>
      <c r="AE65" s="42">
        <v>3</v>
      </c>
      <c r="AF65" s="42">
        <v>3</v>
      </c>
      <c r="AG65" s="42">
        <v>72</v>
      </c>
    </row>
    <row r="66" spans="1:33" x14ac:dyDescent="0.35">
      <c r="A66" s="42">
        <v>2504643012</v>
      </c>
      <c r="B66" t="s">
        <v>35</v>
      </c>
      <c r="C66" t="s">
        <v>60</v>
      </c>
      <c r="D66" s="42" t="s">
        <v>1798</v>
      </c>
      <c r="E66" s="52" t="s">
        <v>1984</v>
      </c>
      <c r="F66" s="42" t="s">
        <v>46</v>
      </c>
      <c r="G66" s="42">
        <v>2504643012</v>
      </c>
      <c r="H66" s="42" t="s">
        <v>1721</v>
      </c>
      <c r="I66" s="42" t="s">
        <v>117</v>
      </c>
      <c r="J66" s="42" t="s">
        <v>1722</v>
      </c>
      <c r="K66" s="42" t="s">
        <v>1871</v>
      </c>
      <c r="L66" s="42" t="s">
        <v>1985</v>
      </c>
      <c r="M66" s="42" t="s">
        <v>1984</v>
      </c>
      <c r="N66" s="42">
        <v>82654</v>
      </c>
      <c r="O66" s="42">
        <v>0</v>
      </c>
      <c r="P66" s="42">
        <v>0</v>
      </c>
      <c r="Q66" s="43">
        <v>41212</v>
      </c>
      <c r="R66" s="42" t="s">
        <v>1986</v>
      </c>
      <c r="S66" s="42" t="s">
        <v>1803</v>
      </c>
      <c r="T66" s="42" t="s">
        <v>49</v>
      </c>
      <c r="U66" s="42" t="s">
        <v>111</v>
      </c>
      <c r="V66" s="42">
        <v>4885680</v>
      </c>
      <c r="W66" s="42">
        <v>4015</v>
      </c>
      <c r="X66" s="42">
        <v>2</v>
      </c>
      <c r="Y66" s="42">
        <v>0.46</v>
      </c>
      <c r="Z66" s="42">
        <v>3874894</v>
      </c>
      <c r="AA66" s="42">
        <v>3960</v>
      </c>
      <c r="AB66" s="42">
        <v>55</v>
      </c>
      <c r="AC66" s="42">
        <v>6</v>
      </c>
      <c r="AD66" s="42">
        <v>2</v>
      </c>
      <c r="AE66" s="42">
        <v>2</v>
      </c>
      <c r="AF66" s="42">
        <v>2</v>
      </c>
      <c r="AG66" s="42">
        <v>46</v>
      </c>
    </row>
    <row r="67" spans="1:33" x14ac:dyDescent="0.35">
      <c r="A67" s="42">
        <v>2654587783</v>
      </c>
      <c r="B67" t="s">
        <v>35</v>
      </c>
      <c r="C67" t="s">
        <v>36</v>
      </c>
      <c r="D67" s="42" t="s">
        <v>1849</v>
      </c>
      <c r="E67" s="52" t="s">
        <v>1987</v>
      </c>
      <c r="F67" s="42" t="s">
        <v>1736</v>
      </c>
      <c r="G67" s="42">
        <v>2654587783</v>
      </c>
      <c r="H67" s="42" t="s">
        <v>1721</v>
      </c>
      <c r="I67" s="42" t="s">
        <v>117</v>
      </c>
      <c r="J67" s="42" t="s">
        <v>1722</v>
      </c>
      <c r="K67" s="42" t="s">
        <v>1723</v>
      </c>
      <c r="L67" s="42" t="s">
        <v>1724</v>
      </c>
      <c r="M67" s="42" t="s">
        <v>1988</v>
      </c>
      <c r="N67" s="42">
        <v>1471513</v>
      </c>
      <c r="O67" s="42">
        <v>0</v>
      </c>
      <c r="P67" s="42">
        <v>0</v>
      </c>
      <c r="Q67" s="43">
        <v>42443</v>
      </c>
      <c r="R67" s="42" t="s">
        <v>1989</v>
      </c>
      <c r="S67" s="42" t="s">
        <v>1853</v>
      </c>
      <c r="T67" s="42" t="s">
        <v>111</v>
      </c>
      <c r="U67" s="42"/>
      <c r="V67" s="42">
        <v>1079589</v>
      </c>
      <c r="W67" s="42">
        <v>1310</v>
      </c>
      <c r="X67" s="42">
        <v>66</v>
      </c>
      <c r="Y67" s="42">
        <v>0.31</v>
      </c>
      <c r="Z67" s="42">
        <v>992132</v>
      </c>
      <c r="AA67" s="42">
        <v>1280</v>
      </c>
      <c r="AB67" s="42">
        <v>30</v>
      </c>
      <c r="AC67" s="42">
        <v>0</v>
      </c>
      <c r="AD67" s="42">
        <v>0</v>
      </c>
      <c r="AE67" s="42">
        <v>0</v>
      </c>
      <c r="AF67" s="42">
        <v>0</v>
      </c>
      <c r="AG67" s="42">
        <v>19</v>
      </c>
    </row>
    <row r="68" spans="1:33" x14ac:dyDescent="0.35">
      <c r="A68" s="42">
        <v>2507262013</v>
      </c>
      <c r="B68" t="s">
        <v>35</v>
      </c>
      <c r="C68" t="s">
        <v>60</v>
      </c>
      <c r="D68" s="42" t="s">
        <v>1990</v>
      </c>
      <c r="E68" s="52" t="s">
        <v>1991</v>
      </c>
      <c r="F68" s="42" t="s">
        <v>218</v>
      </c>
      <c r="G68" s="42">
        <v>2507262013</v>
      </c>
      <c r="H68" s="42" t="s">
        <v>1721</v>
      </c>
      <c r="I68" s="42" t="s">
        <v>117</v>
      </c>
      <c r="J68" s="42" t="s">
        <v>1722</v>
      </c>
      <c r="K68" s="42" t="s">
        <v>1788</v>
      </c>
      <c r="L68" s="42" t="s">
        <v>1789</v>
      </c>
      <c r="M68" s="42" t="s">
        <v>1992</v>
      </c>
      <c r="N68" s="42">
        <v>1280380</v>
      </c>
      <c r="O68" s="42">
        <v>0</v>
      </c>
      <c r="P68" s="42">
        <v>0</v>
      </c>
      <c r="Q68" s="43">
        <v>41577</v>
      </c>
      <c r="R68" s="42" t="s">
        <v>1993</v>
      </c>
      <c r="S68" s="42" t="s">
        <v>1994</v>
      </c>
      <c r="T68" s="42" t="s">
        <v>49</v>
      </c>
      <c r="U68" s="42" t="s">
        <v>111</v>
      </c>
      <c r="V68" s="42">
        <v>2789000</v>
      </c>
      <c r="W68" s="42">
        <v>3058</v>
      </c>
      <c r="X68" s="42">
        <v>1</v>
      </c>
      <c r="Y68" s="42">
        <v>0.56999999999999995</v>
      </c>
      <c r="Z68" s="42">
        <v>2481886</v>
      </c>
      <c r="AA68" s="42">
        <v>3007</v>
      </c>
      <c r="AB68" s="42">
        <v>51</v>
      </c>
      <c r="AC68" s="42">
        <v>3</v>
      </c>
      <c r="AD68" s="42">
        <v>1</v>
      </c>
      <c r="AE68" s="42">
        <v>1</v>
      </c>
      <c r="AF68" s="42">
        <v>1</v>
      </c>
      <c r="AG68" s="42">
        <v>43</v>
      </c>
    </row>
    <row r="69" spans="1:33" x14ac:dyDescent="0.35">
      <c r="A69" s="42">
        <v>2513237397</v>
      </c>
      <c r="B69" t="s">
        <v>35</v>
      </c>
      <c r="C69" t="s">
        <v>36</v>
      </c>
      <c r="D69" s="42" t="s">
        <v>1995</v>
      </c>
      <c r="E69" s="52" t="s">
        <v>1995</v>
      </c>
      <c r="F69" s="42" t="s">
        <v>302</v>
      </c>
      <c r="G69" s="42">
        <v>2513237397</v>
      </c>
      <c r="H69" s="42" t="s">
        <v>1721</v>
      </c>
      <c r="I69" s="42" t="s">
        <v>117</v>
      </c>
      <c r="J69" s="42" t="s">
        <v>1722</v>
      </c>
      <c r="K69" s="42" t="s">
        <v>1996</v>
      </c>
      <c r="L69" s="42" t="s">
        <v>1997</v>
      </c>
      <c r="M69" s="42" t="s">
        <v>1998</v>
      </c>
      <c r="N69" s="42">
        <v>310037</v>
      </c>
      <c r="O69" s="42">
        <v>16707</v>
      </c>
      <c r="P69" s="42">
        <v>78283</v>
      </c>
      <c r="Q69" s="43">
        <v>41051</v>
      </c>
      <c r="R69" s="42" t="s">
        <v>1999</v>
      </c>
      <c r="S69" s="42"/>
      <c r="T69" s="42" t="s">
        <v>49</v>
      </c>
      <c r="U69" s="42" t="s">
        <v>44</v>
      </c>
      <c r="V69" s="42">
        <v>7875477</v>
      </c>
      <c r="W69" s="42">
        <v>7587</v>
      </c>
      <c r="X69" s="42">
        <v>511</v>
      </c>
      <c r="Y69" s="42">
        <v>0.47</v>
      </c>
      <c r="Z69" s="42">
        <v>6539769</v>
      </c>
      <c r="AA69" s="42">
        <v>7512</v>
      </c>
      <c r="AB69" s="42">
        <v>75</v>
      </c>
      <c r="AC69" s="42">
        <v>8</v>
      </c>
      <c r="AD69" s="42">
        <v>3</v>
      </c>
      <c r="AE69" s="42">
        <v>2</v>
      </c>
      <c r="AF69" s="42">
        <v>3</v>
      </c>
      <c r="AG69" s="42">
        <v>67</v>
      </c>
    </row>
    <row r="70" spans="1:33" x14ac:dyDescent="0.35">
      <c r="A70" s="42">
        <v>2524023216</v>
      </c>
      <c r="B70" t="s">
        <v>35</v>
      </c>
      <c r="C70" t="s">
        <v>60</v>
      </c>
      <c r="D70" s="42" t="s">
        <v>2000</v>
      </c>
      <c r="E70" s="52" t="s">
        <v>2001</v>
      </c>
      <c r="F70" s="42" t="s">
        <v>1161</v>
      </c>
      <c r="G70" s="42">
        <v>2524023216</v>
      </c>
      <c r="H70" s="42" t="s">
        <v>1721</v>
      </c>
      <c r="I70" s="42" t="s">
        <v>117</v>
      </c>
      <c r="J70" s="42" t="s">
        <v>1722</v>
      </c>
      <c r="K70" s="42" t="s">
        <v>1752</v>
      </c>
      <c r="L70" s="42" t="s">
        <v>1753</v>
      </c>
      <c r="M70" s="42" t="s">
        <v>1754</v>
      </c>
      <c r="N70" s="42">
        <v>1080230</v>
      </c>
      <c r="O70" s="42">
        <v>0</v>
      </c>
      <c r="P70" s="42">
        <v>0</v>
      </c>
      <c r="Q70" s="43">
        <v>41383</v>
      </c>
      <c r="R70" s="42" t="s">
        <v>2002</v>
      </c>
      <c r="S70" s="42" t="s">
        <v>2003</v>
      </c>
      <c r="T70" s="42" t="s">
        <v>49</v>
      </c>
      <c r="U70" s="42" t="s">
        <v>44</v>
      </c>
      <c r="V70" s="42">
        <v>3570114</v>
      </c>
      <c r="W70" s="42">
        <v>3218</v>
      </c>
      <c r="X70" s="42">
        <v>1</v>
      </c>
      <c r="Y70" s="42">
        <v>0.48</v>
      </c>
      <c r="Z70" s="42">
        <v>3108930</v>
      </c>
      <c r="AA70" s="42">
        <v>3169</v>
      </c>
      <c r="AB70" s="42">
        <v>49</v>
      </c>
      <c r="AC70" s="42">
        <v>6</v>
      </c>
      <c r="AD70" s="42">
        <v>2</v>
      </c>
      <c r="AE70" s="42">
        <v>2</v>
      </c>
      <c r="AF70" s="42">
        <v>2</v>
      </c>
      <c r="AG70" s="42">
        <v>42</v>
      </c>
    </row>
    <row r="71" spans="1:33" x14ac:dyDescent="0.35">
      <c r="A71" s="42">
        <v>2509601031</v>
      </c>
      <c r="B71" t="s">
        <v>35</v>
      </c>
      <c r="C71" t="s">
        <v>36</v>
      </c>
      <c r="D71" s="42" t="s">
        <v>1798</v>
      </c>
      <c r="E71" s="52" t="s">
        <v>2004</v>
      </c>
      <c r="F71" s="42" t="s">
        <v>46</v>
      </c>
      <c r="G71" s="42">
        <v>2509601031</v>
      </c>
      <c r="H71" s="42" t="s">
        <v>1721</v>
      </c>
      <c r="I71" s="42" t="s">
        <v>117</v>
      </c>
      <c r="J71" s="42" t="s">
        <v>1722</v>
      </c>
      <c r="K71" s="42" t="s">
        <v>1894</v>
      </c>
      <c r="L71" s="42" t="s">
        <v>1982</v>
      </c>
      <c r="M71" s="42" t="s">
        <v>2005</v>
      </c>
      <c r="N71" s="42">
        <v>272134</v>
      </c>
      <c r="O71" s="42">
        <v>0</v>
      </c>
      <c r="P71" s="42">
        <v>0</v>
      </c>
      <c r="Q71" s="43">
        <v>41219</v>
      </c>
      <c r="R71" s="42" t="s">
        <v>2006</v>
      </c>
      <c r="S71" s="42" t="s">
        <v>1803</v>
      </c>
      <c r="T71" s="42" t="s">
        <v>49</v>
      </c>
      <c r="U71" s="42" t="s">
        <v>111</v>
      </c>
      <c r="V71" s="42">
        <v>7262454</v>
      </c>
      <c r="W71" s="42">
        <v>6911</v>
      </c>
      <c r="X71" s="42">
        <v>5</v>
      </c>
      <c r="Y71" s="42">
        <v>0.47</v>
      </c>
      <c r="Z71" s="42">
        <v>6386125</v>
      </c>
      <c r="AA71" s="42">
        <v>6827</v>
      </c>
      <c r="AB71" s="42">
        <v>84</v>
      </c>
      <c r="AC71" s="42">
        <v>9</v>
      </c>
      <c r="AD71" s="42">
        <v>3</v>
      </c>
      <c r="AE71" s="42">
        <v>3</v>
      </c>
      <c r="AF71" s="42">
        <v>3</v>
      </c>
      <c r="AG71" s="42">
        <v>67</v>
      </c>
    </row>
    <row r="72" spans="1:33" x14ac:dyDescent="0.35">
      <c r="A72" s="42">
        <v>2645727771</v>
      </c>
      <c r="B72" t="s">
        <v>35</v>
      </c>
      <c r="C72" t="s">
        <v>36</v>
      </c>
      <c r="D72" s="42" t="s">
        <v>1849</v>
      </c>
      <c r="E72" s="52" t="s">
        <v>2007</v>
      </c>
      <c r="F72" s="42" t="s">
        <v>1736</v>
      </c>
      <c r="G72" s="42">
        <v>2645727771</v>
      </c>
      <c r="H72" s="42" t="s">
        <v>1721</v>
      </c>
      <c r="I72" s="42" t="s">
        <v>117</v>
      </c>
      <c r="J72" s="42" t="s">
        <v>1722</v>
      </c>
      <c r="K72" s="42" t="s">
        <v>1723</v>
      </c>
      <c r="L72" s="42" t="s">
        <v>1724</v>
      </c>
      <c r="M72" s="42" t="s">
        <v>2008</v>
      </c>
      <c r="N72" s="42">
        <v>1471529</v>
      </c>
      <c r="O72" s="42">
        <v>0</v>
      </c>
      <c r="P72" s="42">
        <v>0</v>
      </c>
      <c r="Q72" s="43">
        <v>42374</v>
      </c>
      <c r="R72" s="42" t="s">
        <v>2009</v>
      </c>
      <c r="S72" s="42" t="s">
        <v>1853</v>
      </c>
      <c r="T72" s="42" t="s">
        <v>111</v>
      </c>
      <c r="U72" s="42"/>
      <c r="V72" s="42">
        <v>479848</v>
      </c>
      <c r="W72" s="42">
        <v>597</v>
      </c>
      <c r="X72" s="42">
        <v>72</v>
      </c>
      <c r="Y72" s="42">
        <v>0.32</v>
      </c>
      <c r="Z72" s="42">
        <v>442292</v>
      </c>
      <c r="AA72" s="42">
        <v>582</v>
      </c>
      <c r="AB72" s="42">
        <v>15</v>
      </c>
      <c r="AC72" s="42">
        <v>4</v>
      </c>
      <c r="AD72" s="42">
        <v>1</v>
      </c>
      <c r="AE72" s="42">
        <v>2</v>
      </c>
      <c r="AF72" s="42">
        <v>1</v>
      </c>
      <c r="AG72" s="42">
        <v>7</v>
      </c>
    </row>
    <row r="73" spans="1:33" x14ac:dyDescent="0.35">
      <c r="A73" s="42">
        <v>2648501714</v>
      </c>
      <c r="B73" t="s">
        <v>35</v>
      </c>
      <c r="C73" t="s">
        <v>36</v>
      </c>
      <c r="D73" s="42" t="s">
        <v>1849</v>
      </c>
      <c r="E73" s="52" t="s">
        <v>2010</v>
      </c>
      <c r="F73" s="42" t="s">
        <v>1736</v>
      </c>
      <c r="G73" s="42">
        <v>2648501714</v>
      </c>
      <c r="H73" s="42" t="s">
        <v>1721</v>
      </c>
      <c r="I73" s="42" t="s">
        <v>117</v>
      </c>
      <c r="J73" s="42" t="s">
        <v>1722</v>
      </c>
      <c r="K73" s="42" t="s">
        <v>1723</v>
      </c>
      <c r="L73" s="42" t="s">
        <v>1724</v>
      </c>
      <c r="M73" s="42" t="s">
        <v>2011</v>
      </c>
      <c r="N73" s="42">
        <v>1471518</v>
      </c>
      <c r="O73" s="42">
        <v>0</v>
      </c>
      <c r="P73" s="42">
        <v>0</v>
      </c>
      <c r="Q73" s="43">
        <v>42391</v>
      </c>
      <c r="R73" s="42" t="s">
        <v>2012</v>
      </c>
      <c r="S73" s="42" t="s">
        <v>1853</v>
      </c>
      <c r="T73" s="42" t="s">
        <v>111</v>
      </c>
      <c r="U73" s="42"/>
      <c r="V73" s="42">
        <v>1270661</v>
      </c>
      <c r="W73" s="42">
        <v>1543</v>
      </c>
      <c r="X73" s="42">
        <v>86</v>
      </c>
      <c r="Y73" s="42">
        <v>0.31</v>
      </c>
      <c r="Z73" s="42">
        <v>1168286</v>
      </c>
      <c r="AA73" s="42">
        <v>1509</v>
      </c>
      <c r="AB73" s="42">
        <v>34</v>
      </c>
      <c r="AC73" s="42">
        <v>0</v>
      </c>
      <c r="AD73" s="42">
        <v>0</v>
      </c>
      <c r="AE73" s="42">
        <v>0</v>
      </c>
      <c r="AF73" s="42">
        <v>0</v>
      </c>
      <c r="AG73" s="42">
        <v>24</v>
      </c>
    </row>
    <row r="74" spans="1:33" x14ac:dyDescent="0.35">
      <c r="A74" s="42">
        <v>2517572024</v>
      </c>
      <c r="B74" t="s">
        <v>35</v>
      </c>
      <c r="C74" t="s">
        <v>36</v>
      </c>
      <c r="D74" s="42" t="s">
        <v>348</v>
      </c>
      <c r="E74" s="52" t="s">
        <v>2013</v>
      </c>
      <c r="F74" s="42" t="s">
        <v>46</v>
      </c>
      <c r="G74" s="42">
        <v>2517572024</v>
      </c>
      <c r="H74" s="42" t="s">
        <v>1721</v>
      </c>
      <c r="I74" s="42" t="s">
        <v>117</v>
      </c>
      <c r="J74" s="42" t="s">
        <v>1741</v>
      </c>
      <c r="K74" s="42" t="s">
        <v>117</v>
      </c>
      <c r="L74" s="42" t="s">
        <v>117</v>
      </c>
      <c r="M74" s="42" t="s">
        <v>2014</v>
      </c>
      <c r="N74" s="42">
        <v>1128427</v>
      </c>
      <c r="O74" s="42">
        <v>0</v>
      </c>
      <c r="P74" s="42">
        <v>0</v>
      </c>
      <c r="Q74" s="43">
        <v>41213</v>
      </c>
      <c r="R74" s="42" t="s">
        <v>2015</v>
      </c>
      <c r="S74" s="42" t="s">
        <v>1900</v>
      </c>
      <c r="T74" s="42" t="s">
        <v>49</v>
      </c>
      <c r="U74" s="42" t="s">
        <v>44</v>
      </c>
      <c r="V74" s="42">
        <v>5632035</v>
      </c>
      <c r="W74" s="42">
        <v>5006</v>
      </c>
      <c r="X74" s="42">
        <v>3</v>
      </c>
      <c r="Y74" s="42">
        <v>0.47</v>
      </c>
      <c r="Z74" s="42">
        <v>4742170</v>
      </c>
      <c r="AA74" s="42">
        <v>4914</v>
      </c>
      <c r="AB74" s="42">
        <v>92</v>
      </c>
      <c r="AC74" s="42">
        <v>6</v>
      </c>
      <c r="AD74" s="42">
        <v>2</v>
      </c>
      <c r="AE74" s="42">
        <v>2</v>
      </c>
      <c r="AF74" s="42">
        <v>2</v>
      </c>
      <c r="AG74" s="42">
        <v>72</v>
      </c>
    </row>
    <row r="75" spans="1:33" x14ac:dyDescent="0.35">
      <c r="A75" s="42">
        <v>2627853559</v>
      </c>
      <c r="B75" t="s">
        <v>35</v>
      </c>
      <c r="C75" t="s">
        <v>36</v>
      </c>
      <c r="D75" s="42" t="s">
        <v>1921</v>
      </c>
      <c r="E75" s="52" t="s">
        <v>2016</v>
      </c>
      <c r="F75" s="42"/>
      <c r="G75" s="42">
        <v>2627853559</v>
      </c>
      <c r="H75" s="42" t="s">
        <v>1721</v>
      </c>
      <c r="I75" s="42" t="s">
        <v>117</v>
      </c>
      <c r="J75" s="42" t="s">
        <v>1741</v>
      </c>
      <c r="K75" s="42" t="s">
        <v>1839</v>
      </c>
      <c r="L75" s="42" t="s">
        <v>1923</v>
      </c>
      <c r="M75" s="42" t="s">
        <v>117</v>
      </c>
      <c r="N75" s="42">
        <v>1233426</v>
      </c>
      <c r="O75" s="42">
        <v>0</v>
      </c>
      <c r="P75" s="42">
        <v>0</v>
      </c>
      <c r="Q75" s="43">
        <v>42563</v>
      </c>
      <c r="R75" s="42"/>
      <c r="S75" s="42"/>
      <c r="T75" s="42" t="s">
        <v>111</v>
      </c>
      <c r="U75" s="42"/>
      <c r="V75" s="42">
        <v>4578851</v>
      </c>
      <c r="W75" s="42">
        <v>4123</v>
      </c>
      <c r="X75" s="42">
        <v>177</v>
      </c>
      <c r="Y75" s="42">
        <v>0.45</v>
      </c>
      <c r="Z75" s="42">
        <v>3994201</v>
      </c>
      <c r="AA75" s="42">
        <v>4058</v>
      </c>
      <c r="AB75" s="42">
        <v>65</v>
      </c>
      <c r="AC75" s="42">
        <v>4</v>
      </c>
      <c r="AD75" s="42">
        <v>2</v>
      </c>
      <c r="AE75" s="42">
        <v>1</v>
      </c>
      <c r="AF75" s="42">
        <v>1</v>
      </c>
      <c r="AG75" s="42">
        <v>47</v>
      </c>
    </row>
    <row r="76" spans="1:33" x14ac:dyDescent="0.35">
      <c r="A76" s="42">
        <v>2585428053</v>
      </c>
      <c r="B76" t="s">
        <v>35</v>
      </c>
      <c r="C76" t="s">
        <v>123</v>
      </c>
      <c r="D76" s="42" t="s">
        <v>318</v>
      </c>
      <c r="E76" s="52" t="s">
        <v>2017</v>
      </c>
      <c r="F76" s="42" t="s">
        <v>46</v>
      </c>
      <c r="G76" s="42">
        <v>2585428053</v>
      </c>
      <c r="H76" s="42" t="s">
        <v>1721</v>
      </c>
      <c r="I76" s="42" t="s">
        <v>117</v>
      </c>
      <c r="J76" s="42" t="s">
        <v>1741</v>
      </c>
      <c r="K76" s="42" t="s">
        <v>1800</v>
      </c>
      <c r="L76" s="42" t="s">
        <v>1899</v>
      </c>
      <c r="M76" s="42" t="s">
        <v>117</v>
      </c>
      <c r="N76" s="42">
        <v>1198</v>
      </c>
      <c r="O76" s="42">
        <v>0</v>
      </c>
      <c r="P76" s="42">
        <v>0</v>
      </c>
      <c r="Q76" s="43">
        <v>42857</v>
      </c>
      <c r="R76" s="42"/>
      <c r="S76" s="42" t="s">
        <v>1900</v>
      </c>
      <c r="T76" s="42" t="s">
        <v>111</v>
      </c>
      <c r="U76" s="42"/>
      <c r="V76" s="42">
        <v>4694862</v>
      </c>
      <c r="W76" s="42">
        <v>4221</v>
      </c>
      <c r="X76" s="42">
        <v>187</v>
      </c>
      <c r="Y76" s="42">
        <v>0.51</v>
      </c>
      <c r="Z76" s="42">
        <v>4080390</v>
      </c>
      <c r="AA76" s="42">
        <v>4180</v>
      </c>
      <c r="AB76" s="42">
        <v>41</v>
      </c>
      <c r="AC76" s="42">
        <v>0</v>
      </c>
      <c r="AD76" s="42">
        <v>0</v>
      </c>
      <c r="AE76" s="42">
        <v>0</v>
      </c>
      <c r="AF76" s="42">
        <v>0</v>
      </c>
      <c r="AG76" s="42">
        <v>41</v>
      </c>
    </row>
    <row r="77" spans="1:33" x14ac:dyDescent="0.35">
      <c r="A77" s="42">
        <v>2590828853</v>
      </c>
      <c r="B77" t="s">
        <v>35</v>
      </c>
      <c r="C77" t="s">
        <v>36</v>
      </c>
      <c r="D77" s="42" t="s">
        <v>2018</v>
      </c>
      <c r="E77" s="52" t="s">
        <v>2019</v>
      </c>
      <c r="F77" s="42" t="s">
        <v>46</v>
      </c>
      <c r="G77" s="42">
        <v>2590828853</v>
      </c>
      <c r="H77" s="42" t="s">
        <v>1721</v>
      </c>
      <c r="I77" s="42" t="s">
        <v>117</v>
      </c>
      <c r="J77" s="42" t="s">
        <v>1722</v>
      </c>
      <c r="K77" s="42" t="s">
        <v>1788</v>
      </c>
      <c r="L77" s="42" t="s">
        <v>1789</v>
      </c>
      <c r="M77" s="42" t="s">
        <v>2020</v>
      </c>
      <c r="N77" s="42">
        <v>431041</v>
      </c>
      <c r="O77" s="42">
        <v>0</v>
      </c>
      <c r="P77" s="42">
        <v>0</v>
      </c>
      <c r="Q77" s="43">
        <v>42107</v>
      </c>
      <c r="R77" s="42" t="s">
        <v>2021</v>
      </c>
      <c r="S77" s="42" t="s">
        <v>2022</v>
      </c>
      <c r="T77" s="42" t="s">
        <v>111</v>
      </c>
      <c r="U77" s="42" t="s">
        <v>44</v>
      </c>
      <c r="V77" s="42">
        <v>1500513</v>
      </c>
      <c r="W77" s="42">
        <v>1572</v>
      </c>
      <c r="X77" s="42">
        <v>84</v>
      </c>
      <c r="Y77" s="42">
        <v>0.6</v>
      </c>
      <c r="Z77" s="42">
        <v>1337409</v>
      </c>
      <c r="AA77" s="42">
        <v>1532</v>
      </c>
      <c r="AB77" s="42">
        <v>40</v>
      </c>
      <c r="AC77" s="42">
        <v>1</v>
      </c>
      <c r="AD77" s="42">
        <v>1</v>
      </c>
      <c r="AE77" s="42">
        <v>0</v>
      </c>
      <c r="AF77" s="42">
        <v>0</v>
      </c>
      <c r="AG77" s="42">
        <v>35</v>
      </c>
    </row>
    <row r="78" spans="1:33" x14ac:dyDescent="0.35">
      <c r="A78" s="42">
        <v>2548876998</v>
      </c>
      <c r="B78" t="s">
        <v>35</v>
      </c>
      <c r="C78" t="s">
        <v>36</v>
      </c>
      <c r="D78" s="42" t="s">
        <v>2023</v>
      </c>
      <c r="E78" s="52" t="s">
        <v>2023</v>
      </c>
      <c r="F78" s="42" t="s">
        <v>1768</v>
      </c>
      <c r="G78" s="42">
        <v>2548876998</v>
      </c>
      <c r="H78" s="42" t="s">
        <v>1721</v>
      </c>
      <c r="I78" s="42" t="s">
        <v>117</v>
      </c>
      <c r="J78" s="42" t="s">
        <v>1769</v>
      </c>
      <c r="K78" s="42" t="s">
        <v>1857</v>
      </c>
      <c r="L78" s="42" t="s">
        <v>1858</v>
      </c>
      <c r="M78" s="42" t="s">
        <v>2024</v>
      </c>
      <c r="N78" s="42">
        <v>98439</v>
      </c>
      <c r="O78" s="42">
        <v>0</v>
      </c>
      <c r="P78" s="42">
        <v>0</v>
      </c>
      <c r="Q78" s="43">
        <v>41613</v>
      </c>
      <c r="R78" s="42" t="s">
        <v>2025</v>
      </c>
      <c r="S78" s="42"/>
      <c r="T78" s="42" t="s">
        <v>49</v>
      </c>
      <c r="U78" s="42" t="s">
        <v>44</v>
      </c>
      <c r="V78" s="42">
        <v>5438272</v>
      </c>
      <c r="W78" s="42">
        <v>4726</v>
      </c>
      <c r="X78" s="42">
        <v>141</v>
      </c>
      <c r="Y78" s="42">
        <v>0.41</v>
      </c>
      <c r="Z78" s="42">
        <v>4339377</v>
      </c>
      <c r="AA78" s="42">
        <v>4660</v>
      </c>
      <c r="AB78" s="42">
        <v>66</v>
      </c>
      <c r="AC78" s="42">
        <v>3</v>
      </c>
      <c r="AD78" s="42">
        <v>1</v>
      </c>
      <c r="AE78" s="42">
        <v>1</v>
      </c>
      <c r="AF78" s="42">
        <v>1</v>
      </c>
      <c r="AG78" s="42">
        <v>42</v>
      </c>
    </row>
    <row r="79" spans="1:33" x14ac:dyDescent="0.35">
      <c r="A79" s="42">
        <v>2627854162</v>
      </c>
      <c r="B79" t="s">
        <v>35</v>
      </c>
      <c r="C79" t="s">
        <v>36</v>
      </c>
      <c r="D79" s="42" t="s">
        <v>2026</v>
      </c>
      <c r="E79" s="52" t="s">
        <v>2027</v>
      </c>
      <c r="F79" s="42" t="s">
        <v>2028</v>
      </c>
      <c r="G79" s="42">
        <v>2627854162</v>
      </c>
      <c r="H79" s="42" t="s">
        <v>1721</v>
      </c>
      <c r="I79" s="42" t="s">
        <v>117</v>
      </c>
      <c r="J79" s="42" t="s">
        <v>1741</v>
      </c>
      <c r="K79" s="42" t="s">
        <v>1742</v>
      </c>
      <c r="L79" s="42" t="s">
        <v>2029</v>
      </c>
      <c r="M79" s="42" t="s">
        <v>2030</v>
      </c>
      <c r="N79" s="42">
        <v>1045877</v>
      </c>
      <c r="O79" s="42">
        <v>0</v>
      </c>
      <c r="P79" s="42">
        <v>0</v>
      </c>
      <c r="Q79" s="43">
        <v>42251</v>
      </c>
      <c r="R79" s="42" t="s">
        <v>2031</v>
      </c>
      <c r="S79" s="42"/>
      <c r="T79" s="42" t="s">
        <v>49</v>
      </c>
      <c r="U79" s="42"/>
      <c r="V79" s="42">
        <v>3286556</v>
      </c>
      <c r="W79" s="42">
        <v>3370</v>
      </c>
      <c r="X79" s="42">
        <v>201</v>
      </c>
      <c r="Y79" s="42">
        <v>0.35</v>
      </c>
      <c r="Z79" s="42">
        <v>2103072</v>
      </c>
      <c r="AA79" s="42">
        <v>3335</v>
      </c>
      <c r="AB79" s="42">
        <v>35</v>
      </c>
      <c r="AC79" s="42">
        <v>2</v>
      </c>
      <c r="AD79" s="42">
        <v>2</v>
      </c>
      <c r="AE79" s="42">
        <v>0</v>
      </c>
      <c r="AF79" s="42">
        <v>0</v>
      </c>
      <c r="AG79" s="42">
        <v>12</v>
      </c>
    </row>
    <row r="80" spans="1:33" x14ac:dyDescent="0.35">
      <c r="A80" s="42">
        <v>2510065010</v>
      </c>
      <c r="B80" t="s">
        <v>35</v>
      </c>
      <c r="C80" t="s">
        <v>36</v>
      </c>
      <c r="D80" s="42" t="s">
        <v>2032</v>
      </c>
      <c r="E80" s="52" t="s">
        <v>2033</v>
      </c>
      <c r="F80" s="42" t="s">
        <v>46</v>
      </c>
      <c r="G80" s="42">
        <v>2510065010</v>
      </c>
      <c r="H80" s="42" t="s">
        <v>1721</v>
      </c>
      <c r="I80" s="42" t="s">
        <v>117</v>
      </c>
      <c r="J80" s="42" t="s">
        <v>1741</v>
      </c>
      <c r="K80" s="42" t="s">
        <v>117</v>
      </c>
      <c r="L80" s="42" t="s">
        <v>117</v>
      </c>
      <c r="M80" s="42" t="s">
        <v>2034</v>
      </c>
      <c r="N80" s="42">
        <v>864702</v>
      </c>
      <c r="O80" s="42">
        <v>66005</v>
      </c>
      <c r="P80" s="42">
        <v>0</v>
      </c>
      <c r="Q80" s="43">
        <v>40905</v>
      </c>
      <c r="R80" s="42" t="s">
        <v>2035</v>
      </c>
      <c r="S80" s="42" t="s">
        <v>2036</v>
      </c>
      <c r="T80" s="42" t="s">
        <v>49</v>
      </c>
      <c r="U80" s="42" t="s">
        <v>44</v>
      </c>
      <c r="V80" s="42">
        <v>5530391</v>
      </c>
      <c r="W80" s="42">
        <v>5081</v>
      </c>
      <c r="X80" s="42">
        <v>1</v>
      </c>
      <c r="Y80" s="42">
        <v>0.47</v>
      </c>
      <c r="Z80" s="42">
        <v>4778919</v>
      </c>
      <c r="AA80" s="42">
        <v>5024</v>
      </c>
      <c r="AB80" s="42">
        <v>57</v>
      </c>
      <c r="AC80" s="42">
        <v>7</v>
      </c>
      <c r="AD80" s="42">
        <v>3</v>
      </c>
      <c r="AE80" s="42">
        <v>2</v>
      </c>
      <c r="AF80" s="42">
        <v>2</v>
      </c>
      <c r="AG80" s="42">
        <v>44</v>
      </c>
    </row>
    <row r="81" spans="1:33" x14ac:dyDescent="0.35">
      <c r="A81" s="42">
        <v>648276706</v>
      </c>
      <c r="B81" t="s">
        <v>35</v>
      </c>
      <c r="C81" t="s">
        <v>36</v>
      </c>
      <c r="D81" s="42" t="s">
        <v>2037</v>
      </c>
      <c r="E81" s="52" t="s">
        <v>2037</v>
      </c>
      <c r="F81" s="42" t="s">
        <v>2038</v>
      </c>
      <c r="G81" s="42">
        <v>648276706</v>
      </c>
      <c r="H81" s="42" t="s">
        <v>1721</v>
      </c>
      <c r="I81" s="42" t="s">
        <v>117</v>
      </c>
      <c r="J81" s="42" t="s">
        <v>1741</v>
      </c>
      <c r="K81" s="42" t="s">
        <v>1742</v>
      </c>
      <c r="L81" s="42" t="s">
        <v>2039</v>
      </c>
      <c r="M81" s="42" t="s">
        <v>2040</v>
      </c>
      <c r="N81" s="42">
        <v>272129</v>
      </c>
      <c r="O81" s="42">
        <v>49445</v>
      </c>
      <c r="P81" s="42">
        <v>50611</v>
      </c>
      <c r="Q81" s="43">
        <v>40544</v>
      </c>
      <c r="R81" s="42" t="s">
        <v>2041</v>
      </c>
      <c r="S81" s="42"/>
      <c r="T81" s="42" t="s">
        <v>49</v>
      </c>
      <c r="U81" s="42" t="s">
        <v>111</v>
      </c>
      <c r="V81" s="42">
        <v>6676705</v>
      </c>
      <c r="W81" s="42">
        <v>5965</v>
      </c>
      <c r="X81" s="42">
        <v>377</v>
      </c>
      <c r="Y81" s="42">
        <v>0.43</v>
      </c>
      <c r="Z81" s="42">
        <v>5483505</v>
      </c>
      <c r="AA81" s="42">
        <v>5881</v>
      </c>
      <c r="AB81" s="42">
        <v>84</v>
      </c>
      <c r="AC81" s="42">
        <v>4</v>
      </c>
      <c r="AD81" s="42">
        <v>2</v>
      </c>
      <c r="AE81" s="42">
        <v>1</v>
      </c>
      <c r="AF81" s="42">
        <v>1</v>
      </c>
      <c r="AG81" s="42">
        <v>70</v>
      </c>
    </row>
    <row r="82" spans="1:33" x14ac:dyDescent="0.35">
      <c r="A82" s="42">
        <v>2634166556</v>
      </c>
      <c r="B82" t="s">
        <v>35</v>
      </c>
      <c r="C82" t="s">
        <v>36</v>
      </c>
      <c r="D82" s="42" t="s">
        <v>1950</v>
      </c>
      <c r="E82" s="52" t="s">
        <v>2042</v>
      </c>
      <c r="F82" s="42" t="s">
        <v>1736</v>
      </c>
      <c r="G82" s="42">
        <v>2634166556</v>
      </c>
      <c r="H82" s="42" t="s">
        <v>1721</v>
      </c>
      <c r="I82" s="42" t="s">
        <v>117</v>
      </c>
      <c r="J82" s="42" t="s">
        <v>1722</v>
      </c>
      <c r="K82" s="42" t="s">
        <v>1723</v>
      </c>
      <c r="L82" s="42" t="s">
        <v>1724</v>
      </c>
      <c r="M82" s="42" t="s">
        <v>2043</v>
      </c>
      <c r="N82" s="42">
        <v>1471500</v>
      </c>
      <c r="O82" s="42">
        <v>0</v>
      </c>
      <c r="P82" s="42">
        <v>0</v>
      </c>
      <c r="Q82" s="43">
        <v>42285</v>
      </c>
      <c r="R82" s="42" t="s">
        <v>2044</v>
      </c>
      <c r="S82" s="42" t="s">
        <v>1853</v>
      </c>
      <c r="T82" s="42" t="s">
        <v>111</v>
      </c>
      <c r="U82" s="42" t="s">
        <v>44</v>
      </c>
      <c r="V82" s="42">
        <v>1431324</v>
      </c>
      <c r="W82" s="42">
        <v>1870</v>
      </c>
      <c r="X82" s="42">
        <v>254</v>
      </c>
      <c r="Y82" s="42">
        <v>0.31</v>
      </c>
      <c r="Z82" s="42">
        <v>1294163</v>
      </c>
      <c r="AA82" s="42">
        <v>1824</v>
      </c>
      <c r="AB82" s="42">
        <v>46</v>
      </c>
      <c r="AC82" s="42">
        <v>7</v>
      </c>
      <c r="AD82" s="42">
        <v>1</v>
      </c>
      <c r="AE82" s="42">
        <v>4</v>
      </c>
      <c r="AF82" s="42">
        <v>2</v>
      </c>
      <c r="AG82" s="42">
        <v>25</v>
      </c>
    </row>
    <row r="83" spans="1:33" x14ac:dyDescent="0.35">
      <c r="A83" s="42">
        <v>2516653039</v>
      </c>
      <c r="B83" t="s">
        <v>35</v>
      </c>
      <c r="C83" t="s">
        <v>36</v>
      </c>
      <c r="D83" s="42" t="s">
        <v>2045</v>
      </c>
      <c r="E83" s="52" t="s">
        <v>2046</v>
      </c>
      <c r="F83" s="42" t="s">
        <v>1932</v>
      </c>
      <c r="G83" s="42">
        <v>2516653039</v>
      </c>
      <c r="H83" s="42" t="s">
        <v>1721</v>
      </c>
      <c r="I83" s="42" t="s">
        <v>117</v>
      </c>
      <c r="J83" s="42" t="s">
        <v>1769</v>
      </c>
      <c r="K83" s="42" t="s">
        <v>1794</v>
      </c>
      <c r="L83" s="42" t="s">
        <v>1933</v>
      </c>
      <c r="M83" s="42" t="s">
        <v>1934</v>
      </c>
      <c r="N83" s="42">
        <v>398007</v>
      </c>
      <c r="O83" s="42">
        <v>0</v>
      </c>
      <c r="P83" s="42">
        <v>0</v>
      </c>
      <c r="Q83" s="43">
        <v>41464</v>
      </c>
      <c r="R83" s="42" t="s">
        <v>2047</v>
      </c>
      <c r="S83" s="42" t="s">
        <v>1936</v>
      </c>
      <c r="T83" s="42" t="s">
        <v>49</v>
      </c>
      <c r="U83" s="42" t="s">
        <v>44</v>
      </c>
      <c r="V83" s="42">
        <v>4445648</v>
      </c>
      <c r="W83" s="42">
        <v>4475</v>
      </c>
      <c r="X83" s="42">
        <v>121</v>
      </c>
      <c r="Y83" s="42">
        <v>0.37</v>
      </c>
      <c r="Z83" s="42">
        <v>3651290</v>
      </c>
      <c r="AA83" s="42">
        <v>4475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</row>
    <row r="84" spans="1:33" x14ac:dyDescent="0.35">
      <c r="A84" s="42">
        <v>2506783054</v>
      </c>
      <c r="B84" t="s">
        <v>35</v>
      </c>
      <c r="C84" t="s">
        <v>36</v>
      </c>
      <c r="D84" s="42" t="s">
        <v>1798</v>
      </c>
      <c r="E84" s="52" t="s">
        <v>2048</v>
      </c>
      <c r="F84" s="42" t="s">
        <v>46</v>
      </c>
      <c r="G84" s="42">
        <v>2506783054</v>
      </c>
      <c r="H84" s="42" t="s">
        <v>1721</v>
      </c>
      <c r="I84" s="42" t="s">
        <v>117</v>
      </c>
      <c r="J84" s="42" t="s">
        <v>1722</v>
      </c>
      <c r="K84" s="42" t="s">
        <v>1871</v>
      </c>
      <c r="L84" s="42" t="s">
        <v>1985</v>
      </c>
      <c r="M84" s="42" t="s">
        <v>2048</v>
      </c>
      <c r="N84" s="42">
        <v>118173</v>
      </c>
      <c r="O84" s="42">
        <v>0</v>
      </c>
      <c r="P84" s="42">
        <v>0</v>
      </c>
      <c r="Q84" s="43">
        <v>41212</v>
      </c>
      <c r="R84" s="42" t="s">
        <v>2049</v>
      </c>
      <c r="S84" s="42" t="s">
        <v>1803</v>
      </c>
      <c r="T84" s="42" t="s">
        <v>49</v>
      </c>
      <c r="U84" s="42" t="s">
        <v>44</v>
      </c>
      <c r="V84" s="42">
        <v>5621883</v>
      </c>
      <c r="W84" s="42">
        <v>5447</v>
      </c>
      <c r="X84" s="42">
        <v>6</v>
      </c>
      <c r="Y84" s="42">
        <v>0.48</v>
      </c>
      <c r="Z84" s="42">
        <v>4892130</v>
      </c>
      <c r="AA84" s="42">
        <v>5363</v>
      </c>
      <c r="AB84" s="42">
        <v>84</v>
      </c>
      <c r="AC84" s="42">
        <v>6</v>
      </c>
      <c r="AD84" s="42">
        <v>2</v>
      </c>
      <c r="AE84" s="42">
        <v>2</v>
      </c>
      <c r="AF84" s="42">
        <v>2</v>
      </c>
      <c r="AG84" s="42">
        <v>75</v>
      </c>
    </row>
    <row r="85" spans="1:33" x14ac:dyDescent="0.35">
      <c r="A85" s="42">
        <v>2503538021</v>
      </c>
      <c r="B85" t="s">
        <v>35</v>
      </c>
      <c r="C85" t="s">
        <v>60</v>
      </c>
      <c r="D85" s="42" t="s">
        <v>1798</v>
      </c>
      <c r="E85" s="52" t="s">
        <v>2050</v>
      </c>
      <c r="F85" s="42" t="s">
        <v>46</v>
      </c>
      <c r="G85" s="42">
        <v>2503538021</v>
      </c>
      <c r="H85" s="42" t="s">
        <v>1721</v>
      </c>
      <c r="I85" s="42" t="s">
        <v>117</v>
      </c>
      <c r="J85" s="42" t="s">
        <v>2051</v>
      </c>
      <c r="K85" s="42" t="s">
        <v>2052</v>
      </c>
      <c r="L85" s="42" t="s">
        <v>2053</v>
      </c>
      <c r="M85" s="42" t="s">
        <v>2054</v>
      </c>
      <c r="N85" s="42">
        <v>251229</v>
      </c>
      <c r="O85" s="42">
        <v>38119</v>
      </c>
      <c r="P85" s="42">
        <v>0</v>
      </c>
      <c r="Q85" s="43">
        <v>41212</v>
      </c>
      <c r="R85" s="42" t="s">
        <v>2055</v>
      </c>
      <c r="S85" s="42" t="s">
        <v>1803</v>
      </c>
      <c r="T85" s="42" t="s">
        <v>49</v>
      </c>
      <c r="U85" s="42" t="s">
        <v>49</v>
      </c>
      <c r="V85" s="42">
        <v>6689401</v>
      </c>
      <c r="W85" s="42">
        <v>6033</v>
      </c>
      <c r="X85" s="42">
        <v>3</v>
      </c>
      <c r="Y85" s="42">
        <v>0.44</v>
      </c>
      <c r="Z85" s="42">
        <v>5687531</v>
      </c>
      <c r="AA85" s="42">
        <v>5975</v>
      </c>
      <c r="AB85" s="42">
        <v>58</v>
      </c>
      <c r="AC85" s="42">
        <v>9</v>
      </c>
      <c r="AD85" s="42">
        <v>3</v>
      </c>
      <c r="AE85" s="42">
        <v>3</v>
      </c>
      <c r="AF85" s="42">
        <v>3</v>
      </c>
      <c r="AG85" s="42">
        <v>46</v>
      </c>
    </row>
    <row r="86" spans="1:33" x14ac:dyDescent="0.35">
      <c r="A86" s="42">
        <v>2651869645</v>
      </c>
      <c r="B86" t="s">
        <v>35</v>
      </c>
      <c r="C86" t="s">
        <v>36</v>
      </c>
      <c r="D86" s="42" t="s">
        <v>2056</v>
      </c>
      <c r="E86" s="52" t="s">
        <v>2057</v>
      </c>
      <c r="F86" s="42" t="s">
        <v>2058</v>
      </c>
      <c r="G86" s="42">
        <v>2651869645</v>
      </c>
      <c r="H86" s="42" t="s">
        <v>1721</v>
      </c>
      <c r="I86" s="42" t="s">
        <v>117</v>
      </c>
      <c r="J86" s="42" t="s">
        <v>2051</v>
      </c>
      <c r="K86" s="42" t="s">
        <v>2052</v>
      </c>
      <c r="L86" s="42" t="s">
        <v>2059</v>
      </c>
      <c r="M86" s="42" t="s">
        <v>2060</v>
      </c>
      <c r="N86" s="42">
        <v>1618023</v>
      </c>
      <c r="O86" s="42">
        <v>0</v>
      </c>
      <c r="P86" s="42">
        <v>0</v>
      </c>
      <c r="Q86" s="43">
        <v>42430</v>
      </c>
      <c r="R86" s="42" t="s">
        <v>2061</v>
      </c>
      <c r="S86" s="42"/>
      <c r="T86" s="42" t="s">
        <v>49</v>
      </c>
      <c r="U86" s="42"/>
      <c r="V86" s="42">
        <v>5263957</v>
      </c>
      <c r="W86" s="42">
        <v>5048</v>
      </c>
      <c r="X86" s="42">
        <v>58</v>
      </c>
      <c r="Y86" s="42">
        <v>0.43</v>
      </c>
      <c r="Z86" s="42">
        <v>4547956</v>
      </c>
      <c r="AA86" s="42">
        <v>4973</v>
      </c>
      <c r="AB86" s="42">
        <v>75</v>
      </c>
      <c r="AC86" s="42">
        <v>4</v>
      </c>
      <c r="AD86" s="42">
        <v>1</v>
      </c>
      <c r="AE86" s="42">
        <v>1</v>
      </c>
      <c r="AF86" s="42">
        <v>2</v>
      </c>
      <c r="AG86" s="42">
        <v>59</v>
      </c>
    </row>
    <row r="87" spans="1:33" x14ac:dyDescent="0.35">
      <c r="A87" s="42">
        <v>2627853604</v>
      </c>
      <c r="B87" t="s">
        <v>35</v>
      </c>
      <c r="C87" t="s">
        <v>36</v>
      </c>
      <c r="D87" s="42" t="s">
        <v>2062</v>
      </c>
      <c r="E87" s="52" t="s">
        <v>2063</v>
      </c>
      <c r="F87" s="42" t="s">
        <v>2064</v>
      </c>
      <c r="G87" s="42">
        <v>2627853604</v>
      </c>
      <c r="H87" s="42" t="s">
        <v>1721</v>
      </c>
      <c r="I87" s="42" t="s">
        <v>117</v>
      </c>
      <c r="J87" s="42" t="s">
        <v>1722</v>
      </c>
      <c r="K87" s="42" t="s">
        <v>1894</v>
      </c>
      <c r="L87" s="42" t="s">
        <v>2065</v>
      </c>
      <c r="M87" s="42" t="s">
        <v>117</v>
      </c>
      <c r="N87" s="42">
        <v>1005722</v>
      </c>
      <c r="O87" s="42">
        <v>0</v>
      </c>
      <c r="P87" s="42">
        <v>0</v>
      </c>
      <c r="Q87" s="43">
        <v>42508</v>
      </c>
      <c r="R87" s="42" t="s">
        <v>2066</v>
      </c>
      <c r="S87" s="42" t="s">
        <v>2067</v>
      </c>
      <c r="T87" s="42" t="s">
        <v>49</v>
      </c>
      <c r="U87" s="42"/>
      <c r="V87" s="42">
        <v>5551896</v>
      </c>
      <c r="W87" s="42">
        <v>5612</v>
      </c>
      <c r="X87" s="42">
        <v>213</v>
      </c>
      <c r="Y87" s="42">
        <v>0.49</v>
      </c>
      <c r="Z87" s="42">
        <v>4652273</v>
      </c>
      <c r="AA87" s="42">
        <v>5507</v>
      </c>
      <c r="AB87" s="42">
        <v>105</v>
      </c>
      <c r="AC87" s="42">
        <v>3</v>
      </c>
      <c r="AD87" s="42">
        <v>1</v>
      </c>
      <c r="AE87" s="42">
        <v>1</v>
      </c>
      <c r="AF87" s="42">
        <v>1</v>
      </c>
      <c r="AG87" s="42">
        <v>83</v>
      </c>
    </row>
    <row r="88" spans="1:33" x14ac:dyDescent="0.35">
      <c r="A88" s="42">
        <v>2654587612</v>
      </c>
      <c r="B88" t="s">
        <v>35</v>
      </c>
      <c r="C88" t="s">
        <v>36</v>
      </c>
      <c r="D88" s="42" t="s">
        <v>1849</v>
      </c>
      <c r="E88" s="52" t="s">
        <v>2068</v>
      </c>
      <c r="F88" s="42" t="s">
        <v>1736</v>
      </c>
      <c r="G88" s="42">
        <v>2654587612</v>
      </c>
      <c r="H88" s="42" t="s">
        <v>1721</v>
      </c>
      <c r="I88" s="42" t="s">
        <v>117</v>
      </c>
      <c r="J88" s="42" t="s">
        <v>1722</v>
      </c>
      <c r="K88" s="42" t="s">
        <v>1723</v>
      </c>
      <c r="L88" s="42" t="s">
        <v>1724</v>
      </c>
      <c r="M88" s="42" t="s">
        <v>2069</v>
      </c>
      <c r="N88" s="42">
        <v>1471528</v>
      </c>
      <c r="O88" s="42">
        <v>0</v>
      </c>
      <c r="P88" s="42">
        <v>0</v>
      </c>
      <c r="Q88" s="43">
        <v>42443</v>
      </c>
      <c r="R88" s="42" t="s">
        <v>2070</v>
      </c>
      <c r="S88" s="42" t="s">
        <v>1853</v>
      </c>
      <c r="T88" s="42" t="s">
        <v>111</v>
      </c>
      <c r="U88" s="42"/>
      <c r="V88" s="42">
        <v>1064639</v>
      </c>
      <c r="W88" s="42">
        <v>1326</v>
      </c>
      <c r="X88" s="42">
        <v>61</v>
      </c>
      <c r="Y88" s="42">
        <v>0.31</v>
      </c>
      <c r="Z88" s="42">
        <v>966686</v>
      </c>
      <c r="AA88" s="42">
        <v>1287</v>
      </c>
      <c r="AB88" s="42">
        <v>39</v>
      </c>
      <c r="AC88" s="42">
        <v>5</v>
      </c>
      <c r="AD88" s="42">
        <v>1</v>
      </c>
      <c r="AE88" s="42">
        <v>2</v>
      </c>
      <c r="AF88" s="42">
        <v>2</v>
      </c>
      <c r="AG88" s="42">
        <v>25</v>
      </c>
    </row>
    <row r="89" spans="1:33" x14ac:dyDescent="0.35">
      <c r="A89" s="42">
        <v>2529292566</v>
      </c>
      <c r="B89" t="s">
        <v>35</v>
      </c>
      <c r="C89" t="s">
        <v>123</v>
      </c>
      <c r="D89" s="42" t="s">
        <v>2071</v>
      </c>
      <c r="E89" s="52" t="s">
        <v>2071</v>
      </c>
      <c r="F89" s="42" t="s">
        <v>1932</v>
      </c>
      <c r="G89" s="42">
        <v>2529292566</v>
      </c>
      <c r="H89" s="42" t="s">
        <v>1721</v>
      </c>
      <c r="I89" s="42" t="s">
        <v>117</v>
      </c>
      <c r="J89" s="42" t="s">
        <v>1769</v>
      </c>
      <c r="K89" s="42" t="s">
        <v>1857</v>
      </c>
      <c r="L89" s="42" t="s">
        <v>2072</v>
      </c>
      <c r="M89" s="42" t="s">
        <v>2073</v>
      </c>
      <c r="N89" s="42">
        <v>162986</v>
      </c>
      <c r="O89" s="42">
        <v>0</v>
      </c>
      <c r="P89" s="42">
        <v>0</v>
      </c>
      <c r="Q89" s="43">
        <v>42153</v>
      </c>
      <c r="R89" s="42" t="s">
        <v>2074</v>
      </c>
      <c r="S89" s="42" t="s">
        <v>1936</v>
      </c>
      <c r="T89" s="42" t="s">
        <v>49</v>
      </c>
      <c r="U89" s="42" t="s">
        <v>44</v>
      </c>
      <c r="V89" s="42">
        <v>7274072</v>
      </c>
      <c r="W89" s="42">
        <v>6209</v>
      </c>
      <c r="X89" s="42">
        <v>169</v>
      </c>
      <c r="Y89" s="42">
        <v>0.4</v>
      </c>
      <c r="Z89" s="42">
        <v>5899806</v>
      </c>
      <c r="AA89" s="42">
        <v>6139</v>
      </c>
      <c r="AB89" s="42">
        <v>70</v>
      </c>
      <c r="AC89" s="42">
        <v>10</v>
      </c>
      <c r="AD89" s="42">
        <v>3</v>
      </c>
      <c r="AE89" s="42">
        <v>2</v>
      </c>
      <c r="AF89" s="42">
        <v>5</v>
      </c>
      <c r="AG89" s="42">
        <v>44</v>
      </c>
    </row>
    <row r="90" spans="1:33" x14ac:dyDescent="0.35">
      <c r="A90" s="42">
        <v>2503754048</v>
      </c>
      <c r="B90" t="s">
        <v>35</v>
      </c>
      <c r="C90" t="s">
        <v>60</v>
      </c>
      <c r="D90" s="42" t="s">
        <v>1798</v>
      </c>
      <c r="E90" s="52" t="s">
        <v>2075</v>
      </c>
      <c r="F90" s="42" t="s">
        <v>46</v>
      </c>
      <c r="G90" s="42">
        <v>2503754048</v>
      </c>
      <c r="H90" s="42" t="s">
        <v>1721</v>
      </c>
      <c r="I90" s="42" t="s">
        <v>117</v>
      </c>
      <c r="J90" s="42" t="s">
        <v>1722</v>
      </c>
      <c r="K90" s="42" t="s">
        <v>1894</v>
      </c>
      <c r="L90" s="42" t="s">
        <v>1982</v>
      </c>
      <c r="M90" s="42" t="s">
        <v>2075</v>
      </c>
      <c r="N90" s="42">
        <v>111781</v>
      </c>
      <c r="O90" s="42">
        <v>43487</v>
      </c>
      <c r="P90" s="42">
        <v>0</v>
      </c>
      <c r="Q90" s="43">
        <v>41212</v>
      </c>
      <c r="R90" s="42" t="s">
        <v>2076</v>
      </c>
      <c r="S90" s="42" t="s">
        <v>1803</v>
      </c>
      <c r="T90" s="42" t="s">
        <v>49</v>
      </c>
      <c r="U90" s="42" t="s">
        <v>44</v>
      </c>
      <c r="V90" s="42">
        <v>5125950</v>
      </c>
      <c r="W90" s="42">
        <v>4654</v>
      </c>
      <c r="X90" s="42">
        <v>1</v>
      </c>
      <c r="Y90" s="42">
        <v>0.44</v>
      </c>
      <c r="Z90" s="42">
        <v>4478013</v>
      </c>
      <c r="AA90" s="42">
        <v>4601</v>
      </c>
      <c r="AB90" s="42">
        <v>53</v>
      </c>
      <c r="AC90" s="42">
        <v>6</v>
      </c>
      <c r="AD90" s="42">
        <v>2</v>
      </c>
      <c r="AE90" s="42">
        <v>2</v>
      </c>
      <c r="AF90" s="42">
        <v>2</v>
      </c>
      <c r="AG90" s="42">
        <v>44</v>
      </c>
    </row>
    <row r="91" spans="1:33" x14ac:dyDescent="0.35">
      <c r="A91" s="42">
        <v>2551306141</v>
      </c>
      <c r="B91" t="s">
        <v>35</v>
      </c>
      <c r="C91" t="s">
        <v>36</v>
      </c>
      <c r="D91" s="42" t="s">
        <v>2077</v>
      </c>
      <c r="E91" s="52" t="s">
        <v>2077</v>
      </c>
      <c r="F91" s="42" t="s">
        <v>1768</v>
      </c>
      <c r="G91" s="42">
        <v>2551306141</v>
      </c>
      <c r="H91" s="42" t="s">
        <v>1721</v>
      </c>
      <c r="I91" s="42" t="s">
        <v>117</v>
      </c>
      <c r="J91" s="42" t="s">
        <v>1769</v>
      </c>
      <c r="K91" s="42" t="s">
        <v>2078</v>
      </c>
      <c r="L91" s="42" t="s">
        <v>2079</v>
      </c>
      <c r="M91" s="42" t="s">
        <v>2080</v>
      </c>
      <c r="N91" s="42">
        <v>128403</v>
      </c>
      <c r="O91" s="42">
        <v>0</v>
      </c>
      <c r="P91" s="42">
        <v>0</v>
      </c>
      <c r="Q91" s="42"/>
      <c r="R91" s="42" t="s">
        <v>2081</v>
      </c>
      <c r="S91" s="42"/>
      <c r="T91" s="42" t="s">
        <v>49</v>
      </c>
      <c r="U91" s="42" t="s">
        <v>49</v>
      </c>
      <c r="V91" s="42">
        <v>12011284</v>
      </c>
      <c r="W91" s="42">
        <v>10869</v>
      </c>
      <c r="X91" s="42">
        <v>308</v>
      </c>
      <c r="Y91" s="42">
        <v>0.42</v>
      </c>
      <c r="Z91" s="42">
        <v>9883828</v>
      </c>
      <c r="AA91" s="42">
        <v>10767</v>
      </c>
      <c r="AB91" s="42">
        <v>102</v>
      </c>
      <c r="AC91" s="42">
        <v>10</v>
      </c>
      <c r="AD91" s="42">
        <v>1</v>
      </c>
      <c r="AE91" s="42">
        <v>2</v>
      </c>
      <c r="AF91" s="42">
        <v>7</v>
      </c>
      <c r="AG91" s="42">
        <v>71</v>
      </c>
    </row>
    <row r="92" spans="1:33" x14ac:dyDescent="0.35">
      <c r="A92" s="42">
        <v>2503283005</v>
      </c>
      <c r="B92" t="s">
        <v>35</v>
      </c>
      <c r="C92" t="s">
        <v>36</v>
      </c>
      <c r="D92" s="42" t="s">
        <v>1827</v>
      </c>
      <c r="E92" s="52" t="s">
        <v>2082</v>
      </c>
      <c r="F92" s="42"/>
      <c r="G92" s="42">
        <v>2503283005</v>
      </c>
      <c r="H92" s="42" t="s">
        <v>1721</v>
      </c>
      <c r="I92" s="42" t="s">
        <v>117</v>
      </c>
      <c r="J92" s="42" t="s">
        <v>1729</v>
      </c>
      <c r="K92" s="42" t="s">
        <v>1828</v>
      </c>
      <c r="L92" s="42" t="s">
        <v>1829</v>
      </c>
      <c r="M92" s="42" t="s">
        <v>1830</v>
      </c>
      <c r="N92" s="42">
        <v>423471</v>
      </c>
      <c r="O92" s="42">
        <v>0</v>
      </c>
      <c r="P92" s="42">
        <v>0</v>
      </c>
      <c r="Q92" s="43">
        <v>41577</v>
      </c>
      <c r="R92" s="42" t="s">
        <v>1831</v>
      </c>
      <c r="S92" s="42" t="s">
        <v>2083</v>
      </c>
      <c r="T92" s="42" t="s">
        <v>49</v>
      </c>
      <c r="U92" s="42" t="s">
        <v>44</v>
      </c>
      <c r="V92" s="42">
        <v>5461113</v>
      </c>
      <c r="W92" s="42">
        <v>5774</v>
      </c>
      <c r="X92" s="42">
        <v>893</v>
      </c>
      <c r="Y92" s="42">
        <v>0.38</v>
      </c>
      <c r="Z92" s="42">
        <v>4650491</v>
      </c>
      <c r="AA92" s="42">
        <v>5711</v>
      </c>
      <c r="AB92" s="42">
        <v>63</v>
      </c>
      <c r="AC92" s="42">
        <v>3</v>
      </c>
      <c r="AD92" s="42">
        <v>1</v>
      </c>
      <c r="AE92" s="42">
        <v>1</v>
      </c>
      <c r="AF92" s="42">
        <v>1</v>
      </c>
      <c r="AG92" s="42">
        <v>39</v>
      </c>
    </row>
    <row r="93" spans="1:33" x14ac:dyDescent="0.35">
      <c r="A93" s="42">
        <v>2751185742</v>
      </c>
      <c r="B93" t="s">
        <v>35</v>
      </c>
      <c r="C93" t="s">
        <v>60</v>
      </c>
      <c r="D93" s="42" t="s">
        <v>2084</v>
      </c>
      <c r="E93" s="52" t="s">
        <v>2084</v>
      </c>
      <c r="F93" s="42" t="s">
        <v>2085</v>
      </c>
      <c r="G93" s="42">
        <v>2751185742</v>
      </c>
      <c r="H93" s="42" t="s">
        <v>1721</v>
      </c>
      <c r="I93" s="42" t="s">
        <v>117</v>
      </c>
      <c r="J93" s="42" t="s">
        <v>1741</v>
      </c>
      <c r="K93" s="42" t="s">
        <v>1742</v>
      </c>
      <c r="L93" s="42" t="s">
        <v>1760</v>
      </c>
      <c r="M93" s="42" t="s">
        <v>2084</v>
      </c>
      <c r="N93" s="42">
        <v>376219</v>
      </c>
      <c r="O93" s="42">
        <v>0</v>
      </c>
      <c r="P93" s="42">
        <v>0</v>
      </c>
      <c r="Q93" s="43">
        <v>42989</v>
      </c>
      <c r="R93" s="42" t="s">
        <v>2086</v>
      </c>
      <c r="S93" s="42"/>
      <c r="T93" s="42" t="s">
        <v>49</v>
      </c>
      <c r="U93" s="42"/>
      <c r="V93" s="42">
        <v>6228153</v>
      </c>
      <c r="W93" s="42">
        <v>5964</v>
      </c>
      <c r="X93" s="42">
        <v>1</v>
      </c>
      <c r="Y93" s="42">
        <v>0.45</v>
      </c>
      <c r="Z93" s="42">
        <v>5106335</v>
      </c>
      <c r="AA93" s="42">
        <v>5691</v>
      </c>
      <c r="AB93" s="42">
        <v>273</v>
      </c>
      <c r="AC93" s="42">
        <v>6</v>
      </c>
      <c r="AD93" s="42">
        <v>2</v>
      </c>
      <c r="AE93" s="42">
        <v>2</v>
      </c>
      <c r="AF93" s="42">
        <v>2</v>
      </c>
      <c r="AG93" s="42">
        <v>42</v>
      </c>
    </row>
    <row r="94" spans="1:33" x14ac:dyDescent="0.35">
      <c r="A94" s="42">
        <v>2512875027</v>
      </c>
      <c r="B94" t="s">
        <v>35</v>
      </c>
      <c r="C94" t="s">
        <v>36</v>
      </c>
      <c r="D94" s="42" t="s">
        <v>1798</v>
      </c>
      <c r="E94" s="52" t="s">
        <v>2087</v>
      </c>
      <c r="F94" s="42" t="s">
        <v>46</v>
      </c>
      <c r="G94" s="42">
        <v>2512875027</v>
      </c>
      <c r="H94" s="42" t="s">
        <v>1721</v>
      </c>
      <c r="I94" s="42" t="s">
        <v>117</v>
      </c>
      <c r="J94" s="42" t="s">
        <v>1769</v>
      </c>
      <c r="K94" s="42" t="s">
        <v>1857</v>
      </c>
      <c r="L94" s="42" t="s">
        <v>1858</v>
      </c>
      <c r="M94" s="42" t="s">
        <v>2087</v>
      </c>
      <c r="N94" s="42">
        <v>1173023</v>
      </c>
      <c r="O94" s="42">
        <v>0</v>
      </c>
      <c r="P94" s="42">
        <v>0</v>
      </c>
      <c r="Q94" s="43">
        <v>41219</v>
      </c>
      <c r="R94" s="42" t="s">
        <v>2088</v>
      </c>
      <c r="S94" s="42" t="s">
        <v>1803</v>
      </c>
      <c r="T94" s="42" t="s">
        <v>49</v>
      </c>
      <c r="U94" s="42" t="s">
        <v>44</v>
      </c>
      <c r="V94" s="42">
        <v>7167426</v>
      </c>
      <c r="W94" s="42">
        <v>6190</v>
      </c>
      <c r="X94" s="42">
        <v>8</v>
      </c>
      <c r="Y94" s="42">
        <v>0.4</v>
      </c>
      <c r="Z94" s="42">
        <v>5836812</v>
      </c>
      <c r="AA94" s="42">
        <v>6104</v>
      </c>
      <c r="AB94" s="42">
        <v>86</v>
      </c>
      <c r="AC94" s="42">
        <v>12</v>
      </c>
      <c r="AD94" s="42">
        <v>4</v>
      </c>
      <c r="AE94" s="42">
        <v>4</v>
      </c>
      <c r="AF94" s="42">
        <v>4</v>
      </c>
      <c r="AG94" s="42">
        <v>69</v>
      </c>
    </row>
    <row r="95" spans="1:33" x14ac:dyDescent="0.35">
      <c r="A95" s="42">
        <v>2645727953</v>
      </c>
      <c r="B95" t="s">
        <v>35</v>
      </c>
      <c r="C95" t="s">
        <v>36</v>
      </c>
      <c r="D95" s="42" t="s">
        <v>1849</v>
      </c>
      <c r="E95" s="52" t="s">
        <v>2089</v>
      </c>
      <c r="F95" s="42" t="s">
        <v>1736</v>
      </c>
      <c r="G95" s="42">
        <v>2645727953</v>
      </c>
      <c r="H95" s="42" t="s">
        <v>1721</v>
      </c>
      <c r="I95" s="42" t="s">
        <v>117</v>
      </c>
      <c r="J95" s="42" t="s">
        <v>1722</v>
      </c>
      <c r="K95" s="42" t="s">
        <v>1723</v>
      </c>
      <c r="L95" s="42" t="s">
        <v>1724</v>
      </c>
      <c r="M95" s="42" t="s">
        <v>2090</v>
      </c>
      <c r="N95" s="42">
        <v>1471510</v>
      </c>
      <c r="O95" s="42">
        <v>0</v>
      </c>
      <c r="P95" s="42">
        <v>0</v>
      </c>
      <c r="Q95" s="43">
        <v>42374</v>
      </c>
      <c r="R95" s="42" t="s">
        <v>2091</v>
      </c>
      <c r="S95" s="42" t="s">
        <v>1853</v>
      </c>
      <c r="T95" s="42" t="s">
        <v>111</v>
      </c>
      <c r="U95" s="42"/>
      <c r="V95" s="42">
        <v>670043</v>
      </c>
      <c r="W95" s="42">
        <v>782</v>
      </c>
      <c r="X95" s="42">
        <v>21</v>
      </c>
      <c r="Y95" s="42">
        <v>0.32</v>
      </c>
      <c r="Z95" s="42">
        <v>619481</v>
      </c>
      <c r="AA95" s="42">
        <v>762</v>
      </c>
      <c r="AB95" s="42">
        <v>20</v>
      </c>
      <c r="AC95" s="42">
        <v>0</v>
      </c>
      <c r="AD95" s="42">
        <v>0</v>
      </c>
      <c r="AE95" s="42">
        <v>0</v>
      </c>
      <c r="AF95" s="42">
        <v>0</v>
      </c>
      <c r="AG95" s="42">
        <v>13</v>
      </c>
    </row>
    <row r="96" spans="1:33" x14ac:dyDescent="0.35">
      <c r="A96" s="42">
        <v>2582580567</v>
      </c>
      <c r="B96" t="s">
        <v>35</v>
      </c>
      <c r="C96" t="s">
        <v>123</v>
      </c>
      <c r="D96" s="42" t="s">
        <v>1612</v>
      </c>
      <c r="E96" s="52" t="s">
        <v>2092</v>
      </c>
      <c r="F96" s="42" t="s">
        <v>46</v>
      </c>
      <c r="G96" s="42">
        <v>2582580567</v>
      </c>
      <c r="H96" s="42" t="s">
        <v>1721</v>
      </c>
      <c r="I96" s="42" t="s">
        <v>117</v>
      </c>
      <c r="J96" s="42" t="s">
        <v>117</v>
      </c>
      <c r="K96" s="42" t="s">
        <v>117</v>
      </c>
      <c r="L96" s="42" t="s">
        <v>117</v>
      </c>
      <c r="M96" s="42" t="s">
        <v>117</v>
      </c>
      <c r="N96" s="42">
        <v>1117</v>
      </c>
      <c r="O96" s="42">
        <v>0</v>
      </c>
      <c r="P96" s="42">
        <v>0</v>
      </c>
      <c r="Q96" s="43">
        <v>42216</v>
      </c>
      <c r="R96" s="42"/>
      <c r="S96" s="42" t="s">
        <v>1610</v>
      </c>
      <c r="T96" s="42" t="s">
        <v>111</v>
      </c>
      <c r="U96" s="42"/>
      <c r="V96" s="42">
        <v>2003587</v>
      </c>
      <c r="W96" s="42">
        <v>2084</v>
      </c>
      <c r="X96" s="42">
        <v>379</v>
      </c>
      <c r="Y96" s="42">
        <v>0.4</v>
      </c>
      <c r="Z96" s="42">
        <v>1795622</v>
      </c>
      <c r="AA96" s="42">
        <v>2054</v>
      </c>
      <c r="AB96" s="42">
        <v>30</v>
      </c>
      <c r="AC96" s="42">
        <v>0</v>
      </c>
      <c r="AD96" s="42">
        <v>0</v>
      </c>
      <c r="AE96" s="42">
        <v>0</v>
      </c>
      <c r="AF96" s="42">
        <v>0</v>
      </c>
      <c r="AG96" s="42">
        <v>25</v>
      </c>
    </row>
    <row r="97" spans="1:33" x14ac:dyDescent="0.35">
      <c r="A97" s="42">
        <v>2503982047</v>
      </c>
      <c r="B97" t="s">
        <v>35</v>
      </c>
      <c r="C97" t="s">
        <v>60</v>
      </c>
      <c r="D97" s="42" t="s">
        <v>1798</v>
      </c>
      <c r="E97" s="52" t="s">
        <v>2093</v>
      </c>
      <c r="F97" s="42" t="s">
        <v>46</v>
      </c>
      <c r="G97" s="42">
        <v>2503982047</v>
      </c>
      <c r="H97" s="42" t="s">
        <v>1721</v>
      </c>
      <c r="I97" s="42" t="s">
        <v>117</v>
      </c>
      <c r="J97" s="42" t="s">
        <v>1769</v>
      </c>
      <c r="K97" s="42" t="s">
        <v>1776</v>
      </c>
      <c r="L97" s="42" t="s">
        <v>1809</v>
      </c>
      <c r="M97" s="42" t="s">
        <v>2094</v>
      </c>
      <c r="N97" s="42">
        <v>272123</v>
      </c>
      <c r="O97" s="42">
        <v>43355</v>
      </c>
      <c r="P97" s="42">
        <v>0</v>
      </c>
      <c r="Q97" s="43">
        <v>41212</v>
      </c>
      <c r="R97" s="42" t="s">
        <v>2095</v>
      </c>
      <c r="S97" s="42" t="s">
        <v>1803</v>
      </c>
      <c r="T97" s="42" t="s">
        <v>49</v>
      </c>
      <c r="U97" s="42" t="s">
        <v>111</v>
      </c>
      <c r="V97" s="42">
        <v>7063285</v>
      </c>
      <c r="W97" s="42">
        <v>6258</v>
      </c>
      <c r="X97" s="42">
        <v>7</v>
      </c>
      <c r="Y97" s="42">
        <v>0.39</v>
      </c>
      <c r="Z97" s="42">
        <v>5856280</v>
      </c>
      <c r="AA97" s="42">
        <v>6182</v>
      </c>
      <c r="AB97" s="42">
        <v>76</v>
      </c>
      <c r="AC97" s="42">
        <v>12</v>
      </c>
      <c r="AD97" s="42">
        <v>4</v>
      </c>
      <c r="AE97" s="42">
        <v>4</v>
      </c>
      <c r="AF97" s="42">
        <v>4</v>
      </c>
      <c r="AG97" s="42">
        <v>61</v>
      </c>
    </row>
    <row r="98" spans="1:33" x14ac:dyDescent="0.35">
      <c r="A98" s="42">
        <v>2724679895</v>
      </c>
      <c r="B98" t="s">
        <v>35</v>
      </c>
      <c r="C98" t="s">
        <v>36</v>
      </c>
      <c r="D98" s="42" t="s">
        <v>392</v>
      </c>
      <c r="E98" s="52" t="s">
        <v>2096</v>
      </c>
      <c r="F98" s="42" t="s">
        <v>46</v>
      </c>
      <c r="G98" s="42">
        <v>2724679895</v>
      </c>
      <c r="H98" s="42" t="s">
        <v>1721</v>
      </c>
      <c r="I98" s="42" t="s">
        <v>117</v>
      </c>
      <c r="J98" s="42" t="s">
        <v>1722</v>
      </c>
      <c r="K98" s="42" t="s">
        <v>1788</v>
      </c>
      <c r="L98" s="42" t="s">
        <v>1789</v>
      </c>
      <c r="M98" s="42" t="s">
        <v>117</v>
      </c>
      <c r="N98" s="42">
        <v>1129</v>
      </c>
      <c r="O98" s="42">
        <v>0</v>
      </c>
      <c r="P98" s="42">
        <v>0</v>
      </c>
      <c r="Q98" s="43">
        <v>42846</v>
      </c>
      <c r="R98" s="42" t="s">
        <v>2097</v>
      </c>
      <c r="S98" s="42" t="s">
        <v>1907</v>
      </c>
      <c r="T98" s="42" t="s">
        <v>111</v>
      </c>
      <c r="U98" s="42"/>
      <c r="V98" s="42">
        <v>465766</v>
      </c>
      <c r="W98" s="42">
        <v>597</v>
      </c>
      <c r="X98" s="42">
        <v>28</v>
      </c>
      <c r="Y98" s="42">
        <v>0.6</v>
      </c>
      <c r="Z98" s="42">
        <v>413052</v>
      </c>
      <c r="AA98" s="42">
        <v>581</v>
      </c>
      <c r="AB98" s="42">
        <v>16</v>
      </c>
      <c r="AC98" s="42">
        <v>0</v>
      </c>
      <c r="AD98" s="42">
        <v>0</v>
      </c>
      <c r="AE98" s="42">
        <v>0</v>
      </c>
      <c r="AF98" s="42">
        <v>0</v>
      </c>
      <c r="AG98" s="42">
        <v>12</v>
      </c>
    </row>
    <row r="99" spans="1:33" x14ac:dyDescent="0.35">
      <c r="A99" s="42">
        <v>2522125119</v>
      </c>
      <c r="B99" t="s">
        <v>35</v>
      </c>
      <c r="C99" t="s">
        <v>36</v>
      </c>
      <c r="D99" s="42" t="s">
        <v>2098</v>
      </c>
      <c r="E99" s="52" t="s">
        <v>2098</v>
      </c>
      <c r="F99" s="42" t="s">
        <v>2099</v>
      </c>
      <c r="G99" s="42">
        <v>2522125119</v>
      </c>
      <c r="H99" s="42" t="s">
        <v>1721</v>
      </c>
      <c r="I99" s="42" t="s">
        <v>117</v>
      </c>
      <c r="J99" s="42" t="s">
        <v>1769</v>
      </c>
      <c r="K99" s="42" t="s">
        <v>1794</v>
      </c>
      <c r="L99" s="42" t="s">
        <v>2100</v>
      </c>
      <c r="M99" s="42" t="s">
        <v>2101</v>
      </c>
      <c r="N99" s="42">
        <v>533241</v>
      </c>
      <c r="O99" s="42">
        <v>0</v>
      </c>
      <c r="P99" s="42">
        <v>0</v>
      </c>
      <c r="Q99" s="43">
        <v>41555</v>
      </c>
      <c r="R99" s="42" t="s">
        <v>2102</v>
      </c>
      <c r="S99" s="42" t="s">
        <v>2103</v>
      </c>
      <c r="T99" s="42" t="s">
        <v>49</v>
      </c>
      <c r="U99" s="42" t="s">
        <v>44</v>
      </c>
      <c r="V99" s="42">
        <v>4183928</v>
      </c>
      <c r="W99" s="42">
        <v>3320</v>
      </c>
      <c r="X99" s="42">
        <v>3050</v>
      </c>
      <c r="Y99" s="42">
        <v>0.42</v>
      </c>
      <c r="Z99" s="42">
        <v>2022628</v>
      </c>
      <c r="AA99" s="42">
        <v>3268</v>
      </c>
      <c r="AB99" s="42">
        <v>52</v>
      </c>
      <c r="AC99" s="42">
        <v>8</v>
      </c>
      <c r="AD99" s="42">
        <v>1</v>
      </c>
      <c r="AE99" s="42">
        <v>4</v>
      </c>
      <c r="AF99" s="42">
        <v>3</v>
      </c>
      <c r="AG99" s="42">
        <v>44</v>
      </c>
    </row>
    <row r="100" spans="1:33" x14ac:dyDescent="0.35">
      <c r="A100" s="42">
        <v>2503707008</v>
      </c>
      <c r="B100" t="s">
        <v>35</v>
      </c>
      <c r="C100" t="s">
        <v>60</v>
      </c>
      <c r="D100" s="42" t="s">
        <v>1798</v>
      </c>
      <c r="E100" s="52" t="s">
        <v>2104</v>
      </c>
      <c r="F100" s="42" t="s">
        <v>46</v>
      </c>
      <c r="G100" s="42">
        <v>2503707008</v>
      </c>
      <c r="H100" s="42" t="s">
        <v>1721</v>
      </c>
      <c r="I100" s="42" t="s">
        <v>117</v>
      </c>
      <c r="J100" s="42" t="s">
        <v>1769</v>
      </c>
      <c r="K100" s="42" t="s">
        <v>1776</v>
      </c>
      <c r="L100" s="42" t="s">
        <v>1777</v>
      </c>
      <c r="M100" s="42" t="s">
        <v>2104</v>
      </c>
      <c r="N100" s="42">
        <v>317936</v>
      </c>
      <c r="O100" s="42">
        <v>0</v>
      </c>
      <c r="P100" s="42">
        <v>0</v>
      </c>
      <c r="Q100" s="43">
        <v>41212</v>
      </c>
      <c r="R100" s="42" t="s">
        <v>2105</v>
      </c>
      <c r="S100" s="42" t="s">
        <v>1803</v>
      </c>
      <c r="T100" s="42" t="s">
        <v>49</v>
      </c>
      <c r="U100" s="42" t="s">
        <v>44</v>
      </c>
      <c r="V100" s="42">
        <v>6329823</v>
      </c>
      <c r="W100" s="42">
        <v>5538</v>
      </c>
      <c r="X100" s="42">
        <v>1</v>
      </c>
      <c r="Y100" s="42">
        <v>0.4</v>
      </c>
      <c r="Z100" s="42">
        <v>5273024</v>
      </c>
      <c r="AA100" s="42">
        <v>5446</v>
      </c>
      <c r="AB100" s="42">
        <v>92</v>
      </c>
      <c r="AC100" s="42">
        <v>12</v>
      </c>
      <c r="AD100" s="42">
        <v>4</v>
      </c>
      <c r="AE100" s="42">
        <v>4</v>
      </c>
      <c r="AF100" s="42">
        <v>4</v>
      </c>
      <c r="AG100" s="42">
        <v>78</v>
      </c>
    </row>
    <row r="101" spans="1:33" x14ac:dyDescent="0.35">
      <c r="A101" s="42">
        <v>2501533201</v>
      </c>
      <c r="B101" t="s">
        <v>35</v>
      </c>
      <c r="C101" t="s">
        <v>36</v>
      </c>
      <c r="D101" s="42" t="s">
        <v>2106</v>
      </c>
      <c r="E101" s="52" t="s">
        <v>2107</v>
      </c>
      <c r="F101" s="42" t="s">
        <v>2108</v>
      </c>
      <c r="G101" s="42">
        <v>2501533201</v>
      </c>
      <c r="H101" s="42" t="s">
        <v>1721</v>
      </c>
      <c r="I101" s="42" t="s">
        <v>117</v>
      </c>
      <c r="J101" s="42" t="s">
        <v>1769</v>
      </c>
      <c r="K101" s="42" t="s">
        <v>2109</v>
      </c>
      <c r="L101" s="42" t="s">
        <v>2110</v>
      </c>
      <c r="M101" s="42" t="s">
        <v>2107</v>
      </c>
      <c r="N101" s="42">
        <v>1188</v>
      </c>
      <c r="O101" s="42">
        <v>30639</v>
      </c>
      <c r="P101" s="42">
        <v>0</v>
      </c>
      <c r="Q101" s="43">
        <v>41577</v>
      </c>
      <c r="R101" s="42" t="s">
        <v>2111</v>
      </c>
      <c r="S101" s="42" t="s">
        <v>2112</v>
      </c>
      <c r="T101" s="42" t="s">
        <v>49</v>
      </c>
      <c r="U101" s="42" t="s">
        <v>44</v>
      </c>
      <c r="V101" s="42">
        <v>9914099</v>
      </c>
      <c r="W101" s="42">
        <v>8664</v>
      </c>
      <c r="X101" s="42">
        <v>1</v>
      </c>
      <c r="Y101" s="42">
        <v>0.41</v>
      </c>
      <c r="Z101" s="42">
        <v>7963204</v>
      </c>
      <c r="AA101" s="42">
        <v>8575</v>
      </c>
      <c r="AB101" s="42">
        <v>89</v>
      </c>
      <c r="AC101" s="42">
        <v>3</v>
      </c>
      <c r="AD101" s="42">
        <v>1</v>
      </c>
      <c r="AE101" s="42">
        <v>1</v>
      </c>
      <c r="AF101" s="42">
        <v>1</v>
      </c>
      <c r="AG101" s="42">
        <v>85</v>
      </c>
    </row>
    <row r="102" spans="1:33" x14ac:dyDescent="0.35">
      <c r="A102" s="42">
        <v>2606217686</v>
      </c>
      <c r="B102" t="s">
        <v>35</v>
      </c>
      <c r="C102" t="s">
        <v>36</v>
      </c>
      <c r="D102" s="42" t="s">
        <v>1763</v>
      </c>
      <c r="E102" s="52" t="s">
        <v>2113</v>
      </c>
      <c r="F102" s="42" t="s">
        <v>1736</v>
      </c>
      <c r="G102" s="42">
        <v>2606217686</v>
      </c>
      <c r="H102" s="42" t="s">
        <v>1721</v>
      </c>
      <c r="I102" s="42" t="s">
        <v>117</v>
      </c>
      <c r="J102" s="42" t="s">
        <v>1722</v>
      </c>
      <c r="K102" s="42" t="s">
        <v>1723</v>
      </c>
      <c r="L102" s="42" t="s">
        <v>1724</v>
      </c>
      <c r="M102" s="42" t="s">
        <v>2114</v>
      </c>
      <c r="N102" s="42">
        <v>1499500</v>
      </c>
      <c r="O102" s="42">
        <v>0</v>
      </c>
      <c r="P102" s="42">
        <v>0</v>
      </c>
      <c r="Q102" s="43">
        <v>42073</v>
      </c>
      <c r="R102" s="42" t="s">
        <v>2115</v>
      </c>
      <c r="S102" s="42"/>
      <c r="T102" s="42" t="s">
        <v>49</v>
      </c>
      <c r="U102" s="42" t="s">
        <v>44</v>
      </c>
      <c r="V102" s="42">
        <v>1752482</v>
      </c>
      <c r="W102" s="42">
        <v>1954</v>
      </c>
      <c r="X102" s="42">
        <v>7</v>
      </c>
      <c r="Y102" s="42">
        <v>0.36</v>
      </c>
      <c r="Z102" s="42">
        <v>1566875</v>
      </c>
      <c r="AA102" s="42">
        <v>1901</v>
      </c>
      <c r="AB102" s="42">
        <v>53</v>
      </c>
      <c r="AC102" s="42">
        <v>4</v>
      </c>
      <c r="AD102" s="42">
        <v>1</v>
      </c>
      <c r="AE102" s="42">
        <v>2</v>
      </c>
      <c r="AF102" s="42">
        <v>1</v>
      </c>
      <c r="AG102" s="42">
        <v>40</v>
      </c>
    </row>
    <row r="103" spans="1:33" x14ac:dyDescent="0.35">
      <c r="A103" s="42">
        <v>2534681681</v>
      </c>
      <c r="B103" t="s">
        <v>35</v>
      </c>
      <c r="C103" t="s">
        <v>36</v>
      </c>
      <c r="D103" s="42" t="s">
        <v>1727</v>
      </c>
      <c r="E103" s="52" t="s">
        <v>2116</v>
      </c>
      <c r="F103" s="42" t="s">
        <v>1262</v>
      </c>
      <c r="G103" s="42">
        <v>2534681681</v>
      </c>
      <c r="H103" s="42" t="s">
        <v>1721</v>
      </c>
      <c r="I103" s="42" t="s">
        <v>117</v>
      </c>
      <c r="J103" s="42" t="s">
        <v>1729</v>
      </c>
      <c r="K103" s="42" t="s">
        <v>1730</v>
      </c>
      <c r="L103" s="42" t="s">
        <v>1731</v>
      </c>
      <c r="M103" s="42" t="s">
        <v>1732</v>
      </c>
      <c r="N103" s="42">
        <v>721123</v>
      </c>
      <c r="O103" s="42">
        <v>0</v>
      </c>
      <c r="P103" s="42">
        <v>0</v>
      </c>
      <c r="Q103" s="43">
        <v>41517</v>
      </c>
      <c r="R103" s="42" t="s">
        <v>2117</v>
      </c>
      <c r="S103" s="42"/>
      <c r="T103" s="42" t="s">
        <v>49</v>
      </c>
      <c r="U103" s="42" t="s">
        <v>44</v>
      </c>
      <c r="V103" s="42">
        <v>4716298</v>
      </c>
      <c r="W103" s="42">
        <v>4542</v>
      </c>
      <c r="X103" s="42">
        <v>550</v>
      </c>
      <c r="Y103" s="42">
        <v>0.43</v>
      </c>
      <c r="Z103" s="42">
        <v>3730663</v>
      </c>
      <c r="AA103" s="42">
        <v>4489</v>
      </c>
      <c r="AB103" s="42">
        <v>53</v>
      </c>
      <c r="AC103" s="42">
        <v>3</v>
      </c>
      <c r="AD103" s="42">
        <v>1</v>
      </c>
      <c r="AE103" s="42">
        <v>1</v>
      </c>
      <c r="AF103" s="42">
        <v>1</v>
      </c>
      <c r="AG103" s="42">
        <v>41</v>
      </c>
    </row>
    <row r="104" spans="1:33" x14ac:dyDescent="0.35">
      <c r="A104" s="42">
        <v>637000311</v>
      </c>
      <c r="B104" t="s">
        <v>35</v>
      </c>
      <c r="C104" t="s">
        <v>60</v>
      </c>
      <c r="D104" s="42" t="s">
        <v>1789</v>
      </c>
      <c r="E104" s="52" t="s">
        <v>2118</v>
      </c>
      <c r="F104" s="42" t="s">
        <v>46</v>
      </c>
      <c r="G104" s="42">
        <v>637000311</v>
      </c>
      <c r="H104" s="42" t="s">
        <v>1721</v>
      </c>
      <c r="I104" s="42" t="s">
        <v>117</v>
      </c>
      <c r="J104" s="42" t="s">
        <v>1729</v>
      </c>
      <c r="K104" s="42" t="s">
        <v>117</v>
      </c>
      <c r="L104" s="42" t="s">
        <v>1789</v>
      </c>
      <c r="M104" s="42" t="s">
        <v>1974</v>
      </c>
      <c r="N104" s="42">
        <v>316279</v>
      </c>
      <c r="O104" s="42">
        <v>13655</v>
      </c>
      <c r="P104" s="42">
        <v>58323</v>
      </c>
      <c r="Q104" s="43">
        <v>39052</v>
      </c>
      <c r="R104" s="42" t="s">
        <v>2119</v>
      </c>
      <c r="S104" s="42" t="s">
        <v>1976</v>
      </c>
      <c r="T104" s="42" t="s">
        <v>49</v>
      </c>
      <c r="U104" s="42" t="s">
        <v>44</v>
      </c>
      <c r="V104" s="42">
        <v>2234828</v>
      </c>
      <c r="W104" s="42">
        <v>2410</v>
      </c>
      <c r="X104" s="42">
        <v>1</v>
      </c>
      <c r="Y104" s="42">
        <v>0.54</v>
      </c>
      <c r="Z104" s="42">
        <v>2011317</v>
      </c>
      <c r="AA104" s="42">
        <v>2307</v>
      </c>
      <c r="AB104" s="42">
        <v>103</v>
      </c>
      <c r="AC104" s="42">
        <v>6</v>
      </c>
      <c r="AD104" s="42">
        <v>2</v>
      </c>
      <c r="AE104" s="42">
        <v>2</v>
      </c>
      <c r="AF104" s="42">
        <v>2</v>
      </c>
      <c r="AG104" s="42">
        <v>90</v>
      </c>
    </row>
    <row r="105" spans="1:33" x14ac:dyDescent="0.35">
      <c r="A105" s="42">
        <v>2503982036</v>
      </c>
      <c r="B105" t="s">
        <v>35</v>
      </c>
      <c r="C105" t="s">
        <v>60</v>
      </c>
      <c r="D105" s="42" t="s">
        <v>1798</v>
      </c>
      <c r="E105" s="52" t="s">
        <v>2120</v>
      </c>
      <c r="F105" s="42" t="s">
        <v>46</v>
      </c>
      <c r="G105" s="42">
        <v>2503982036</v>
      </c>
      <c r="H105" s="42" t="s">
        <v>1721</v>
      </c>
      <c r="I105" s="42" t="s">
        <v>117</v>
      </c>
      <c r="J105" s="42" t="s">
        <v>1769</v>
      </c>
      <c r="K105" s="42" t="s">
        <v>2121</v>
      </c>
      <c r="L105" s="42" t="s">
        <v>2122</v>
      </c>
      <c r="M105" s="42" t="s">
        <v>2123</v>
      </c>
      <c r="N105" s="42">
        <v>1170562</v>
      </c>
      <c r="O105" s="42">
        <v>0</v>
      </c>
      <c r="P105" s="42">
        <v>0</v>
      </c>
      <c r="Q105" s="43">
        <v>41212</v>
      </c>
      <c r="R105" s="42" t="s">
        <v>2124</v>
      </c>
      <c r="S105" s="42" t="s">
        <v>1803</v>
      </c>
      <c r="T105" s="42" t="s">
        <v>49</v>
      </c>
      <c r="U105" s="42" t="s">
        <v>44</v>
      </c>
      <c r="V105" s="42">
        <v>6960392</v>
      </c>
      <c r="W105" s="42">
        <v>5840</v>
      </c>
      <c r="X105" s="42">
        <v>4</v>
      </c>
      <c r="Y105" s="42">
        <v>0.4</v>
      </c>
      <c r="Z105" s="42">
        <v>5685499</v>
      </c>
      <c r="AA105" s="42">
        <v>5785</v>
      </c>
      <c r="AB105" s="42">
        <v>55</v>
      </c>
      <c r="AC105" s="42">
        <v>12</v>
      </c>
      <c r="AD105" s="42">
        <v>4</v>
      </c>
      <c r="AE105" s="42">
        <v>4</v>
      </c>
      <c r="AF105" s="42">
        <v>4</v>
      </c>
      <c r="AG105" s="42">
        <v>40</v>
      </c>
    </row>
    <row r="106" spans="1:33" x14ac:dyDescent="0.35">
      <c r="A106" s="42">
        <v>643348533</v>
      </c>
      <c r="B106" t="s">
        <v>35</v>
      </c>
      <c r="C106" t="s">
        <v>60</v>
      </c>
      <c r="D106" s="42" t="s">
        <v>1861</v>
      </c>
      <c r="E106" s="52" t="s">
        <v>2125</v>
      </c>
      <c r="F106" s="42" t="s">
        <v>46</v>
      </c>
      <c r="G106" s="42">
        <v>643348533</v>
      </c>
      <c r="H106" s="42" t="s">
        <v>1721</v>
      </c>
      <c r="I106" s="42" t="s">
        <v>117</v>
      </c>
      <c r="J106" s="42" t="s">
        <v>1741</v>
      </c>
      <c r="K106" s="42" t="s">
        <v>1863</v>
      </c>
      <c r="L106" s="42" t="s">
        <v>1864</v>
      </c>
      <c r="M106" s="42" t="s">
        <v>2125</v>
      </c>
      <c r="N106" s="42">
        <v>65393</v>
      </c>
      <c r="O106" s="42">
        <v>20479</v>
      </c>
      <c r="P106" s="42">
        <v>59025</v>
      </c>
      <c r="Q106" s="43">
        <v>39904</v>
      </c>
      <c r="R106" s="42" t="s">
        <v>2126</v>
      </c>
      <c r="S106" s="42" t="s">
        <v>1866</v>
      </c>
      <c r="T106" s="42" t="s">
        <v>49</v>
      </c>
      <c r="U106" s="42" t="s">
        <v>44</v>
      </c>
      <c r="V106" s="42">
        <v>6554169</v>
      </c>
      <c r="W106" s="42">
        <v>5933</v>
      </c>
      <c r="X106" s="42">
        <v>7</v>
      </c>
      <c r="Y106" s="42">
        <v>0.39</v>
      </c>
      <c r="Z106" s="42">
        <v>5456785</v>
      </c>
      <c r="AA106" s="42">
        <v>5880</v>
      </c>
      <c r="AB106" s="42">
        <v>53</v>
      </c>
      <c r="AC106" s="42">
        <v>9</v>
      </c>
      <c r="AD106" s="42">
        <v>3</v>
      </c>
      <c r="AE106" s="42">
        <v>3</v>
      </c>
      <c r="AF106" s="42">
        <v>3</v>
      </c>
      <c r="AG106" s="42">
        <v>44</v>
      </c>
    </row>
    <row r="107" spans="1:33" x14ac:dyDescent="0.35">
      <c r="A107" s="42">
        <v>641228501</v>
      </c>
      <c r="B107" t="s">
        <v>35</v>
      </c>
      <c r="C107" t="s">
        <v>60</v>
      </c>
      <c r="D107" s="42" t="s">
        <v>1947</v>
      </c>
      <c r="E107" s="52" t="s">
        <v>2127</v>
      </c>
      <c r="F107" s="42" t="s">
        <v>302</v>
      </c>
      <c r="G107" s="42">
        <v>641228501</v>
      </c>
      <c r="H107" s="42" t="s">
        <v>1721</v>
      </c>
      <c r="I107" s="42" t="s">
        <v>117</v>
      </c>
      <c r="J107" s="42" t="s">
        <v>1722</v>
      </c>
      <c r="K107" s="42" t="s">
        <v>1723</v>
      </c>
      <c r="L107" s="42" t="s">
        <v>1724</v>
      </c>
      <c r="M107" s="42" t="s">
        <v>1725</v>
      </c>
      <c r="N107" s="42">
        <v>93059</v>
      </c>
      <c r="O107" s="42">
        <v>13551</v>
      </c>
      <c r="P107" s="42">
        <v>58309</v>
      </c>
      <c r="Q107" s="43">
        <v>39508</v>
      </c>
      <c r="R107" s="42" t="s">
        <v>2128</v>
      </c>
      <c r="S107" s="42" t="s">
        <v>1853</v>
      </c>
      <c r="T107" s="42" t="s">
        <v>49</v>
      </c>
      <c r="U107" s="42" t="s">
        <v>44</v>
      </c>
      <c r="V107" s="42">
        <v>1688963</v>
      </c>
      <c r="W107" s="42">
        <v>1901</v>
      </c>
      <c r="X107" s="42">
        <v>1</v>
      </c>
      <c r="Y107" s="42">
        <v>0.38</v>
      </c>
      <c r="Z107" s="42">
        <v>1522190</v>
      </c>
      <c r="AA107" s="42">
        <v>1856</v>
      </c>
      <c r="AB107" s="42">
        <v>45</v>
      </c>
      <c r="AC107" s="42">
        <v>3</v>
      </c>
      <c r="AD107" s="42">
        <v>1</v>
      </c>
      <c r="AE107" s="42">
        <v>1</v>
      </c>
      <c r="AF107" s="42">
        <v>1</v>
      </c>
      <c r="AG107" s="42">
        <v>40</v>
      </c>
    </row>
    <row r="108" spans="1:33" x14ac:dyDescent="0.35">
      <c r="A108" s="42">
        <v>2507262012</v>
      </c>
      <c r="B108" t="s">
        <v>35</v>
      </c>
      <c r="C108" t="s">
        <v>60</v>
      </c>
      <c r="D108" s="42" t="s">
        <v>1990</v>
      </c>
      <c r="E108" s="52" t="s">
        <v>2129</v>
      </c>
      <c r="F108" s="42" t="s">
        <v>218</v>
      </c>
      <c r="G108" s="42">
        <v>2507262012</v>
      </c>
      <c r="H108" s="42" t="s">
        <v>1721</v>
      </c>
      <c r="I108" s="42" t="s">
        <v>117</v>
      </c>
      <c r="J108" s="42" t="s">
        <v>1722</v>
      </c>
      <c r="K108" s="42" t="s">
        <v>1788</v>
      </c>
      <c r="L108" s="42" t="s">
        <v>1789</v>
      </c>
      <c r="M108" s="42" t="s">
        <v>2130</v>
      </c>
      <c r="N108" s="42">
        <v>585425</v>
      </c>
      <c r="O108" s="42">
        <v>0</v>
      </c>
      <c r="P108" s="42">
        <v>0</v>
      </c>
      <c r="Q108" s="43">
        <v>41577</v>
      </c>
      <c r="R108" s="42" t="s">
        <v>2131</v>
      </c>
      <c r="S108" s="42" t="s">
        <v>1994</v>
      </c>
      <c r="T108" s="42" t="s">
        <v>49</v>
      </c>
      <c r="U108" s="42" t="s">
        <v>111</v>
      </c>
      <c r="V108" s="42">
        <v>2572069</v>
      </c>
      <c r="W108" s="42">
        <v>2823</v>
      </c>
      <c r="X108" s="42">
        <v>1</v>
      </c>
      <c r="Y108" s="42">
        <v>0.59</v>
      </c>
      <c r="Z108" s="42">
        <v>2267601</v>
      </c>
      <c r="AA108" s="42">
        <v>2763</v>
      </c>
      <c r="AB108" s="42">
        <v>60</v>
      </c>
      <c r="AC108" s="42">
        <v>9</v>
      </c>
      <c r="AD108" s="42">
        <v>3</v>
      </c>
      <c r="AE108" s="42">
        <v>3</v>
      </c>
      <c r="AF108" s="42">
        <v>3</v>
      </c>
      <c r="AG108" s="42">
        <v>46</v>
      </c>
    </row>
    <row r="109" spans="1:33" x14ac:dyDescent="0.35">
      <c r="A109" s="42">
        <v>2568526428</v>
      </c>
      <c r="B109" t="s">
        <v>35</v>
      </c>
      <c r="C109" t="s">
        <v>36</v>
      </c>
      <c r="D109" s="42" t="s">
        <v>2132</v>
      </c>
      <c r="E109" s="52" t="s">
        <v>2132</v>
      </c>
      <c r="F109" s="42" t="s">
        <v>2133</v>
      </c>
      <c r="G109" s="42">
        <v>2568526428</v>
      </c>
      <c r="H109" s="42" t="s">
        <v>1721</v>
      </c>
      <c r="I109" s="42" t="s">
        <v>117</v>
      </c>
      <c r="J109" s="42" t="s">
        <v>1722</v>
      </c>
      <c r="K109" s="42" t="s">
        <v>1788</v>
      </c>
      <c r="L109" s="42" t="s">
        <v>1789</v>
      </c>
      <c r="M109" s="42" t="s">
        <v>2020</v>
      </c>
      <c r="N109" s="42">
        <v>1451353</v>
      </c>
      <c r="O109" s="42">
        <v>0</v>
      </c>
      <c r="P109" s="42">
        <v>0</v>
      </c>
      <c r="Q109" s="43">
        <v>41773</v>
      </c>
      <c r="R109" s="42" t="s">
        <v>2134</v>
      </c>
      <c r="S109" s="42"/>
      <c r="T109" s="42" t="s">
        <v>49</v>
      </c>
      <c r="U109" s="42" t="s">
        <v>44</v>
      </c>
      <c r="V109" s="42">
        <v>1658709</v>
      </c>
      <c r="W109" s="42">
        <v>1902</v>
      </c>
      <c r="X109" s="42">
        <v>273</v>
      </c>
      <c r="Y109" s="42">
        <v>0.63</v>
      </c>
      <c r="Z109" s="42">
        <v>1486284</v>
      </c>
      <c r="AA109" s="42">
        <v>1855</v>
      </c>
      <c r="AB109" s="42">
        <v>47</v>
      </c>
      <c r="AC109" s="42">
        <v>3</v>
      </c>
      <c r="AD109" s="42">
        <v>1</v>
      </c>
      <c r="AE109" s="42">
        <v>1</v>
      </c>
      <c r="AF109" s="42">
        <v>1</v>
      </c>
      <c r="AG109" s="42">
        <v>37</v>
      </c>
    </row>
    <row r="110" spans="1:33" x14ac:dyDescent="0.35">
      <c r="A110" s="42">
        <v>637000213</v>
      </c>
      <c r="B110" t="s">
        <v>35</v>
      </c>
      <c r="C110" t="s">
        <v>60</v>
      </c>
      <c r="D110" s="42" t="s">
        <v>2135</v>
      </c>
      <c r="E110" s="52" t="s">
        <v>2135</v>
      </c>
      <c r="F110" s="42" t="s">
        <v>1262</v>
      </c>
      <c r="G110" s="42">
        <v>637000213</v>
      </c>
      <c r="H110" s="42" t="s">
        <v>1721</v>
      </c>
      <c r="I110" s="42" t="s">
        <v>117</v>
      </c>
      <c r="J110" s="42" t="s">
        <v>1722</v>
      </c>
      <c r="K110" s="42" t="s">
        <v>1723</v>
      </c>
      <c r="L110" s="42" t="s">
        <v>1724</v>
      </c>
      <c r="M110" s="42" t="s">
        <v>1725</v>
      </c>
      <c r="N110" s="42">
        <v>167539</v>
      </c>
      <c r="O110" s="42">
        <v>419</v>
      </c>
      <c r="P110" s="42">
        <v>57995</v>
      </c>
      <c r="Q110" s="43">
        <v>39052</v>
      </c>
      <c r="R110" s="42" t="s">
        <v>2136</v>
      </c>
      <c r="S110" s="42" t="s">
        <v>2137</v>
      </c>
      <c r="T110" s="42" t="s">
        <v>49</v>
      </c>
      <c r="U110" s="42" t="s">
        <v>49</v>
      </c>
      <c r="V110" s="42">
        <v>1751080</v>
      </c>
      <c r="W110" s="42">
        <v>1933</v>
      </c>
      <c r="X110" s="42">
        <v>1</v>
      </c>
      <c r="Y110" s="42">
        <v>0.36</v>
      </c>
      <c r="Z110" s="42">
        <v>1562238</v>
      </c>
      <c r="AA110" s="42">
        <v>1883</v>
      </c>
      <c r="AB110" s="42">
        <v>50</v>
      </c>
      <c r="AC110" s="42">
        <v>3</v>
      </c>
      <c r="AD110" s="42">
        <v>1</v>
      </c>
      <c r="AE110" s="42">
        <v>1</v>
      </c>
      <c r="AF110" s="42">
        <v>1</v>
      </c>
      <c r="AG110" s="42">
        <v>40</v>
      </c>
    </row>
    <row r="111" spans="1:33" x14ac:dyDescent="0.35">
      <c r="A111" s="42">
        <v>2606217319</v>
      </c>
      <c r="B111" t="s">
        <v>35</v>
      </c>
      <c r="C111" t="s">
        <v>36</v>
      </c>
      <c r="D111" s="42" t="s">
        <v>1763</v>
      </c>
      <c r="E111" s="52" t="s">
        <v>2138</v>
      </c>
      <c r="F111" s="42" t="s">
        <v>1736</v>
      </c>
      <c r="G111" s="42">
        <v>2606217319</v>
      </c>
      <c r="H111" s="42" t="s">
        <v>1721</v>
      </c>
      <c r="I111" s="42" t="s">
        <v>117</v>
      </c>
      <c r="J111" s="42" t="s">
        <v>1722</v>
      </c>
      <c r="K111" s="42" t="s">
        <v>1723</v>
      </c>
      <c r="L111" s="42" t="s">
        <v>1724</v>
      </c>
      <c r="M111" s="42" t="s">
        <v>2139</v>
      </c>
      <c r="N111" s="42">
        <v>1499498</v>
      </c>
      <c r="O111" s="42">
        <v>0</v>
      </c>
      <c r="P111" s="42">
        <v>0</v>
      </c>
      <c r="Q111" s="43">
        <v>42073</v>
      </c>
      <c r="R111" s="42" t="s">
        <v>2140</v>
      </c>
      <c r="S111" s="42"/>
      <c r="T111" s="42" t="s">
        <v>49</v>
      </c>
      <c r="U111" s="42" t="s">
        <v>44</v>
      </c>
      <c r="V111" s="42">
        <v>1707342</v>
      </c>
      <c r="W111" s="42">
        <v>1905</v>
      </c>
      <c r="X111" s="42">
        <v>6</v>
      </c>
      <c r="Y111" s="42">
        <v>0.37</v>
      </c>
      <c r="Z111" s="42">
        <v>1533275</v>
      </c>
      <c r="AA111" s="42">
        <v>1855</v>
      </c>
      <c r="AB111" s="42">
        <v>50</v>
      </c>
      <c r="AC111" s="42">
        <v>3</v>
      </c>
      <c r="AD111" s="42">
        <v>1</v>
      </c>
      <c r="AE111" s="42">
        <v>1</v>
      </c>
      <c r="AF111" s="42">
        <v>1</v>
      </c>
      <c r="AG111" s="42">
        <v>39</v>
      </c>
    </row>
    <row r="112" spans="1:33" x14ac:dyDescent="0.35">
      <c r="A112" s="42">
        <v>2765235965</v>
      </c>
      <c r="B112" t="s">
        <v>35</v>
      </c>
      <c r="C112" t="s">
        <v>60</v>
      </c>
      <c r="D112" s="42" t="s">
        <v>2141</v>
      </c>
      <c r="E112" s="52" t="s">
        <v>2142</v>
      </c>
      <c r="F112" s="42" t="s">
        <v>2143</v>
      </c>
      <c r="G112" s="42">
        <v>2765235965</v>
      </c>
      <c r="H112" s="42" t="s">
        <v>1721</v>
      </c>
      <c r="I112" s="42" t="s">
        <v>117</v>
      </c>
      <c r="J112" s="42" t="s">
        <v>1722</v>
      </c>
      <c r="K112" s="42" t="s">
        <v>1723</v>
      </c>
      <c r="L112" s="42" t="s">
        <v>1724</v>
      </c>
      <c r="M112" s="42" t="s">
        <v>2142</v>
      </c>
      <c r="N112" s="42">
        <v>1924287</v>
      </c>
      <c r="O112" s="42">
        <v>0</v>
      </c>
      <c r="P112" s="42">
        <v>0</v>
      </c>
      <c r="Q112" s="43">
        <v>43089</v>
      </c>
      <c r="R112" s="42" t="s">
        <v>2144</v>
      </c>
      <c r="S112" s="42"/>
      <c r="T112" s="42" t="s">
        <v>49</v>
      </c>
      <c r="U112" s="42"/>
      <c r="V112" s="42">
        <v>1656322</v>
      </c>
      <c r="W112" s="42">
        <v>1952</v>
      </c>
      <c r="X112" s="42">
        <v>1</v>
      </c>
      <c r="Y112" s="42">
        <v>0.31</v>
      </c>
      <c r="Z112" s="42">
        <v>1513734</v>
      </c>
      <c r="AA112" s="42">
        <v>1896</v>
      </c>
      <c r="AB112" s="42">
        <v>56</v>
      </c>
      <c r="AC112" s="42">
        <v>3</v>
      </c>
      <c r="AD112" s="42">
        <v>1</v>
      </c>
      <c r="AE112" s="42">
        <v>1</v>
      </c>
      <c r="AF112" s="42">
        <v>1</v>
      </c>
      <c r="AG112" s="42">
        <v>38</v>
      </c>
    </row>
    <row r="113" spans="1:33" x14ac:dyDescent="0.35">
      <c r="A113" s="42">
        <v>2600255025</v>
      </c>
      <c r="B113" t="s">
        <v>35</v>
      </c>
      <c r="C113" t="s">
        <v>36</v>
      </c>
      <c r="D113" s="42" t="s">
        <v>2145</v>
      </c>
      <c r="E113" s="52" t="s">
        <v>2145</v>
      </c>
      <c r="F113" s="42" t="s">
        <v>37</v>
      </c>
      <c r="G113" s="42">
        <v>2600255025</v>
      </c>
      <c r="H113" s="42" t="s">
        <v>1721</v>
      </c>
      <c r="I113" s="42" t="s">
        <v>117</v>
      </c>
      <c r="J113" s="42" t="s">
        <v>1769</v>
      </c>
      <c r="K113" s="42" t="s">
        <v>1776</v>
      </c>
      <c r="L113" s="42" t="s">
        <v>2146</v>
      </c>
      <c r="M113" s="42" t="s">
        <v>2147</v>
      </c>
      <c r="N113" s="42">
        <v>1165095</v>
      </c>
      <c r="O113" s="42">
        <v>0</v>
      </c>
      <c r="P113" s="42">
        <v>0</v>
      </c>
      <c r="Q113" s="43">
        <v>42022</v>
      </c>
      <c r="R113" s="42" t="s">
        <v>2148</v>
      </c>
      <c r="S113" s="42"/>
      <c r="T113" s="42" t="s">
        <v>49</v>
      </c>
      <c r="U113" s="42" t="s">
        <v>44</v>
      </c>
      <c r="V113" s="42">
        <v>2210754</v>
      </c>
      <c r="W113" s="42">
        <v>2058</v>
      </c>
      <c r="X113" s="42">
        <v>924</v>
      </c>
      <c r="Y113" s="42">
        <v>0.34</v>
      </c>
      <c r="Z113" s="42">
        <v>1244527</v>
      </c>
      <c r="AA113" s="42">
        <v>2021</v>
      </c>
      <c r="AB113" s="42">
        <v>37</v>
      </c>
      <c r="AC113" s="42">
        <v>4</v>
      </c>
      <c r="AD113" s="42">
        <v>1</v>
      </c>
      <c r="AE113" s="42">
        <v>1</v>
      </c>
      <c r="AF113" s="42">
        <v>2</v>
      </c>
      <c r="AG113" s="42">
        <v>26</v>
      </c>
    </row>
    <row r="114" spans="1:33" x14ac:dyDescent="0.35">
      <c r="A114" s="42">
        <v>2744054834</v>
      </c>
      <c r="B114" t="s">
        <v>35</v>
      </c>
      <c r="C114" t="s">
        <v>36</v>
      </c>
      <c r="D114" s="42" t="s">
        <v>2149</v>
      </c>
      <c r="E114" s="52" t="s">
        <v>2150</v>
      </c>
      <c r="F114" s="42" t="s">
        <v>2151</v>
      </c>
      <c r="G114" s="42">
        <v>2744054834</v>
      </c>
      <c r="H114" s="42" t="s">
        <v>1721</v>
      </c>
      <c r="I114" s="42" t="s">
        <v>117</v>
      </c>
      <c r="J114" s="42" t="s">
        <v>1769</v>
      </c>
      <c r="K114" s="42" t="s">
        <v>1794</v>
      </c>
      <c r="L114" s="42" t="s">
        <v>1795</v>
      </c>
      <c r="M114" s="42" t="s">
        <v>1796</v>
      </c>
      <c r="N114" s="42">
        <v>1819295</v>
      </c>
      <c r="O114" s="42">
        <v>0</v>
      </c>
      <c r="P114" s="42">
        <v>0</v>
      </c>
      <c r="Q114" s="43">
        <v>42958</v>
      </c>
      <c r="R114" s="42" t="s">
        <v>2152</v>
      </c>
      <c r="S114" s="42"/>
      <c r="T114" s="42" t="s">
        <v>49</v>
      </c>
      <c r="U114" s="42"/>
      <c r="V114" s="42">
        <v>5173892</v>
      </c>
      <c r="W114" s="42">
        <v>4573</v>
      </c>
      <c r="X114" s="42">
        <v>270</v>
      </c>
      <c r="Y114" s="42">
        <v>0.41</v>
      </c>
      <c r="Z114" s="42">
        <v>4234673</v>
      </c>
      <c r="AA114" s="42">
        <v>4505</v>
      </c>
      <c r="AB114" s="42">
        <v>68</v>
      </c>
      <c r="AC114" s="42">
        <v>10</v>
      </c>
      <c r="AD114" s="42">
        <v>4</v>
      </c>
      <c r="AE114" s="42">
        <v>3</v>
      </c>
      <c r="AF114" s="42">
        <v>3</v>
      </c>
      <c r="AG114" s="42">
        <v>41</v>
      </c>
    </row>
    <row r="115" spans="1:33" x14ac:dyDescent="0.35">
      <c r="A115" s="42">
        <v>2645727663</v>
      </c>
      <c r="B115" t="s">
        <v>35</v>
      </c>
      <c r="C115" t="s">
        <v>60</v>
      </c>
      <c r="D115" s="42" t="s">
        <v>2153</v>
      </c>
      <c r="E115" s="52" t="s">
        <v>2154</v>
      </c>
      <c r="F115" s="42" t="s">
        <v>2155</v>
      </c>
      <c r="G115" s="42">
        <v>2645727663</v>
      </c>
      <c r="H115" s="42" t="s">
        <v>1721</v>
      </c>
      <c r="I115" s="42" t="s">
        <v>117</v>
      </c>
      <c r="J115" s="42" t="s">
        <v>1722</v>
      </c>
      <c r="K115" s="42" t="s">
        <v>1788</v>
      </c>
      <c r="L115" s="42" t="s">
        <v>1789</v>
      </c>
      <c r="M115" s="42" t="s">
        <v>2154</v>
      </c>
      <c r="N115" s="42">
        <v>32052</v>
      </c>
      <c r="O115" s="42">
        <v>0</v>
      </c>
      <c r="P115" s="42">
        <v>0</v>
      </c>
      <c r="Q115" s="43">
        <v>42374</v>
      </c>
      <c r="R115" s="42" t="s">
        <v>2156</v>
      </c>
      <c r="S115" s="42"/>
      <c r="T115" s="42" t="s">
        <v>49</v>
      </c>
      <c r="U115" s="42"/>
      <c r="V115" s="42">
        <v>2661066</v>
      </c>
      <c r="W115" s="42">
        <v>2970</v>
      </c>
      <c r="X115" s="42">
        <v>1</v>
      </c>
      <c r="Y115" s="42">
        <v>0.53</v>
      </c>
      <c r="Z115" s="42">
        <v>2342745</v>
      </c>
      <c r="AA115" s="42">
        <v>2901</v>
      </c>
      <c r="AB115" s="42">
        <v>69</v>
      </c>
      <c r="AC115" s="42">
        <v>3</v>
      </c>
      <c r="AD115" s="42">
        <v>1</v>
      </c>
      <c r="AE115" s="42">
        <v>1</v>
      </c>
      <c r="AF115" s="42">
        <v>1</v>
      </c>
      <c r="AG115" s="42">
        <v>43</v>
      </c>
    </row>
    <row r="116" spans="1:33" x14ac:dyDescent="0.35">
      <c r="A116" s="42">
        <v>2593339233</v>
      </c>
      <c r="B116" t="s">
        <v>35</v>
      </c>
      <c r="C116" t="s">
        <v>36</v>
      </c>
      <c r="D116" s="42" t="s">
        <v>2157</v>
      </c>
      <c r="E116" s="52" t="s">
        <v>2158</v>
      </c>
      <c r="F116" s="42" t="s">
        <v>46</v>
      </c>
      <c r="G116" s="42">
        <v>2593339233</v>
      </c>
      <c r="H116" s="42" t="s">
        <v>1721</v>
      </c>
      <c r="I116" s="42" t="s">
        <v>117</v>
      </c>
      <c r="J116" s="42" t="s">
        <v>1722</v>
      </c>
      <c r="K116" s="42" t="s">
        <v>1788</v>
      </c>
      <c r="L116" s="42" t="s">
        <v>1789</v>
      </c>
      <c r="M116" s="42" t="s">
        <v>2020</v>
      </c>
      <c r="N116" s="42">
        <v>431041</v>
      </c>
      <c r="O116" s="42">
        <v>0</v>
      </c>
      <c r="P116" s="42">
        <v>0</v>
      </c>
      <c r="Q116" s="43">
        <v>42216</v>
      </c>
      <c r="R116" s="42"/>
      <c r="S116" s="42" t="s">
        <v>2022</v>
      </c>
      <c r="T116" s="42" t="s">
        <v>111</v>
      </c>
      <c r="U116" s="42"/>
      <c r="V116" s="42">
        <v>2262102</v>
      </c>
      <c r="W116" s="42">
        <v>2597</v>
      </c>
      <c r="X116" s="42">
        <v>521</v>
      </c>
      <c r="Y116" s="42">
        <v>0.6</v>
      </c>
      <c r="Z116" s="42">
        <v>1990052</v>
      </c>
      <c r="AA116" s="42">
        <v>2540</v>
      </c>
      <c r="AB116" s="42">
        <v>57</v>
      </c>
      <c r="AC116" s="42">
        <v>3</v>
      </c>
      <c r="AD116" s="42">
        <v>1</v>
      </c>
      <c r="AE116" s="42">
        <v>1</v>
      </c>
      <c r="AF116" s="42">
        <v>1</v>
      </c>
      <c r="AG116" s="42">
        <v>47</v>
      </c>
    </row>
    <row r="117" spans="1:33" x14ac:dyDescent="0.35">
      <c r="A117" s="42">
        <v>2529292565</v>
      </c>
      <c r="B117" t="s">
        <v>35</v>
      </c>
      <c r="C117" t="s">
        <v>123</v>
      </c>
      <c r="D117" s="42" t="s">
        <v>2159</v>
      </c>
      <c r="E117" s="52" t="s">
        <v>2160</v>
      </c>
      <c r="F117" s="42" t="s">
        <v>1932</v>
      </c>
      <c r="G117" s="42">
        <v>2529292565</v>
      </c>
      <c r="H117" s="42" t="s">
        <v>1721</v>
      </c>
      <c r="I117" s="42" t="s">
        <v>117</v>
      </c>
      <c r="J117" s="42" t="s">
        <v>1769</v>
      </c>
      <c r="K117" s="42" t="s">
        <v>1857</v>
      </c>
      <c r="L117" s="42" t="s">
        <v>2161</v>
      </c>
      <c r="M117" s="42" t="s">
        <v>2162</v>
      </c>
      <c r="N117" s="42">
        <v>1524912</v>
      </c>
      <c r="O117" s="42">
        <v>0</v>
      </c>
      <c r="P117" s="42">
        <v>0</v>
      </c>
      <c r="Q117" s="43">
        <v>42153</v>
      </c>
      <c r="R117" s="42" t="s">
        <v>2163</v>
      </c>
      <c r="S117" s="42" t="s">
        <v>1936</v>
      </c>
      <c r="T117" s="42" t="s">
        <v>49</v>
      </c>
      <c r="U117" s="42" t="s">
        <v>44</v>
      </c>
      <c r="V117" s="42">
        <v>7050886</v>
      </c>
      <c r="W117" s="42">
        <v>6086</v>
      </c>
      <c r="X117" s="42">
        <v>220</v>
      </c>
      <c r="Y117" s="42">
        <v>0.4</v>
      </c>
      <c r="Z117" s="42">
        <v>5669484</v>
      </c>
      <c r="AA117" s="42">
        <v>6016</v>
      </c>
      <c r="AB117" s="42">
        <v>70</v>
      </c>
      <c r="AC117" s="42">
        <v>6</v>
      </c>
      <c r="AD117" s="42">
        <v>1</v>
      </c>
      <c r="AE117" s="42">
        <v>2</v>
      </c>
      <c r="AF117" s="42">
        <v>3</v>
      </c>
      <c r="AG117" s="42">
        <v>44</v>
      </c>
    </row>
    <row r="118" spans="1:33" x14ac:dyDescent="0.35">
      <c r="A118" s="42">
        <v>637000199</v>
      </c>
      <c r="B118" t="s">
        <v>35</v>
      </c>
      <c r="C118" t="s">
        <v>60</v>
      </c>
      <c r="D118" s="42" t="s">
        <v>2164</v>
      </c>
      <c r="E118" s="52" t="s">
        <v>2164</v>
      </c>
      <c r="F118" s="42" t="s">
        <v>1205</v>
      </c>
      <c r="G118" s="42">
        <v>637000199</v>
      </c>
      <c r="H118" s="42" t="s">
        <v>1721</v>
      </c>
      <c r="I118" s="42" t="s">
        <v>117</v>
      </c>
      <c r="J118" s="42" t="s">
        <v>1769</v>
      </c>
      <c r="K118" s="42" t="s">
        <v>1776</v>
      </c>
      <c r="L118" s="42" t="s">
        <v>1777</v>
      </c>
      <c r="M118" s="42" t="s">
        <v>2164</v>
      </c>
      <c r="N118" s="42">
        <v>103690</v>
      </c>
      <c r="O118" s="42">
        <v>244</v>
      </c>
      <c r="P118" s="42">
        <v>57803</v>
      </c>
      <c r="Q118" s="43">
        <v>39052</v>
      </c>
      <c r="R118" s="42" t="s">
        <v>2165</v>
      </c>
      <c r="S118" s="42" t="s">
        <v>2166</v>
      </c>
      <c r="T118" s="42" t="s">
        <v>49</v>
      </c>
      <c r="U118" s="42" t="s">
        <v>44</v>
      </c>
      <c r="V118" s="42">
        <v>7211789</v>
      </c>
      <c r="W118" s="42">
        <v>6222</v>
      </c>
      <c r="X118" s="42">
        <v>7</v>
      </c>
      <c r="Y118" s="42">
        <v>0.41</v>
      </c>
      <c r="Z118" s="42">
        <v>5951586</v>
      </c>
      <c r="AA118" s="42">
        <v>6130</v>
      </c>
      <c r="AB118" s="42">
        <v>92</v>
      </c>
      <c r="AC118" s="42">
        <v>12</v>
      </c>
      <c r="AD118" s="42">
        <v>4</v>
      </c>
      <c r="AE118" s="42">
        <v>4</v>
      </c>
      <c r="AF118" s="42">
        <v>4</v>
      </c>
      <c r="AG118" s="42">
        <v>70</v>
      </c>
    </row>
    <row r="119" spans="1:33" x14ac:dyDescent="0.35">
      <c r="A119" s="42">
        <v>2617271295</v>
      </c>
      <c r="B119" t="s">
        <v>35</v>
      </c>
      <c r="C119" t="s">
        <v>36</v>
      </c>
      <c r="D119" s="42" t="s">
        <v>2167</v>
      </c>
      <c r="E119" s="52" t="s">
        <v>2168</v>
      </c>
      <c r="F119" s="42" t="s">
        <v>218</v>
      </c>
      <c r="G119" s="42">
        <v>2617271295</v>
      </c>
      <c r="H119" s="42" t="s">
        <v>1721</v>
      </c>
      <c r="I119" s="42" t="s">
        <v>117</v>
      </c>
      <c r="J119" s="42" t="s">
        <v>1722</v>
      </c>
      <c r="K119" s="42" t="s">
        <v>1894</v>
      </c>
      <c r="L119" s="42" t="s">
        <v>1982</v>
      </c>
      <c r="M119" s="42" t="s">
        <v>2168</v>
      </c>
      <c r="N119" s="42">
        <v>1229172</v>
      </c>
      <c r="O119" s="42">
        <v>0</v>
      </c>
      <c r="P119" s="42">
        <v>0</v>
      </c>
      <c r="Q119" s="43">
        <v>42156</v>
      </c>
      <c r="R119" s="42" t="s">
        <v>2169</v>
      </c>
      <c r="S119" s="42"/>
      <c r="T119" s="42" t="s">
        <v>49</v>
      </c>
      <c r="U119" s="42" t="s">
        <v>44</v>
      </c>
      <c r="V119" s="42">
        <v>6320123</v>
      </c>
      <c r="W119" s="42">
        <v>5756</v>
      </c>
      <c r="X119" s="42">
        <v>13</v>
      </c>
      <c r="Y119" s="42">
        <v>0.59</v>
      </c>
      <c r="Z119" s="42">
        <v>5287964</v>
      </c>
      <c r="AA119" s="42">
        <v>5690</v>
      </c>
      <c r="AB119" s="42">
        <v>66</v>
      </c>
      <c r="AC119" s="42">
        <v>5</v>
      </c>
      <c r="AD119" s="42">
        <v>3</v>
      </c>
      <c r="AE119" s="42">
        <v>1</v>
      </c>
      <c r="AF119" s="42">
        <v>1</v>
      </c>
      <c r="AG119" s="42">
        <v>43</v>
      </c>
    </row>
    <row r="120" spans="1:33" x14ac:dyDescent="0.35">
      <c r="A120" s="42">
        <v>637000210</v>
      </c>
      <c r="B120" t="s">
        <v>35</v>
      </c>
      <c r="C120" t="s">
        <v>60</v>
      </c>
      <c r="D120" s="42" t="s">
        <v>2170</v>
      </c>
      <c r="E120" s="52" t="s">
        <v>2170</v>
      </c>
      <c r="F120" s="42" t="s">
        <v>46</v>
      </c>
      <c r="G120" s="42">
        <v>637000210</v>
      </c>
      <c r="H120" s="42" t="s">
        <v>1721</v>
      </c>
      <c r="I120" s="42" t="s">
        <v>117</v>
      </c>
      <c r="J120" s="42" t="s">
        <v>1722</v>
      </c>
      <c r="K120" s="42" t="s">
        <v>1723</v>
      </c>
      <c r="L120" s="42" t="s">
        <v>1724</v>
      </c>
      <c r="M120" s="42" t="s">
        <v>1725</v>
      </c>
      <c r="N120" s="42">
        <v>74546</v>
      </c>
      <c r="O120" s="42">
        <v>13910</v>
      </c>
      <c r="P120" s="42">
        <v>58357</v>
      </c>
      <c r="Q120" s="43">
        <v>39052</v>
      </c>
      <c r="R120" s="42" t="s">
        <v>2171</v>
      </c>
      <c r="S120" s="42" t="s">
        <v>1853</v>
      </c>
      <c r="T120" s="42" t="s">
        <v>49</v>
      </c>
      <c r="U120" s="42" t="s">
        <v>44</v>
      </c>
      <c r="V120" s="42">
        <v>1709204</v>
      </c>
      <c r="W120" s="42">
        <v>1860</v>
      </c>
      <c r="X120" s="42">
        <v>1</v>
      </c>
      <c r="Y120" s="42">
        <v>0.31</v>
      </c>
      <c r="Z120" s="42">
        <v>1531870</v>
      </c>
      <c r="AA120" s="42">
        <v>1811</v>
      </c>
      <c r="AB120" s="42">
        <v>49</v>
      </c>
      <c r="AC120" s="42">
        <v>3</v>
      </c>
      <c r="AD120" s="42">
        <v>1</v>
      </c>
      <c r="AE120" s="42">
        <v>1</v>
      </c>
      <c r="AF120" s="42">
        <v>1</v>
      </c>
      <c r="AG120" s="42">
        <v>39</v>
      </c>
    </row>
    <row r="121" spans="1:33" x14ac:dyDescent="0.35">
      <c r="A121" s="42">
        <v>637000314</v>
      </c>
      <c r="B121" t="s">
        <v>35</v>
      </c>
      <c r="C121" t="s">
        <v>60</v>
      </c>
      <c r="D121" s="42" t="s">
        <v>2172</v>
      </c>
      <c r="E121" s="52" t="s">
        <v>2172</v>
      </c>
      <c r="F121" s="42" t="s">
        <v>46</v>
      </c>
      <c r="G121" s="42">
        <v>637000314</v>
      </c>
      <c r="H121" s="42" t="s">
        <v>1721</v>
      </c>
      <c r="I121" s="42" t="s">
        <v>117</v>
      </c>
      <c r="J121" s="42" t="s">
        <v>1729</v>
      </c>
      <c r="K121" s="42" t="s">
        <v>117</v>
      </c>
      <c r="L121" s="42" t="s">
        <v>1789</v>
      </c>
      <c r="M121" s="42" t="s">
        <v>1974</v>
      </c>
      <c r="N121" s="42">
        <v>84588</v>
      </c>
      <c r="O121" s="42">
        <v>230</v>
      </c>
      <c r="P121" s="42">
        <v>61581</v>
      </c>
      <c r="Q121" s="43">
        <v>39052</v>
      </c>
      <c r="R121" s="42" t="s">
        <v>2173</v>
      </c>
      <c r="S121" s="42" t="s">
        <v>1780</v>
      </c>
      <c r="T121" s="42" t="s">
        <v>49</v>
      </c>
      <c r="U121" s="42" t="s">
        <v>111</v>
      </c>
      <c r="V121" s="42">
        <v>2434428</v>
      </c>
      <c r="W121" s="42">
        <v>2588</v>
      </c>
      <c r="X121" s="42">
        <v>1</v>
      </c>
      <c r="Y121" s="42">
        <v>0.59</v>
      </c>
      <c r="Z121" s="42">
        <v>2203911</v>
      </c>
      <c r="AA121" s="42">
        <v>2528</v>
      </c>
      <c r="AB121" s="42">
        <v>60</v>
      </c>
      <c r="AC121" s="42">
        <v>7</v>
      </c>
      <c r="AD121" s="42">
        <v>2</v>
      </c>
      <c r="AE121" s="42">
        <v>2</v>
      </c>
      <c r="AF121" s="42">
        <v>2</v>
      </c>
      <c r="AG121" s="42">
        <v>44</v>
      </c>
    </row>
    <row r="122" spans="1:33" x14ac:dyDescent="0.35">
      <c r="A122" s="42">
        <v>640069322</v>
      </c>
      <c r="B122" t="s">
        <v>35</v>
      </c>
      <c r="C122" t="s">
        <v>60</v>
      </c>
      <c r="D122" s="42" t="s">
        <v>1947</v>
      </c>
      <c r="E122" s="52" t="s">
        <v>2174</v>
      </c>
      <c r="F122" s="42" t="s">
        <v>302</v>
      </c>
      <c r="G122" s="42">
        <v>640069322</v>
      </c>
      <c r="H122" s="42" t="s">
        <v>1721</v>
      </c>
      <c r="I122" s="42" t="s">
        <v>117</v>
      </c>
      <c r="J122" s="42" t="s">
        <v>1722</v>
      </c>
      <c r="K122" s="42" t="s">
        <v>1723</v>
      </c>
      <c r="L122" s="42" t="s">
        <v>1724</v>
      </c>
      <c r="M122" s="42" t="s">
        <v>1725</v>
      </c>
      <c r="N122" s="42">
        <v>167546</v>
      </c>
      <c r="O122" s="42">
        <v>15746</v>
      </c>
      <c r="P122" s="42">
        <v>58437</v>
      </c>
      <c r="Q122" s="43">
        <v>39234</v>
      </c>
      <c r="R122" s="42" t="s">
        <v>2175</v>
      </c>
      <c r="S122" s="42" t="s">
        <v>1853</v>
      </c>
      <c r="T122" s="42" t="s">
        <v>49</v>
      </c>
      <c r="U122" s="42" t="s">
        <v>44</v>
      </c>
      <c r="V122" s="42">
        <v>1641879</v>
      </c>
      <c r="W122" s="42">
        <v>1967</v>
      </c>
      <c r="X122" s="42">
        <v>1</v>
      </c>
      <c r="Y122" s="42">
        <v>0.31</v>
      </c>
      <c r="Z122" s="42">
        <v>1500460</v>
      </c>
      <c r="AA122" s="42">
        <v>1921</v>
      </c>
      <c r="AB122" s="42">
        <v>46</v>
      </c>
      <c r="AC122" s="42">
        <v>3</v>
      </c>
      <c r="AD122" s="42">
        <v>1</v>
      </c>
      <c r="AE122" s="42">
        <v>1</v>
      </c>
      <c r="AF122" s="42">
        <v>1</v>
      </c>
      <c r="AG122" s="42">
        <v>37</v>
      </c>
    </row>
    <row r="123" spans="1:33" x14ac:dyDescent="0.35">
      <c r="A123" s="42">
        <v>2507262016</v>
      </c>
      <c r="B123" t="s">
        <v>35</v>
      </c>
      <c r="C123" t="s">
        <v>36</v>
      </c>
      <c r="D123" s="42" t="s">
        <v>1798</v>
      </c>
      <c r="E123" s="52" t="s">
        <v>2176</v>
      </c>
      <c r="F123" s="42" t="s">
        <v>46</v>
      </c>
      <c r="G123" s="42">
        <v>2507262016</v>
      </c>
      <c r="H123" s="42" t="s">
        <v>1721</v>
      </c>
      <c r="I123" s="42" t="s">
        <v>117</v>
      </c>
      <c r="J123" s="42" t="s">
        <v>1769</v>
      </c>
      <c r="K123" s="42" t="s">
        <v>2109</v>
      </c>
      <c r="L123" s="42" t="s">
        <v>2110</v>
      </c>
      <c r="M123" s="42" t="s">
        <v>2177</v>
      </c>
      <c r="N123" s="42">
        <v>1469607</v>
      </c>
      <c r="O123" s="42">
        <v>63425</v>
      </c>
      <c r="P123" s="42">
        <v>0</v>
      </c>
      <c r="Q123" s="43">
        <v>41382</v>
      </c>
      <c r="R123" s="42" t="s">
        <v>2178</v>
      </c>
      <c r="S123" s="42" t="s">
        <v>1803</v>
      </c>
      <c r="T123" s="42" t="s">
        <v>49</v>
      </c>
      <c r="U123" s="42" t="s">
        <v>111</v>
      </c>
      <c r="V123" s="42">
        <v>8133444</v>
      </c>
      <c r="W123" s="42">
        <v>7384</v>
      </c>
      <c r="X123" s="42">
        <v>15</v>
      </c>
      <c r="Y123" s="42">
        <v>0.41</v>
      </c>
      <c r="Z123" s="42">
        <v>6566314</v>
      </c>
      <c r="AA123" s="42">
        <v>7302</v>
      </c>
      <c r="AB123" s="42">
        <v>82</v>
      </c>
      <c r="AC123" s="42">
        <v>5</v>
      </c>
      <c r="AD123" s="42">
        <v>2</v>
      </c>
      <c r="AE123" s="42">
        <v>1</v>
      </c>
      <c r="AF123" s="42">
        <v>2</v>
      </c>
      <c r="AG123" s="42">
        <v>54</v>
      </c>
    </row>
    <row r="124" spans="1:33" x14ac:dyDescent="0.35">
      <c r="A124" s="42">
        <v>2551306558</v>
      </c>
      <c r="B124" t="s">
        <v>35</v>
      </c>
      <c r="C124" t="s">
        <v>36</v>
      </c>
      <c r="D124" s="42" t="s">
        <v>1734</v>
      </c>
      <c r="E124" s="52" t="s">
        <v>2179</v>
      </c>
      <c r="F124" s="42" t="s">
        <v>1736</v>
      </c>
      <c r="G124" s="42">
        <v>2551306558</v>
      </c>
      <c r="H124" s="42" t="s">
        <v>1721</v>
      </c>
      <c r="I124" s="42" t="s">
        <v>117</v>
      </c>
      <c r="J124" s="42" t="s">
        <v>1722</v>
      </c>
      <c r="K124" s="42" t="s">
        <v>1723</v>
      </c>
      <c r="L124" s="42" t="s">
        <v>1724</v>
      </c>
      <c r="M124" s="42" t="s">
        <v>2179</v>
      </c>
      <c r="N124" s="42">
        <v>613201</v>
      </c>
      <c r="O124" s="42">
        <v>0</v>
      </c>
      <c r="P124" s="42">
        <v>0</v>
      </c>
      <c r="Q124" s="42"/>
      <c r="R124" s="42" t="s">
        <v>2180</v>
      </c>
      <c r="S124" s="42"/>
      <c r="T124" s="42" t="s">
        <v>49</v>
      </c>
      <c r="U124" s="42" t="s">
        <v>44</v>
      </c>
      <c r="V124" s="42">
        <v>561998</v>
      </c>
      <c r="W124" s="42">
        <v>1051</v>
      </c>
      <c r="X124" s="42">
        <v>349</v>
      </c>
      <c r="Y124" s="42">
        <v>0.31</v>
      </c>
      <c r="Z124" s="42">
        <v>477103</v>
      </c>
      <c r="AA124" s="42">
        <v>1034</v>
      </c>
      <c r="AB124" s="42">
        <v>17</v>
      </c>
      <c r="AC124" s="42">
        <v>3</v>
      </c>
      <c r="AD124" s="42">
        <v>1</v>
      </c>
      <c r="AE124" s="42">
        <v>1</v>
      </c>
      <c r="AF124" s="42">
        <v>1</v>
      </c>
      <c r="AG124" s="42">
        <v>12</v>
      </c>
    </row>
    <row r="125" spans="1:33" x14ac:dyDescent="0.35">
      <c r="A125" s="42">
        <v>2606217684</v>
      </c>
      <c r="B125" t="s">
        <v>35</v>
      </c>
      <c r="C125" t="s">
        <v>36</v>
      </c>
      <c r="D125" s="42" t="s">
        <v>1763</v>
      </c>
      <c r="E125" s="52" t="s">
        <v>2181</v>
      </c>
      <c r="F125" s="42" t="s">
        <v>1736</v>
      </c>
      <c r="G125" s="42">
        <v>2606217684</v>
      </c>
      <c r="H125" s="42" t="s">
        <v>1721</v>
      </c>
      <c r="I125" s="42" t="s">
        <v>117</v>
      </c>
      <c r="J125" s="42" t="s">
        <v>1722</v>
      </c>
      <c r="K125" s="42" t="s">
        <v>1723</v>
      </c>
      <c r="L125" s="42" t="s">
        <v>1724</v>
      </c>
      <c r="M125" s="42" t="s">
        <v>2182</v>
      </c>
      <c r="N125" s="42">
        <v>1499502</v>
      </c>
      <c r="O125" s="42">
        <v>0</v>
      </c>
      <c r="P125" s="42">
        <v>0</v>
      </c>
      <c r="Q125" s="43">
        <v>42073</v>
      </c>
      <c r="R125" s="42" t="s">
        <v>2183</v>
      </c>
      <c r="S125" s="42"/>
      <c r="T125" s="42" t="s">
        <v>49</v>
      </c>
      <c r="U125" s="42" t="s">
        <v>44</v>
      </c>
      <c r="V125" s="42">
        <v>2592571</v>
      </c>
      <c r="W125" s="42">
        <v>2704</v>
      </c>
      <c r="X125" s="42">
        <v>53</v>
      </c>
      <c r="Y125" s="42">
        <v>0.51</v>
      </c>
      <c r="Z125" s="42">
        <v>2151876</v>
      </c>
      <c r="AA125" s="42">
        <v>2643</v>
      </c>
      <c r="AB125" s="42">
        <v>61</v>
      </c>
      <c r="AC125" s="42">
        <v>5</v>
      </c>
      <c r="AD125" s="42">
        <v>3</v>
      </c>
      <c r="AE125" s="42">
        <v>1</v>
      </c>
      <c r="AF125" s="42">
        <v>1</v>
      </c>
      <c r="AG125" s="42">
        <v>42</v>
      </c>
    </row>
    <row r="126" spans="1:33" x14ac:dyDescent="0.35">
      <c r="A126" s="42">
        <v>2721755965</v>
      </c>
      <c r="B126" t="s">
        <v>35</v>
      </c>
      <c r="C126" t="s">
        <v>36</v>
      </c>
      <c r="D126" s="42" t="s">
        <v>392</v>
      </c>
      <c r="E126" s="52" t="s">
        <v>2184</v>
      </c>
      <c r="F126" s="42" t="s">
        <v>46</v>
      </c>
      <c r="G126" s="42">
        <v>2721755965</v>
      </c>
      <c r="H126" s="42" t="s">
        <v>1721</v>
      </c>
      <c r="I126" s="42" t="s">
        <v>117</v>
      </c>
      <c r="J126" s="42" t="s">
        <v>1722</v>
      </c>
      <c r="K126" s="42" t="s">
        <v>1788</v>
      </c>
      <c r="L126" s="42" t="s">
        <v>1789</v>
      </c>
      <c r="M126" s="42" t="s">
        <v>2185</v>
      </c>
      <c r="N126" s="42">
        <v>2035228</v>
      </c>
      <c r="O126" s="42">
        <v>0</v>
      </c>
      <c r="P126" s="42">
        <v>0</v>
      </c>
      <c r="Q126" s="43">
        <v>42835</v>
      </c>
      <c r="R126" s="42" t="s">
        <v>2186</v>
      </c>
      <c r="S126" s="42" t="s">
        <v>1907</v>
      </c>
      <c r="T126" s="42" t="s">
        <v>111</v>
      </c>
      <c r="U126" s="42"/>
      <c r="V126" s="42">
        <v>843611</v>
      </c>
      <c r="W126" s="42">
        <v>1057</v>
      </c>
      <c r="X126" s="42">
        <v>42</v>
      </c>
      <c r="Y126" s="42">
        <v>0.6</v>
      </c>
      <c r="Z126" s="42">
        <v>754824</v>
      </c>
      <c r="AA126" s="42">
        <v>1025</v>
      </c>
      <c r="AB126" s="42">
        <v>32</v>
      </c>
      <c r="AC126" s="42">
        <v>3</v>
      </c>
      <c r="AD126" s="42">
        <v>1</v>
      </c>
      <c r="AE126" s="42">
        <v>1</v>
      </c>
      <c r="AF126" s="42">
        <v>1</v>
      </c>
      <c r="AG126" s="42">
        <v>18</v>
      </c>
    </row>
    <row r="127" spans="1:33" x14ac:dyDescent="0.35">
      <c r="A127" s="42">
        <v>2721755866</v>
      </c>
      <c r="B127" t="s">
        <v>35</v>
      </c>
      <c r="C127" t="s">
        <v>36</v>
      </c>
      <c r="D127" s="42" t="s">
        <v>392</v>
      </c>
      <c r="E127" s="52" t="s">
        <v>2187</v>
      </c>
      <c r="F127" s="42" t="s">
        <v>46</v>
      </c>
      <c r="G127" s="42">
        <v>2721755866</v>
      </c>
      <c r="H127" s="42" t="s">
        <v>1721</v>
      </c>
      <c r="I127" s="42" t="s">
        <v>117</v>
      </c>
      <c r="J127" s="42" t="s">
        <v>1722</v>
      </c>
      <c r="K127" s="42" t="s">
        <v>1788</v>
      </c>
      <c r="L127" s="42" t="s">
        <v>1789</v>
      </c>
      <c r="M127" s="42" t="s">
        <v>2188</v>
      </c>
      <c r="N127" s="42">
        <v>2035227</v>
      </c>
      <c r="O127" s="42">
        <v>0</v>
      </c>
      <c r="P127" s="42">
        <v>0</v>
      </c>
      <c r="Q127" s="43">
        <v>42835</v>
      </c>
      <c r="R127" s="42" t="s">
        <v>2189</v>
      </c>
      <c r="S127" s="42" t="s">
        <v>1907</v>
      </c>
      <c r="T127" s="42" t="s">
        <v>111</v>
      </c>
      <c r="U127" s="42"/>
      <c r="V127" s="42">
        <v>1780813</v>
      </c>
      <c r="W127" s="42">
        <v>2113</v>
      </c>
      <c r="X127" s="42">
        <v>43</v>
      </c>
      <c r="Y127" s="42">
        <v>0.54</v>
      </c>
      <c r="Z127" s="42">
        <v>1532975</v>
      </c>
      <c r="AA127" s="42">
        <v>2065</v>
      </c>
      <c r="AB127" s="42">
        <v>48</v>
      </c>
      <c r="AC127" s="42">
        <v>3</v>
      </c>
      <c r="AD127" s="42">
        <v>1</v>
      </c>
      <c r="AE127" s="42">
        <v>1</v>
      </c>
      <c r="AF127" s="42">
        <v>1</v>
      </c>
      <c r="AG127" s="42">
        <v>30</v>
      </c>
    </row>
    <row r="128" spans="1:33" x14ac:dyDescent="0.35">
      <c r="A128" s="42">
        <v>2509601027</v>
      </c>
      <c r="B128" t="s">
        <v>35</v>
      </c>
      <c r="C128" t="s">
        <v>36</v>
      </c>
      <c r="D128" s="42" t="s">
        <v>1798</v>
      </c>
      <c r="E128" s="52" t="s">
        <v>2190</v>
      </c>
      <c r="F128" s="42" t="s">
        <v>46</v>
      </c>
      <c r="G128" s="42">
        <v>2509601027</v>
      </c>
      <c r="H128" s="42" t="s">
        <v>1721</v>
      </c>
      <c r="I128" s="42" t="s">
        <v>117</v>
      </c>
      <c r="J128" s="42" t="s">
        <v>1769</v>
      </c>
      <c r="K128" s="42" t="s">
        <v>2191</v>
      </c>
      <c r="L128" s="42" t="s">
        <v>2192</v>
      </c>
      <c r="M128" s="42" t="s">
        <v>2193</v>
      </c>
      <c r="N128" s="42">
        <v>643473</v>
      </c>
      <c r="O128" s="42">
        <v>0</v>
      </c>
      <c r="P128" s="42">
        <v>0</v>
      </c>
      <c r="Q128" s="43">
        <v>41219</v>
      </c>
      <c r="R128" s="42" t="s">
        <v>2194</v>
      </c>
      <c r="S128" s="42" t="s">
        <v>1803</v>
      </c>
      <c r="T128" s="42" t="s">
        <v>49</v>
      </c>
      <c r="U128" s="42" t="s">
        <v>44</v>
      </c>
      <c r="V128" s="42">
        <v>5742264</v>
      </c>
      <c r="W128" s="42">
        <v>5278</v>
      </c>
      <c r="X128" s="42">
        <v>3</v>
      </c>
      <c r="Y128" s="42">
        <v>0.42</v>
      </c>
      <c r="Z128" s="42">
        <v>4780796</v>
      </c>
      <c r="AA128" s="42">
        <v>5192</v>
      </c>
      <c r="AB128" s="42">
        <v>86</v>
      </c>
      <c r="AC128" s="42">
        <v>9</v>
      </c>
      <c r="AD128" s="42">
        <v>3</v>
      </c>
      <c r="AE128" s="42">
        <v>3</v>
      </c>
      <c r="AF128" s="42">
        <v>3</v>
      </c>
      <c r="AG128" s="42">
        <v>69</v>
      </c>
    </row>
    <row r="129" spans="1:33" x14ac:dyDescent="0.35">
      <c r="A129" s="42">
        <v>2582580577</v>
      </c>
      <c r="B129" t="s">
        <v>35</v>
      </c>
      <c r="C129" t="s">
        <v>123</v>
      </c>
      <c r="D129" s="42" t="s">
        <v>1612</v>
      </c>
      <c r="E129" s="52" t="s">
        <v>2195</v>
      </c>
      <c r="F129" s="42" t="s">
        <v>46</v>
      </c>
      <c r="G129" s="42">
        <v>2582580577</v>
      </c>
      <c r="H129" s="42" t="s">
        <v>1721</v>
      </c>
      <c r="I129" s="42" t="s">
        <v>117</v>
      </c>
      <c r="J129" s="42" t="s">
        <v>117</v>
      </c>
      <c r="K129" s="42" t="s">
        <v>117</v>
      </c>
      <c r="L129" s="42" t="s">
        <v>117</v>
      </c>
      <c r="M129" s="42" t="s">
        <v>117</v>
      </c>
      <c r="N129" s="42">
        <v>1117</v>
      </c>
      <c r="O129" s="42">
        <v>0</v>
      </c>
      <c r="P129" s="42">
        <v>0</v>
      </c>
      <c r="Q129" s="43">
        <v>42216</v>
      </c>
      <c r="R129" s="42"/>
      <c r="S129" s="42" t="s">
        <v>1610</v>
      </c>
      <c r="T129" s="42" t="s">
        <v>111</v>
      </c>
      <c r="U129" s="42"/>
      <c r="V129" s="42">
        <v>2819350</v>
      </c>
      <c r="W129" s="42">
        <v>3064</v>
      </c>
      <c r="X129" s="42">
        <v>110</v>
      </c>
      <c r="Y129" s="42">
        <v>0.68</v>
      </c>
      <c r="Z129" s="42">
        <v>2520304</v>
      </c>
      <c r="AA129" s="42">
        <v>3018</v>
      </c>
      <c r="AB129" s="42">
        <v>46</v>
      </c>
      <c r="AC129" s="42">
        <v>2</v>
      </c>
      <c r="AD129" s="42">
        <v>2</v>
      </c>
      <c r="AE129" s="42">
        <v>0</v>
      </c>
      <c r="AF129" s="42">
        <v>0</v>
      </c>
      <c r="AG129" s="42">
        <v>36</v>
      </c>
    </row>
    <row r="130" spans="1:33" x14ac:dyDescent="0.35">
      <c r="A130" s="42">
        <v>2636415546</v>
      </c>
      <c r="B130" t="s">
        <v>35</v>
      </c>
      <c r="C130" t="s">
        <v>36</v>
      </c>
      <c r="D130" s="42" t="s">
        <v>2196</v>
      </c>
      <c r="E130" s="52" t="s">
        <v>2196</v>
      </c>
      <c r="F130" s="42" t="s">
        <v>2197</v>
      </c>
      <c r="G130" s="42">
        <v>2636415546</v>
      </c>
      <c r="H130" s="42" t="s">
        <v>1721</v>
      </c>
      <c r="I130" s="42" t="s">
        <v>117</v>
      </c>
      <c r="J130" s="42" t="s">
        <v>1722</v>
      </c>
      <c r="K130" s="42" t="s">
        <v>1894</v>
      </c>
      <c r="L130" s="42" t="s">
        <v>2198</v>
      </c>
      <c r="M130" s="42" t="s">
        <v>2199</v>
      </c>
      <c r="N130" s="42">
        <v>1497020</v>
      </c>
      <c r="O130" s="42">
        <v>0</v>
      </c>
      <c r="P130" s="42">
        <v>0</v>
      </c>
      <c r="Q130" s="43">
        <v>42297</v>
      </c>
      <c r="R130" s="42" t="s">
        <v>2200</v>
      </c>
      <c r="S130" s="42"/>
      <c r="T130" s="42" t="s">
        <v>49</v>
      </c>
      <c r="U130" s="42" t="s">
        <v>44</v>
      </c>
      <c r="V130" s="42">
        <v>4331368</v>
      </c>
      <c r="W130" s="42">
        <v>4868</v>
      </c>
      <c r="X130" s="42">
        <v>118</v>
      </c>
      <c r="Y130" s="42">
        <v>0.52</v>
      </c>
      <c r="Z130" s="42">
        <v>3693502</v>
      </c>
      <c r="AA130" s="42">
        <v>4798</v>
      </c>
      <c r="AB130" s="42">
        <v>70</v>
      </c>
      <c r="AC130" s="42">
        <v>8</v>
      </c>
      <c r="AD130" s="42">
        <v>3</v>
      </c>
      <c r="AE130" s="42">
        <v>2</v>
      </c>
      <c r="AF130" s="42">
        <v>3</v>
      </c>
      <c r="AG130" s="42">
        <v>45</v>
      </c>
    </row>
    <row r="131" spans="1:33" x14ac:dyDescent="0.35">
      <c r="A131" s="42">
        <v>2636415834</v>
      </c>
      <c r="B131" t="s">
        <v>35</v>
      </c>
      <c r="C131" t="s">
        <v>36</v>
      </c>
      <c r="D131" s="42" t="s">
        <v>2201</v>
      </c>
      <c r="E131" s="52" t="s">
        <v>2202</v>
      </c>
      <c r="F131" s="42" t="s">
        <v>1122</v>
      </c>
      <c r="G131" s="42">
        <v>2636415834</v>
      </c>
      <c r="H131" s="42" t="s">
        <v>1721</v>
      </c>
      <c r="I131" s="42" t="s">
        <v>117</v>
      </c>
      <c r="J131" s="42" t="s">
        <v>1722</v>
      </c>
      <c r="K131" s="42" t="s">
        <v>1788</v>
      </c>
      <c r="L131" s="42" t="s">
        <v>1789</v>
      </c>
      <c r="M131" s="42" t="s">
        <v>2202</v>
      </c>
      <c r="N131" s="42">
        <v>1662190</v>
      </c>
      <c r="O131" s="42">
        <v>0</v>
      </c>
      <c r="P131" s="42">
        <v>0</v>
      </c>
      <c r="Q131" s="43">
        <v>42297</v>
      </c>
      <c r="R131" s="42" t="s">
        <v>2203</v>
      </c>
      <c r="S131" s="42"/>
      <c r="T131" s="42" t="s">
        <v>49</v>
      </c>
      <c r="U131" s="42"/>
      <c r="V131" s="42">
        <v>2339812</v>
      </c>
      <c r="W131" s="42">
        <v>2896</v>
      </c>
      <c r="X131" s="42">
        <v>125</v>
      </c>
      <c r="Y131" s="42">
        <v>0.68</v>
      </c>
      <c r="Z131" s="42">
        <v>2048502</v>
      </c>
      <c r="AA131" s="42">
        <v>2828</v>
      </c>
      <c r="AB131" s="42">
        <v>68</v>
      </c>
      <c r="AC131" s="42">
        <v>12</v>
      </c>
      <c r="AD131" s="42">
        <v>4</v>
      </c>
      <c r="AE131" s="42">
        <v>4</v>
      </c>
      <c r="AF131" s="42">
        <v>4</v>
      </c>
      <c r="AG131" s="42">
        <v>48</v>
      </c>
    </row>
    <row r="132" spans="1:33" x14ac:dyDescent="0.35">
      <c r="A132" s="42">
        <v>2608642203</v>
      </c>
      <c r="B132" t="s">
        <v>35</v>
      </c>
      <c r="C132" t="s">
        <v>123</v>
      </c>
      <c r="D132" s="42" t="s">
        <v>318</v>
      </c>
      <c r="E132" s="52" t="s">
        <v>2204</v>
      </c>
      <c r="F132" s="42" t="s">
        <v>46</v>
      </c>
      <c r="G132" s="42">
        <v>2608642203</v>
      </c>
      <c r="H132" s="42" t="s">
        <v>1721</v>
      </c>
      <c r="I132" s="42" t="s">
        <v>117</v>
      </c>
      <c r="J132" s="42" t="s">
        <v>1722</v>
      </c>
      <c r="K132" s="42" t="s">
        <v>1894</v>
      </c>
      <c r="L132" s="42" t="s">
        <v>2065</v>
      </c>
      <c r="M132" s="42" t="s">
        <v>117</v>
      </c>
      <c r="N132" s="42">
        <v>1005722</v>
      </c>
      <c r="O132" s="42">
        <v>0</v>
      </c>
      <c r="P132" s="42">
        <v>0</v>
      </c>
      <c r="Q132" s="43">
        <v>42108</v>
      </c>
      <c r="R132" s="42"/>
      <c r="S132" s="42" t="s">
        <v>1900</v>
      </c>
      <c r="T132" s="42" t="s">
        <v>111</v>
      </c>
      <c r="U132" s="42"/>
      <c r="V132" s="42">
        <v>5928357</v>
      </c>
      <c r="W132" s="42">
        <v>4911</v>
      </c>
      <c r="X132" s="42">
        <v>136</v>
      </c>
      <c r="Y132" s="42">
        <v>0.49</v>
      </c>
      <c r="Z132" s="42">
        <v>4969775</v>
      </c>
      <c r="AA132" s="42">
        <v>4864</v>
      </c>
      <c r="AB132" s="42">
        <v>47</v>
      </c>
      <c r="AC132" s="42">
        <v>0</v>
      </c>
      <c r="AD132" s="42">
        <v>0</v>
      </c>
      <c r="AE132" s="42">
        <v>0</v>
      </c>
      <c r="AF132" s="42">
        <v>0</v>
      </c>
      <c r="AG132" s="42">
        <v>38</v>
      </c>
    </row>
    <row r="133" spans="1:33" x14ac:dyDescent="0.35">
      <c r="A133" s="42">
        <v>2606217316</v>
      </c>
      <c r="B133" t="s">
        <v>35</v>
      </c>
      <c r="C133" t="s">
        <v>36</v>
      </c>
      <c r="D133" s="42" t="s">
        <v>1763</v>
      </c>
      <c r="E133" s="52" t="s">
        <v>2205</v>
      </c>
      <c r="F133" s="42" t="s">
        <v>1736</v>
      </c>
      <c r="G133" s="42">
        <v>2606217316</v>
      </c>
      <c r="H133" s="42" t="s">
        <v>1721</v>
      </c>
      <c r="I133" s="42" t="s">
        <v>117</v>
      </c>
      <c r="J133" s="42" t="s">
        <v>1722</v>
      </c>
      <c r="K133" s="42" t="s">
        <v>1723</v>
      </c>
      <c r="L133" s="42" t="s">
        <v>1724</v>
      </c>
      <c r="M133" s="42" t="s">
        <v>1725</v>
      </c>
      <c r="N133" s="42">
        <v>167551</v>
      </c>
      <c r="O133" s="42">
        <v>0</v>
      </c>
      <c r="P133" s="42">
        <v>0</v>
      </c>
      <c r="Q133" s="43">
        <v>42073</v>
      </c>
      <c r="R133" s="42" t="s">
        <v>2206</v>
      </c>
      <c r="S133" s="42"/>
      <c r="T133" s="42" t="s">
        <v>49</v>
      </c>
      <c r="U133" s="42" t="s">
        <v>44</v>
      </c>
      <c r="V133" s="42">
        <v>1666808</v>
      </c>
      <c r="W133" s="42">
        <v>1949</v>
      </c>
      <c r="X133" s="42">
        <v>17</v>
      </c>
      <c r="Y133" s="42">
        <v>0.31</v>
      </c>
      <c r="Z133" s="42">
        <v>1517263</v>
      </c>
      <c r="AA133" s="42">
        <v>1895</v>
      </c>
      <c r="AB133" s="42">
        <v>54</v>
      </c>
      <c r="AC133" s="42">
        <v>4</v>
      </c>
      <c r="AD133" s="42">
        <v>1</v>
      </c>
      <c r="AE133" s="42">
        <v>1</v>
      </c>
      <c r="AF133" s="42">
        <v>2</v>
      </c>
      <c r="AG133" s="42">
        <v>37</v>
      </c>
    </row>
    <row r="134" spans="1:33" x14ac:dyDescent="0.35">
      <c r="A134" s="42">
        <v>2510436000</v>
      </c>
      <c r="B134" t="s">
        <v>35</v>
      </c>
      <c r="C134" t="s">
        <v>60</v>
      </c>
      <c r="D134" s="42" t="s">
        <v>1798</v>
      </c>
      <c r="E134" s="52" t="s">
        <v>2207</v>
      </c>
      <c r="F134" s="42" t="s">
        <v>46</v>
      </c>
      <c r="G134" s="42">
        <v>2510436000</v>
      </c>
      <c r="H134" s="42" t="s">
        <v>1721</v>
      </c>
      <c r="I134" s="42" t="s">
        <v>117</v>
      </c>
      <c r="J134" s="42" t="s">
        <v>1722</v>
      </c>
      <c r="K134" s="42" t="s">
        <v>2208</v>
      </c>
      <c r="L134" s="42" t="s">
        <v>2209</v>
      </c>
      <c r="M134" s="42" t="s">
        <v>2210</v>
      </c>
      <c r="N134" s="42">
        <v>1173020</v>
      </c>
      <c r="O134" s="42">
        <v>0</v>
      </c>
      <c r="P134" s="42">
        <v>0</v>
      </c>
      <c r="Q134" s="43">
        <v>41219</v>
      </c>
      <c r="R134" s="42" t="s">
        <v>2211</v>
      </c>
      <c r="S134" s="42" t="s">
        <v>1803</v>
      </c>
      <c r="T134" s="42" t="s">
        <v>49</v>
      </c>
      <c r="U134" s="42" t="s">
        <v>49</v>
      </c>
      <c r="V134" s="42">
        <v>6761765</v>
      </c>
      <c r="W134" s="42">
        <v>6427</v>
      </c>
      <c r="X134" s="42">
        <v>3</v>
      </c>
      <c r="Y134" s="42">
        <v>0.46</v>
      </c>
      <c r="Z134" s="42">
        <v>5673042</v>
      </c>
      <c r="AA134" s="42">
        <v>6345</v>
      </c>
      <c r="AB134" s="42">
        <v>82</v>
      </c>
      <c r="AC134" s="42">
        <v>9</v>
      </c>
      <c r="AD134" s="42">
        <v>3</v>
      </c>
      <c r="AE134" s="42">
        <v>3</v>
      </c>
      <c r="AF134" s="42">
        <v>3</v>
      </c>
      <c r="AG134" s="42">
        <v>54</v>
      </c>
    </row>
    <row r="135" spans="1:33" x14ac:dyDescent="0.35">
      <c r="A135" s="42">
        <v>2505679024</v>
      </c>
      <c r="B135" t="s">
        <v>35</v>
      </c>
      <c r="C135" t="s">
        <v>36</v>
      </c>
      <c r="D135" s="42" t="s">
        <v>2032</v>
      </c>
      <c r="E135" s="52" t="s">
        <v>2212</v>
      </c>
      <c r="F135" s="42" t="s">
        <v>46</v>
      </c>
      <c r="G135" s="42">
        <v>2505679024</v>
      </c>
      <c r="H135" s="42" t="s">
        <v>1721</v>
      </c>
      <c r="I135" s="42" t="s">
        <v>117</v>
      </c>
      <c r="J135" s="42" t="s">
        <v>1769</v>
      </c>
      <c r="K135" s="42" t="s">
        <v>1857</v>
      </c>
      <c r="L135" s="42" t="s">
        <v>1858</v>
      </c>
      <c r="M135" s="42" t="s">
        <v>2212</v>
      </c>
      <c r="N135" s="42">
        <v>741277</v>
      </c>
      <c r="O135" s="42">
        <v>61093</v>
      </c>
      <c r="P135" s="42">
        <v>75099</v>
      </c>
      <c r="Q135" s="42"/>
      <c r="R135" s="42" t="s">
        <v>2213</v>
      </c>
      <c r="S135" s="42" t="s">
        <v>2036</v>
      </c>
      <c r="T135" s="42" t="s">
        <v>49</v>
      </c>
      <c r="U135" s="42" t="s">
        <v>44</v>
      </c>
      <c r="V135" s="42">
        <v>5380000</v>
      </c>
      <c r="W135" s="42">
        <v>4671</v>
      </c>
      <c r="X135" s="42">
        <v>34</v>
      </c>
      <c r="Y135" s="42">
        <v>0.41</v>
      </c>
      <c r="Z135" s="42">
        <v>4275072</v>
      </c>
      <c r="AA135" s="42">
        <v>4627</v>
      </c>
      <c r="AB135" s="42">
        <v>44</v>
      </c>
      <c r="AC135" s="42">
        <v>2</v>
      </c>
      <c r="AD135" s="42">
        <v>0</v>
      </c>
      <c r="AE135" s="42">
        <v>1</v>
      </c>
      <c r="AF135" s="42">
        <v>1</v>
      </c>
      <c r="AG135" s="42">
        <v>42</v>
      </c>
    </row>
    <row r="136" spans="1:33" x14ac:dyDescent="0.35">
      <c r="A136" s="42">
        <v>2528768021</v>
      </c>
      <c r="B136" t="s">
        <v>35</v>
      </c>
      <c r="C136" t="s">
        <v>36</v>
      </c>
      <c r="D136" s="42" t="s">
        <v>2214</v>
      </c>
      <c r="E136" s="52" t="s">
        <v>2214</v>
      </c>
      <c r="F136" s="42" t="s">
        <v>1736</v>
      </c>
      <c r="G136" s="42">
        <v>2528768021</v>
      </c>
      <c r="H136" s="42" t="s">
        <v>1721</v>
      </c>
      <c r="I136" s="42" t="s">
        <v>117</v>
      </c>
      <c r="J136" s="42" t="s">
        <v>1729</v>
      </c>
      <c r="K136" s="42" t="s">
        <v>117</v>
      </c>
      <c r="L136" s="42" t="s">
        <v>117</v>
      </c>
      <c r="M136" s="42" t="s">
        <v>117</v>
      </c>
      <c r="N136" s="42">
        <v>95881</v>
      </c>
      <c r="O136" s="42">
        <v>0</v>
      </c>
      <c r="P136" s="42">
        <v>0</v>
      </c>
      <c r="Q136" s="43">
        <v>41941</v>
      </c>
      <c r="R136" s="42" t="s">
        <v>2215</v>
      </c>
      <c r="S136" s="42" t="s">
        <v>2216</v>
      </c>
      <c r="T136" s="42" t="s">
        <v>111</v>
      </c>
      <c r="U136" s="42" t="s">
        <v>44</v>
      </c>
      <c r="V136" s="42">
        <v>1485499</v>
      </c>
      <c r="W136" s="42">
        <v>1295</v>
      </c>
      <c r="X136" s="42">
        <v>52</v>
      </c>
      <c r="Y136" s="42">
        <v>0.31</v>
      </c>
      <c r="Z136" s="42">
        <v>1178242</v>
      </c>
      <c r="AA136" s="42">
        <v>1246</v>
      </c>
      <c r="AB136" s="42">
        <v>49</v>
      </c>
      <c r="AC136" s="42">
        <v>6</v>
      </c>
      <c r="AD136" s="42">
        <v>2</v>
      </c>
      <c r="AE136" s="42">
        <v>2</v>
      </c>
      <c r="AF136" s="42">
        <v>2</v>
      </c>
      <c r="AG136" s="42">
        <v>37</v>
      </c>
    </row>
    <row r="137" spans="1:33" x14ac:dyDescent="0.35">
      <c r="A137" s="42">
        <v>640069324</v>
      </c>
      <c r="B137" t="s">
        <v>35</v>
      </c>
      <c r="C137" t="s">
        <v>60</v>
      </c>
      <c r="D137" s="42" t="s">
        <v>1947</v>
      </c>
      <c r="E137" s="52" t="s">
        <v>2217</v>
      </c>
      <c r="F137" s="42" t="s">
        <v>302</v>
      </c>
      <c r="G137" s="42">
        <v>640069324</v>
      </c>
      <c r="H137" s="42" t="s">
        <v>1721</v>
      </c>
      <c r="I137" s="42" t="s">
        <v>117</v>
      </c>
      <c r="J137" s="42" t="s">
        <v>1722</v>
      </c>
      <c r="K137" s="42" t="s">
        <v>1723</v>
      </c>
      <c r="L137" s="42" t="s">
        <v>1724</v>
      </c>
      <c r="M137" s="42" t="s">
        <v>1725</v>
      </c>
      <c r="N137" s="42">
        <v>167542</v>
      </c>
      <c r="O137" s="42">
        <v>13617</v>
      </c>
      <c r="P137" s="42">
        <v>58313</v>
      </c>
      <c r="Q137" s="43">
        <v>39234</v>
      </c>
      <c r="R137" s="42" t="s">
        <v>2218</v>
      </c>
      <c r="S137" s="42" t="s">
        <v>1853</v>
      </c>
      <c r="T137" s="42" t="s">
        <v>49</v>
      </c>
      <c r="U137" s="42" t="s">
        <v>44</v>
      </c>
      <c r="V137" s="42">
        <v>1704176</v>
      </c>
      <c r="W137" s="42">
        <v>1968</v>
      </c>
      <c r="X137" s="42">
        <v>1</v>
      </c>
      <c r="Y137" s="42">
        <v>0.31</v>
      </c>
      <c r="Z137" s="42">
        <v>1518631</v>
      </c>
      <c r="AA137" s="42">
        <v>1922</v>
      </c>
      <c r="AB137" s="42">
        <v>46</v>
      </c>
      <c r="AC137" s="42">
        <v>3</v>
      </c>
      <c r="AD137" s="42">
        <v>1</v>
      </c>
      <c r="AE137" s="42">
        <v>1</v>
      </c>
      <c r="AF137" s="42">
        <v>1</v>
      </c>
      <c r="AG137" s="42">
        <v>37</v>
      </c>
    </row>
    <row r="138" spans="1:33" x14ac:dyDescent="0.35">
      <c r="A138" s="42">
        <v>2648501203</v>
      </c>
      <c r="B138" t="s">
        <v>35</v>
      </c>
      <c r="C138" t="s">
        <v>36</v>
      </c>
      <c r="D138" s="42" t="s">
        <v>2219</v>
      </c>
      <c r="E138" s="52" t="s">
        <v>2107</v>
      </c>
      <c r="F138" s="42" t="s">
        <v>2220</v>
      </c>
      <c r="G138" s="42">
        <v>2648501203</v>
      </c>
      <c r="H138" s="42" t="s">
        <v>1721</v>
      </c>
      <c r="I138" s="42" t="s">
        <v>117</v>
      </c>
      <c r="J138" s="42" t="s">
        <v>1769</v>
      </c>
      <c r="K138" s="42" t="s">
        <v>2109</v>
      </c>
      <c r="L138" s="42" t="s">
        <v>2110</v>
      </c>
      <c r="M138" s="42" t="s">
        <v>2107</v>
      </c>
      <c r="N138" s="42">
        <v>1188</v>
      </c>
      <c r="O138" s="42">
        <v>0</v>
      </c>
      <c r="P138" s="42">
        <v>0</v>
      </c>
      <c r="Q138" s="43">
        <v>42391</v>
      </c>
      <c r="R138" s="42" t="s">
        <v>2111</v>
      </c>
      <c r="S138" s="42"/>
      <c r="T138" s="42" t="s">
        <v>49</v>
      </c>
      <c r="U138" s="42" t="s">
        <v>44</v>
      </c>
      <c r="V138" s="42">
        <v>9956645</v>
      </c>
      <c r="W138" s="42">
        <v>8232</v>
      </c>
      <c r="X138" s="42">
        <v>143</v>
      </c>
      <c r="Y138" s="42">
        <v>0.41</v>
      </c>
      <c r="Z138" s="42">
        <v>7983728</v>
      </c>
      <c r="AA138" s="42">
        <v>8118</v>
      </c>
      <c r="AB138" s="42">
        <v>114</v>
      </c>
      <c r="AC138" s="42">
        <v>10</v>
      </c>
      <c r="AD138" s="42">
        <v>5</v>
      </c>
      <c r="AE138" s="42">
        <v>3</v>
      </c>
      <c r="AF138" s="42">
        <v>2</v>
      </c>
      <c r="AG138" s="42">
        <v>85</v>
      </c>
    </row>
    <row r="139" spans="1:33" x14ac:dyDescent="0.35">
      <c r="A139" s="42">
        <v>2541047129</v>
      </c>
      <c r="B139" t="s">
        <v>35</v>
      </c>
      <c r="C139" t="s">
        <v>36</v>
      </c>
      <c r="D139" s="42" t="s">
        <v>2221</v>
      </c>
      <c r="E139" s="52" t="s">
        <v>2221</v>
      </c>
      <c r="F139" s="42" t="s">
        <v>2222</v>
      </c>
      <c r="G139" s="42">
        <v>2541047129</v>
      </c>
      <c r="H139" s="42" t="s">
        <v>1721</v>
      </c>
      <c r="I139" s="42" t="s">
        <v>117</v>
      </c>
      <c r="J139" s="42" t="s">
        <v>1729</v>
      </c>
      <c r="K139" s="42" t="s">
        <v>1730</v>
      </c>
      <c r="L139" s="42" t="s">
        <v>1731</v>
      </c>
      <c r="M139" s="42" t="s">
        <v>1732</v>
      </c>
      <c r="N139" s="42">
        <v>1134457</v>
      </c>
      <c r="O139" s="42">
        <v>0</v>
      </c>
      <c r="P139" s="42">
        <v>0</v>
      </c>
      <c r="Q139" s="43">
        <v>41555</v>
      </c>
      <c r="R139" s="42" t="s">
        <v>2223</v>
      </c>
      <c r="S139" s="42"/>
      <c r="T139" s="42" t="s">
        <v>49</v>
      </c>
      <c r="U139" s="42" t="s">
        <v>111</v>
      </c>
      <c r="V139" s="42">
        <v>4849611</v>
      </c>
      <c r="W139" s="42">
        <v>5404</v>
      </c>
      <c r="X139" s="42">
        <v>4</v>
      </c>
      <c r="Y139" s="42">
        <v>0.42</v>
      </c>
      <c r="Z139" s="42">
        <v>4034395</v>
      </c>
      <c r="AA139" s="42">
        <v>5356</v>
      </c>
      <c r="AB139" s="42">
        <v>48</v>
      </c>
      <c r="AC139" s="42">
        <v>6</v>
      </c>
      <c r="AD139" s="42">
        <v>2</v>
      </c>
      <c r="AE139" s="42">
        <v>2</v>
      </c>
      <c r="AF139" s="42">
        <v>2</v>
      </c>
      <c r="AG139" s="42">
        <v>42</v>
      </c>
    </row>
    <row r="140" spans="1:33" x14ac:dyDescent="0.35">
      <c r="A140" s="42">
        <v>2522125118</v>
      </c>
      <c r="B140" t="s">
        <v>35</v>
      </c>
      <c r="C140" t="s">
        <v>36</v>
      </c>
      <c r="D140" s="42" t="s">
        <v>2224</v>
      </c>
      <c r="E140" s="52" t="s">
        <v>2224</v>
      </c>
      <c r="F140" s="42" t="s">
        <v>2099</v>
      </c>
      <c r="G140" s="42">
        <v>2522125118</v>
      </c>
      <c r="H140" s="42" t="s">
        <v>1721</v>
      </c>
      <c r="I140" s="42" t="s">
        <v>117</v>
      </c>
      <c r="J140" s="42" t="s">
        <v>1769</v>
      </c>
      <c r="K140" s="42" t="s">
        <v>1794</v>
      </c>
      <c r="L140" s="42" t="s">
        <v>2100</v>
      </c>
      <c r="M140" s="42" t="s">
        <v>2101</v>
      </c>
      <c r="N140" s="42">
        <v>533244</v>
      </c>
      <c r="O140" s="42">
        <v>0</v>
      </c>
      <c r="P140" s="42">
        <v>0</v>
      </c>
      <c r="Q140" s="43">
        <v>41555</v>
      </c>
      <c r="R140" s="42" t="s">
        <v>2225</v>
      </c>
      <c r="S140" s="42" t="s">
        <v>2103</v>
      </c>
      <c r="T140" s="42" t="s">
        <v>49</v>
      </c>
      <c r="U140" s="42" t="s">
        <v>44</v>
      </c>
      <c r="V140" s="42">
        <v>4034670</v>
      </c>
      <c r="W140" s="42">
        <v>3462</v>
      </c>
      <c r="X140" s="42">
        <v>2517</v>
      </c>
      <c r="Y140" s="42">
        <v>0.42</v>
      </c>
      <c r="Z140" s="42">
        <v>2891971</v>
      </c>
      <c r="AA140" s="42">
        <v>3416</v>
      </c>
      <c r="AB140" s="42">
        <v>46</v>
      </c>
      <c r="AC140" s="42">
        <v>6</v>
      </c>
      <c r="AD140" s="42">
        <v>1</v>
      </c>
      <c r="AE140" s="42">
        <v>1</v>
      </c>
      <c r="AF140" s="42">
        <v>4</v>
      </c>
      <c r="AG140" s="42">
        <v>40</v>
      </c>
    </row>
    <row r="141" spans="1:33" x14ac:dyDescent="0.35">
      <c r="A141" s="42">
        <v>2506520011</v>
      </c>
      <c r="B141" t="s">
        <v>35</v>
      </c>
      <c r="C141" t="s">
        <v>36</v>
      </c>
      <c r="D141" s="42" t="s">
        <v>1798</v>
      </c>
      <c r="E141" s="52" t="s">
        <v>2226</v>
      </c>
      <c r="F141" s="42" t="s">
        <v>46</v>
      </c>
      <c r="G141" s="42">
        <v>2506520011</v>
      </c>
      <c r="H141" s="42" t="s">
        <v>1721</v>
      </c>
      <c r="I141" s="42" t="s">
        <v>117</v>
      </c>
      <c r="J141" s="42" t="s">
        <v>2227</v>
      </c>
      <c r="K141" s="42" t="s">
        <v>2228</v>
      </c>
      <c r="L141" s="42" t="s">
        <v>2229</v>
      </c>
      <c r="M141" s="42" t="s">
        <v>2230</v>
      </c>
      <c r="N141" s="42">
        <v>1173029</v>
      </c>
      <c r="O141" s="42">
        <v>0</v>
      </c>
      <c r="P141" s="42">
        <v>0</v>
      </c>
      <c r="Q141" s="43">
        <v>41212</v>
      </c>
      <c r="R141" s="42" t="s">
        <v>2231</v>
      </c>
      <c r="S141" s="42" t="s">
        <v>1803</v>
      </c>
      <c r="T141" s="42" t="s">
        <v>49</v>
      </c>
      <c r="U141" s="42" t="s">
        <v>44</v>
      </c>
      <c r="V141" s="42">
        <v>5323600</v>
      </c>
      <c r="W141" s="42">
        <v>4630</v>
      </c>
      <c r="X141" s="42">
        <v>2</v>
      </c>
      <c r="Y141" s="42">
        <v>0.47</v>
      </c>
      <c r="Z141" s="42">
        <v>4525074</v>
      </c>
      <c r="AA141" s="42">
        <v>4580</v>
      </c>
      <c r="AB141" s="42">
        <v>50</v>
      </c>
      <c r="AC141" s="42">
        <v>7</v>
      </c>
      <c r="AD141" s="42">
        <v>3</v>
      </c>
      <c r="AE141" s="42">
        <v>2</v>
      </c>
      <c r="AF141" s="42">
        <v>2</v>
      </c>
      <c r="AG141" s="42">
        <v>41</v>
      </c>
    </row>
    <row r="142" spans="1:33" x14ac:dyDescent="0.35">
      <c r="A142" s="42">
        <v>2509276031</v>
      </c>
      <c r="B142" t="s">
        <v>35</v>
      </c>
      <c r="C142" t="s">
        <v>60</v>
      </c>
      <c r="D142" s="42" t="s">
        <v>1798</v>
      </c>
      <c r="E142" s="52" t="s">
        <v>2232</v>
      </c>
      <c r="F142" s="42" t="s">
        <v>46</v>
      </c>
      <c r="G142" s="42">
        <v>2509276031</v>
      </c>
      <c r="H142" s="42" t="s">
        <v>1721</v>
      </c>
      <c r="I142" s="42" t="s">
        <v>117</v>
      </c>
      <c r="J142" s="42" t="s">
        <v>1741</v>
      </c>
      <c r="K142" s="42" t="s">
        <v>1742</v>
      </c>
      <c r="L142" s="42" t="s">
        <v>2233</v>
      </c>
      <c r="M142" s="42" t="s">
        <v>2232</v>
      </c>
      <c r="N142" s="42">
        <v>1173027</v>
      </c>
      <c r="O142" s="42">
        <v>0</v>
      </c>
      <c r="P142" s="42">
        <v>0</v>
      </c>
      <c r="Q142" s="43">
        <v>41219</v>
      </c>
      <c r="R142" s="42" t="s">
        <v>2234</v>
      </c>
      <c r="S142" s="42" t="s">
        <v>1803</v>
      </c>
      <c r="T142" s="42" t="s">
        <v>49</v>
      </c>
      <c r="U142" s="42" t="s">
        <v>111</v>
      </c>
      <c r="V142" s="42">
        <v>7966510</v>
      </c>
      <c r="W142" s="42">
        <v>6822</v>
      </c>
      <c r="X142" s="42">
        <v>9</v>
      </c>
      <c r="Y142" s="42">
        <v>0.46</v>
      </c>
      <c r="Z142" s="42">
        <v>6709124</v>
      </c>
      <c r="AA142" s="42">
        <v>6734</v>
      </c>
      <c r="AB142" s="42">
        <v>88</v>
      </c>
      <c r="AC142" s="42">
        <v>12</v>
      </c>
      <c r="AD142" s="42">
        <v>4</v>
      </c>
      <c r="AE142" s="42">
        <v>4</v>
      </c>
      <c r="AF142" s="42">
        <v>4</v>
      </c>
      <c r="AG142" s="42">
        <v>70</v>
      </c>
    </row>
    <row r="143" spans="1:33" x14ac:dyDescent="0.35">
      <c r="A143" s="42">
        <v>2600255115</v>
      </c>
      <c r="B143" t="s">
        <v>35</v>
      </c>
      <c r="C143" t="s">
        <v>36</v>
      </c>
      <c r="D143" s="42" t="s">
        <v>1915</v>
      </c>
      <c r="E143" s="52" t="s">
        <v>2235</v>
      </c>
      <c r="F143" s="42" t="s">
        <v>1917</v>
      </c>
      <c r="G143" s="42">
        <v>2600255115</v>
      </c>
      <c r="H143" s="42" t="s">
        <v>1721</v>
      </c>
      <c r="I143" s="42" t="s">
        <v>117</v>
      </c>
      <c r="J143" s="42" t="s">
        <v>1722</v>
      </c>
      <c r="K143" s="42" t="s">
        <v>1723</v>
      </c>
      <c r="L143" s="42" t="s">
        <v>1918</v>
      </c>
      <c r="M143" s="42" t="s">
        <v>1919</v>
      </c>
      <c r="N143" s="42">
        <v>910458</v>
      </c>
      <c r="O143" s="42">
        <v>0</v>
      </c>
      <c r="P143" s="42">
        <v>0</v>
      </c>
      <c r="Q143" s="43">
        <v>42022</v>
      </c>
      <c r="R143" s="42" t="s">
        <v>2236</v>
      </c>
      <c r="S143" s="42"/>
      <c r="T143" s="42" t="s">
        <v>49</v>
      </c>
      <c r="U143" s="42" t="s">
        <v>44</v>
      </c>
      <c r="V143" s="42">
        <v>7034884</v>
      </c>
      <c r="W143" s="42">
        <v>8765</v>
      </c>
      <c r="X143" s="42">
        <v>3452</v>
      </c>
      <c r="Y143" s="42">
        <v>0.42</v>
      </c>
      <c r="Z143" s="42">
        <v>4998097</v>
      </c>
      <c r="AA143" s="42">
        <v>8611</v>
      </c>
      <c r="AB143" s="42">
        <v>154</v>
      </c>
      <c r="AC143" s="42">
        <v>23</v>
      </c>
      <c r="AD143" s="42">
        <v>9</v>
      </c>
      <c r="AE143" s="42">
        <v>6</v>
      </c>
      <c r="AF143" s="42">
        <v>8</v>
      </c>
      <c r="AG143" s="42">
        <v>65</v>
      </c>
    </row>
    <row r="144" spans="1:33" x14ac:dyDescent="0.35">
      <c r="A144" s="42">
        <v>2606217691</v>
      </c>
      <c r="B144" t="s">
        <v>35</v>
      </c>
      <c r="C144" t="s">
        <v>36</v>
      </c>
      <c r="D144" s="42" t="s">
        <v>1763</v>
      </c>
      <c r="E144" s="52" t="s">
        <v>2237</v>
      </c>
      <c r="F144" s="42" t="s">
        <v>1736</v>
      </c>
      <c r="G144" s="42">
        <v>2606217691</v>
      </c>
      <c r="H144" s="42" t="s">
        <v>1721</v>
      </c>
      <c r="I144" s="42" t="s">
        <v>117</v>
      </c>
      <c r="J144" s="42" t="s">
        <v>1722</v>
      </c>
      <c r="K144" s="42" t="s">
        <v>1723</v>
      </c>
      <c r="L144" s="42" t="s">
        <v>1724</v>
      </c>
      <c r="M144" s="42" t="s">
        <v>1725</v>
      </c>
      <c r="N144" s="42">
        <v>74545</v>
      </c>
      <c r="O144" s="42">
        <v>0</v>
      </c>
      <c r="P144" s="42">
        <v>0</v>
      </c>
      <c r="Q144" s="43">
        <v>42073</v>
      </c>
      <c r="R144" s="42" t="s">
        <v>2238</v>
      </c>
      <c r="S144" s="42"/>
      <c r="T144" s="42" t="s">
        <v>49</v>
      </c>
      <c r="U144" s="42" t="s">
        <v>44</v>
      </c>
      <c r="V144" s="42">
        <v>1745343</v>
      </c>
      <c r="W144" s="42">
        <v>2013</v>
      </c>
      <c r="X144" s="42">
        <v>17</v>
      </c>
      <c r="Y144" s="42">
        <v>0.31</v>
      </c>
      <c r="Z144" s="42">
        <v>1565016</v>
      </c>
      <c r="AA144" s="42">
        <v>1956</v>
      </c>
      <c r="AB144" s="42">
        <v>57</v>
      </c>
      <c r="AC144" s="42">
        <v>4</v>
      </c>
      <c r="AD144" s="42">
        <v>1</v>
      </c>
      <c r="AE144" s="42">
        <v>1</v>
      </c>
      <c r="AF144" s="42">
        <v>2</v>
      </c>
      <c r="AG144" s="42">
        <v>38</v>
      </c>
    </row>
    <row r="145" spans="1:33" x14ac:dyDescent="0.35">
      <c r="A145" s="42">
        <v>637000329</v>
      </c>
      <c r="B145" t="s">
        <v>35</v>
      </c>
      <c r="C145" t="s">
        <v>60</v>
      </c>
      <c r="D145" s="42" t="s">
        <v>2239</v>
      </c>
      <c r="E145" s="52" t="s">
        <v>2239</v>
      </c>
      <c r="F145" s="42" t="s">
        <v>46</v>
      </c>
      <c r="G145" s="42">
        <v>637000329</v>
      </c>
      <c r="H145" s="42" t="s">
        <v>1721</v>
      </c>
      <c r="I145" s="42" t="s">
        <v>117</v>
      </c>
      <c r="J145" s="42" t="s">
        <v>1741</v>
      </c>
      <c r="K145" s="42" t="s">
        <v>1742</v>
      </c>
      <c r="L145" s="42" t="s">
        <v>2029</v>
      </c>
      <c r="M145" s="42" t="s">
        <v>2240</v>
      </c>
      <c r="N145" s="42">
        <v>203124</v>
      </c>
      <c r="O145" s="42">
        <v>318</v>
      </c>
      <c r="P145" s="42">
        <v>57925</v>
      </c>
      <c r="Q145" s="43">
        <v>39052</v>
      </c>
      <c r="R145" s="42" t="s">
        <v>2241</v>
      </c>
      <c r="S145" s="42" t="s">
        <v>2242</v>
      </c>
      <c r="T145" s="42" t="s">
        <v>49</v>
      </c>
      <c r="U145" s="42" t="s">
        <v>111</v>
      </c>
      <c r="V145" s="42">
        <v>7750108</v>
      </c>
      <c r="W145" s="42">
        <v>5156</v>
      </c>
      <c r="X145" s="42">
        <v>1</v>
      </c>
      <c r="Y145" s="42">
        <v>0.34</v>
      </c>
      <c r="Z145" s="42">
        <v>4948618</v>
      </c>
      <c r="AA145" s="42">
        <v>5076</v>
      </c>
      <c r="AB145" s="42">
        <v>80</v>
      </c>
      <c r="AC145" s="42">
        <v>5</v>
      </c>
      <c r="AD145" s="42">
        <v>1</v>
      </c>
      <c r="AE145" s="42">
        <v>2</v>
      </c>
      <c r="AF145" s="42">
        <v>2</v>
      </c>
      <c r="AG145" s="42">
        <v>38</v>
      </c>
    </row>
    <row r="146" spans="1:33" x14ac:dyDescent="0.35">
      <c r="A146" s="42">
        <v>2509601032</v>
      </c>
      <c r="B146" t="s">
        <v>35</v>
      </c>
      <c r="C146" t="s">
        <v>60</v>
      </c>
      <c r="D146" s="42" t="s">
        <v>1798</v>
      </c>
      <c r="E146" s="52" t="s">
        <v>2243</v>
      </c>
      <c r="F146" s="42" t="s">
        <v>46</v>
      </c>
      <c r="G146" s="42">
        <v>2509601032</v>
      </c>
      <c r="H146" s="42" t="s">
        <v>1721</v>
      </c>
      <c r="I146" s="42" t="s">
        <v>117</v>
      </c>
      <c r="J146" s="42" t="s">
        <v>1769</v>
      </c>
      <c r="K146" s="42" t="s">
        <v>1776</v>
      </c>
      <c r="L146" s="42" t="s">
        <v>1777</v>
      </c>
      <c r="M146" s="42" t="s">
        <v>2243</v>
      </c>
      <c r="N146" s="42">
        <v>28072</v>
      </c>
      <c r="O146" s="42">
        <v>0</v>
      </c>
      <c r="P146" s="42">
        <v>0</v>
      </c>
      <c r="Q146" s="43">
        <v>41219</v>
      </c>
      <c r="R146" s="42" t="s">
        <v>2244</v>
      </c>
      <c r="S146" s="42" t="s">
        <v>1803</v>
      </c>
      <c r="T146" s="42" t="s">
        <v>49</v>
      </c>
      <c r="U146" s="42" t="s">
        <v>44</v>
      </c>
      <c r="V146" s="42">
        <v>6718869</v>
      </c>
      <c r="W146" s="42">
        <v>5688</v>
      </c>
      <c r="X146" s="42">
        <v>3</v>
      </c>
      <c r="Y146" s="42">
        <v>0.42</v>
      </c>
      <c r="Z146" s="42">
        <v>5592520</v>
      </c>
      <c r="AA146" s="42">
        <v>5603</v>
      </c>
      <c r="AB146" s="42">
        <v>85</v>
      </c>
      <c r="AC146" s="42">
        <v>15</v>
      </c>
      <c r="AD146" s="42">
        <v>5</v>
      </c>
      <c r="AE146" s="42">
        <v>5</v>
      </c>
      <c r="AF146" s="42">
        <v>5</v>
      </c>
      <c r="AG146" s="42">
        <v>65</v>
      </c>
    </row>
    <row r="147" spans="1:33" x14ac:dyDescent="0.35">
      <c r="A147" s="42">
        <v>2724679208</v>
      </c>
      <c r="B147" t="s">
        <v>35</v>
      </c>
      <c r="C147" t="s">
        <v>36</v>
      </c>
      <c r="D147" s="42" t="s">
        <v>2245</v>
      </c>
      <c r="E147" s="52" t="s">
        <v>2246</v>
      </c>
      <c r="F147" s="42" t="s">
        <v>2247</v>
      </c>
      <c r="G147" s="42">
        <v>2724679208</v>
      </c>
      <c r="H147" s="42" t="s">
        <v>1721</v>
      </c>
      <c r="I147" s="42" t="s">
        <v>117</v>
      </c>
      <c r="J147" s="42" t="s">
        <v>1769</v>
      </c>
      <c r="K147" s="42" t="s">
        <v>1776</v>
      </c>
      <c r="L147" s="42" t="s">
        <v>1809</v>
      </c>
      <c r="M147" s="42" t="s">
        <v>2248</v>
      </c>
      <c r="N147" s="42">
        <v>52271</v>
      </c>
      <c r="O147" s="42">
        <v>0</v>
      </c>
      <c r="P147" s="42">
        <v>0</v>
      </c>
      <c r="Q147" s="43">
        <v>42836</v>
      </c>
      <c r="R147" s="42" t="s">
        <v>2249</v>
      </c>
      <c r="S147" s="42"/>
      <c r="T147" s="42" t="s">
        <v>49</v>
      </c>
      <c r="U147" s="42"/>
      <c r="V147" s="42">
        <v>5545687</v>
      </c>
      <c r="W147" s="42">
        <v>4717</v>
      </c>
      <c r="X147" s="42">
        <v>61</v>
      </c>
      <c r="Y147" s="42">
        <v>0.41</v>
      </c>
      <c r="Z147" s="42">
        <v>4549280</v>
      </c>
      <c r="AA147" s="42">
        <v>4654</v>
      </c>
      <c r="AB147" s="42">
        <v>63</v>
      </c>
      <c r="AC147" s="42">
        <v>3</v>
      </c>
      <c r="AD147" s="42">
        <v>1</v>
      </c>
      <c r="AE147" s="42">
        <v>1</v>
      </c>
      <c r="AF147" s="42">
        <v>1</v>
      </c>
      <c r="AG147" s="42">
        <v>41</v>
      </c>
    </row>
    <row r="148" spans="1:33" x14ac:dyDescent="0.35">
      <c r="A148" s="42">
        <v>2630968419</v>
      </c>
      <c r="B148" t="s">
        <v>35</v>
      </c>
      <c r="C148" t="s">
        <v>36</v>
      </c>
      <c r="D148" s="42" t="s">
        <v>2250</v>
      </c>
      <c r="E148" s="52" t="s">
        <v>2251</v>
      </c>
      <c r="F148" s="42" t="s">
        <v>2252</v>
      </c>
      <c r="G148" s="42">
        <v>2630968419</v>
      </c>
      <c r="H148" s="42" t="s">
        <v>1721</v>
      </c>
      <c r="I148" s="42" t="s">
        <v>117</v>
      </c>
      <c r="J148" s="42" t="s">
        <v>1769</v>
      </c>
      <c r="K148" s="42" t="s">
        <v>1857</v>
      </c>
      <c r="L148" s="42" t="s">
        <v>2253</v>
      </c>
      <c r="M148" s="42" t="s">
        <v>2254</v>
      </c>
      <c r="N148" s="42">
        <v>1594576</v>
      </c>
      <c r="O148" s="42">
        <v>0</v>
      </c>
      <c r="P148" s="42">
        <v>0</v>
      </c>
      <c r="Q148" s="43">
        <v>42268</v>
      </c>
      <c r="R148" s="42" t="s">
        <v>2255</v>
      </c>
      <c r="S148" s="42"/>
      <c r="T148" s="42" t="s">
        <v>49</v>
      </c>
      <c r="U148" s="42"/>
      <c r="V148" s="42">
        <v>8560182</v>
      </c>
      <c r="W148" s="42">
        <v>7165</v>
      </c>
      <c r="X148" s="42">
        <v>174</v>
      </c>
      <c r="Y148" s="42">
        <v>0.45</v>
      </c>
      <c r="Z148" s="42">
        <v>5927280</v>
      </c>
      <c r="AA148" s="42">
        <v>7096</v>
      </c>
      <c r="AB148" s="42">
        <v>69</v>
      </c>
      <c r="AC148" s="42">
        <v>1</v>
      </c>
      <c r="AD148" s="42">
        <v>0</v>
      </c>
      <c r="AE148" s="42">
        <v>1</v>
      </c>
      <c r="AF148" s="42">
        <v>0</v>
      </c>
      <c r="AG148" s="42">
        <v>54</v>
      </c>
    </row>
    <row r="149" spans="1:33" x14ac:dyDescent="0.35">
      <c r="A149" s="42">
        <v>2634166546</v>
      </c>
      <c r="B149" t="s">
        <v>35</v>
      </c>
      <c r="C149" t="s">
        <v>123</v>
      </c>
      <c r="D149" s="42" t="s">
        <v>1719</v>
      </c>
      <c r="E149" s="52" t="s">
        <v>2256</v>
      </c>
      <c r="F149" s="42" t="s">
        <v>302</v>
      </c>
      <c r="G149" s="42">
        <v>2634166546</v>
      </c>
      <c r="H149" s="42" t="s">
        <v>1721</v>
      </c>
      <c r="I149" s="42" t="s">
        <v>117</v>
      </c>
      <c r="J149" s="42" t="s">
        <v>1722</v>
      </c>
      <c r="K149" s="42" t="s">
        <v>1723</v>
      </c>
      <c r="L149" s="42" t="s">
        <v>1724</v>
      </c>
      <c r="M149" s="42" t="s">
        <v>1725</v>
      </c>
      <c r="N149" s="42">
        <v>1041938</v>
      </c>
      <c r="O149" s="42">
        <v>0</v>
      </c>
      <c r="P149" s="42">
        <v>0</v>
      </c>
      <c r="Q149" s="43">
        <v>42285</v>
      </c>
      <c r="R149" s="42"/>
      <c r="S149" s="42" t="s">
        <v>1726</v>
      </c>
      <c r="T149" s="42" t="s">
        <v>111</v>
      </c>
      <c r="U149" s="42"/>
      <c r="V149" s="42">
        <v>1569623</v>
      </c>
      <c r="W149" s="42">
        <v>2066</v>
      </c>
      <c r="X149" s="42">
        <v>1</v>
      </c>
      <c r="Y149" s="42">
        <v>0.3</v>
      </c>
      <c r="Z149" s="42">
        <v>1382345</v>
      </c>
      <c r="AA149" s="42">
        <v>2014</v>
      </c>
      <c r="AB149" s="42">
        <v>52</v>
      </c>
      <c r="AC149" s="42">
        <v>3</v>
      </c>
      <c r="AD149" s="42">
        <v>1</v>
      </c>
      <c r="AE149" s="42">
        <v>1</v>
      </c>
      <c r="AF149" s="42">
        <v>1</v>
      </c>
      <c r="AG149" s="42">
        <v>35</v>
      </c>
    </row>
    <row r="150" spans="1:33" x14ac:dyDescent="0.35">
      <c r="A150" s="42">
        <v>637000315</v>
      </c>
      <c r="B150" t="s">
        <v>35</v>
      </c>
      <c r="C150" t="s">
        <v>60</v>
      </c>
      <c r="D150" s="42" t="s">
        <v>1754</v>
      </c>
      <c r="E150" s="52" t="s">
        <v>1754</v>
      </c>
      <c r="F150" s="42" t="s">
        <v>1205</v>
      </c>
      <c r="G150" s="42">
        <v>637000315</v>
      </c>
      <c r="H150" s="42" t="s">
        <v>1721</v>
      </c>
      <c r="I150" s="42" t="s">
        <v>117</v>
      </c>
      <c r="J150" s="42" t="s">
        <v>1722</v>
      </c>
      <c r="K150" s="42" t="s">
        <v>1752</v>
      </c>
      <c r="L150" s="42" t="s">
        <v>1753</v>
      </c>
      <c r="M150" s="42" t="s">
        <v>1754</v>
      </c>
      <c r="N150" s="42">
        <v>1148</v>
      </c>
      <c r="O150" s="42">
        <v>60</v>
      </c>
      <c r="P150" s="42">
        <v>57659</v>
      </c>
      <c r="Q150" s="43">
        <v>39052</v>
      </c>
      <c r="R150" s="42" t="s">
        <v>2257</v>
      </c>
      <c r="S150" s="42" t="s">
        <v>2258</v>
      </c>
      <c r="T150" s="42" t="s">
        <v>49</v>
      </c>
      <c r="U150" s="42" t="s">
        <v>44</v>
      </c>
      <c r="V150" s="42">
        <v>3947019</v>
      </c>
      <c r="W150" s="42">
        <v>3628</v>
      </c>
      <c r="X150" s="42">
        <v>5</v>
      </c>
      <c r="Y150" s="42">
        <v>0.47</v>
      </c>
      <c r="Z150" s="42">
        <v>3425211</v>
      </c>
      <c r="AA150" s="42">
        <v>3569</v>
      </c>
      <c r="AB150" s="42">
        <v>59</v>
      </c>
      <c r="AC150" s="42">
        <v>6</v>
      </c>
      <c r="AD150" s="42">
        <v>2</v>
      </c>
      <c r="AE150" s="42">
        <v>2</v>
      </c>
      <c r="AF150" s="42">
        <v>2</v>
      </c>
      <c r="AG150" s="42">
        <v>43</v>
      </c>
    </row>
    <row r="151" spans="1:33" x14ac:dyDescent="0.35">
      <c r="A151" s="42">
        <v>2648501432</v>
      </c>
      <c r="B151" t="s">
        <v>35</v>
      </c>
      <c r="C151" t="s">
        <v>36</v>
      </c>
      <c r="D151" s="42" t="s">
        <v>1849</v>
      </c>
      <c r="E151" s="52" t="s">
        <v>2259</v>
      </c>
      <c r="F151" s="42" t="s">
        <v>1736</v>
      </c>
      <c r="G151" s="42">
        <v>2648501432</v>
      </c>
      <c r="H151" s="42" t="s">
        <v>1721</v>
      </c>
      <c r="I151" s="42" t="s">
        <v>117</v>
      </c>
      <c r="J151" s="42" t="s">
        <v>1722</v>
      </c>
      <c r="K151" s="42" t="s">
        <v>1723</v>
      </c>
      <c r="L151" s="42" t="s">
        <v>1724</v>
      </c>
      <c r="M151" s="42" t="s">
        <v>2260</v>
      </c>
      <c r="N151" s="42">
        <v>1471511</v>
      </c>
      <c r="O151" s="42">
        <v>0</v>
      </c>
      <c r="P151" s="42">
        <v>0</v>
      </c>
      <c r="Q151" s="43">
        <v>42391</v>
      </c>
      <c r="R151" s="42" t="s">
        <v>2261</v>
      </c>
      <c r="S151" s="42" t="s">
        <v>1853</v>
      </c>
      <c r="T151" s="42" t="s">
        <v>111</v>
      </c>
      <c r="U151" s="42"/>
      <c r="V151" s="42">
        <v>1270275</v>
      </c>
      <c r="W151" s="42">
        <v>1510</v>
      </c>
      <c r="X151" s="42">
        <v>68</v>
      </c>
      <c r="Y151" s="42">
        <v>0.32</v>
      </c>
      <c r="Z151" s="42">
        <v>1172478</v>
      </c>
      <c r="AA151" s="42">
        <v>1475</v>
      </c>
      <c r="AB151" s="42">
        <v>35</v>
      </c>
      <c r="AC151" s="42">
        <v>0</v>
      </c>
      <c r="AD151" s="42">
        <v>0</v>
      </c>
      <c r="AE151" s="42">
        <v>0</v>
      </c>
      <c r="AF151" s="42">
        <v>0</v>
      </c>
      <c r="AG151" s="42">
        <v>25</v>
      </c>
    </row>
    <row r="152" spans="1:33" x14ac:dyDescent="0.35">
      <c r="A152" s="42">
        <v>2548876996</v>
      </c>
      <c r="B152" t="s">
        <v>35</v>
      </c>
      <c r="C152" t="s">
        <v>36</v>
      </c>
      <c r="D152" s="42" t="s">
        <v>2262</v>
      </c>
      <c r="E152" s="52" t="s">
        <v>2262</v>
      </c>
      <c r="F152" s="42" t="s">
        <v>1768</v>
      </c>
      <c r="G152" s="42">
        <v>2548876996</v>
      </c>
      <c r="H152" s="42" t="s">
        <v>1721</v>
      </c>
      <c r="I152" s="42" t="s">
        <v>117</v>
      </c>
      <c r="J152" s="42" t="s">
        <v>1769</v>
      </c>
      <c r="K152" s="42" t="s">
        <v>1857</v>
      </c>
      <c r="L152" s="42" t="s">
        <v>1858</v>
      </c>
      <c r="M152" s="42" t="s">
        <v>1859</v>
      </c>
      <c r="N152" s="42">
        <v>306281</v>
      </c>
      <c r="O152" s="42">
        <v>0</v>
      </c>
      <c r="P152" s="42">
        <v>0</v>
      </c>
      <c r="Q152" s="43">
        <v>41613</v>
      </c>
      <c r="R152" s="42" t="s">
        <v>2263</v>
      </c>
      <c r="S152" s="42"/>
      <c r="T152" s="42" t="s">
        <v>49</v>
      </c>
      <c r="U152" s="42" t="s">
        <v>44</v>
      </c>
      <c r="V152" s="42">
        <v>6902625</v>
      </c>
      <c r="W152" s="42">
        <v>6146</v>
      </c>
      <c r="X152" s="42">
        <v>270</v>
      </c>
      <c r="Y152" s="42">
        <v>0.41</v>
      </c>
      <c r="Z152" s="42">
        <v>5478786</v>
      </c>
      <c r="AA152" s="42">
        <v>6060</v>
      </c>
      <c r="AB152" s="42">
        <v>86</v>
      </c>
      <c r="AC152" s="42">
        <v>3</v>
      </c>
      <c r="AD152" s="42">
        <v>1</v>
      </c>
      <c r="AE152" s="42">
        <v>1</v>
      </c>
      <c r="AF152" s="42">
        <v>1</v>
      </c>
      <c r="AG152" s="42">
        <v>61</v>
      </c>
    </row>
    <row r="153" spans="1:33" x14ac:dyDescent="0.35">
      <c r="A153" s="42">
        <v>2551306142</v>
      </c>
      <c r="B153" t="s">
        <v>35</v>
      </c>
      <c r="C153" t="s">
        <v>36</v>
      </c>
      <c r="D153" s="42" t="s">
        <v>1878</v>
      </c>
      <c r="E153" s="52" t="s">
        <v>1878</v>
      </c>
      <c r="F153" s="42" t="s">
        <v>1768</v>
      </c>
      <c r="G153" s="42">
        <v>2551306142</v>
      </c>
      <c r="H153" s="42" t="s">
        <v>1721</v>
      </c>
      <c r="I153" s="42" t="s">
        <v>117</v>
      </c>
      <c r="J153" s="42" t="s">
        <v>1769</v>
      </c>
      <c r="K153" s="42" t="s">
        <v>1770</v>
      </c>
      <c r="L153" s="42" t="s">
        <v>1771</v>
      </c>
      <c r="M153" s="42" t="s">
        <v>1772</v>
      </c>
      <c r="N153" s="42">
        <v>211165</v>
      </c>
      <c r="O153" s="42">
        <v>0</v>
      </c>
      <c r="P153" s="42">
        <v>0</v>
      </c>
      <c r="Q153" s="42"/>
      <c r="R153" s="42" t="s">
        <v>1881</v>
      </c>
      <c r="S153" s="42"/>
      <c r="T153" s="42" t="s">
        <v>49</v>
      </c>
      <c r="U153" s="42" t="s">
        <v>44</v>
      </c>
      <c r="V153" s="42">
        <v>7751745</v>
      </c>
      <c r="W153" s="42">
        <v>6907</v>
      </c>
      <c r="X153" s="42">
        <v>161</v>
      </c>
      <c r="Y153" s="42">
        <v>0.41</v>
      </c>
      <c r="Z153" s="42">
        <v>6285588</v>
      </c>
      <c r="AA153" s="42">
        <v>6836</v>
      </c>
      <c r="AB153" s="42">
        <v>71</v>
      </c>
      <c r="AC153" s="42">
        <v>3</v>
      </c>
      <c r="AD153" s="42">
        <v>1</v>
      </c>
      <c r="AE153" s="42">
        <v>1</v>
      </c>
      <c r="AF153" s="42">
        <v>1</v>
      </c>
      <c r="AG153" s="42">
        <v>44</v>
      </c>
    </row>
    <row r="154" spans="1:33" x14ac:dyDescent="0.35">
      <c r="A154" s="42">
        <v>2747842495</v>
      </c>
      <c r="B154" t="s">
        <v>35</v>
      </c>
      <c r="C154" t="s">
        <v>36</v>
      </c>
      <c r="D154" s="42" t="s">
        <v>392</v>
      </c>
      <c r="E154" s="52" t="s">
        <v>2264</v>
      </c>
      <c r="F154" s="42" t="s">
        <v>46</v>
      </c>
      <c r="G154" s="42">
        <v>2747842495</v>
      </c>
      <c r="H154" s="42" t="s">
        <v>1721</v>
      </c>
      <c r="I154" s="42" t="s">
        <v>117</v>
      </c>
      <c r="J154" s="42" t="s">
        <v>1722</v>
      </c>
      <c r="K154" s="42" t="s">
        <v>1723</v>
      </c>
      <c r="L154" s="42" t="s">
        <v>1724</v>
      </c>
      <c r="M154" s="42" t="s">
        <v>2265</v>
      </c>
      <c r="N154" s="42">
        <v>2035231</v>
      </c>
      <c r="O154" s="42">
        <v>0</v>
      </c>
      <c r="P154" s="42">
        <v>0</v>
      </c>
      <c r="Q154" s="43">
        <v>42989</v>
      </c>
      <c r="R154" s="42" t="s">
        <v>2266</v>
      </c>
      <c r="S154" s="42" t="s">
        <v>1907</v>
      </c>
      <c r="T154" s="42" t="s">
        <v>111</v>
      </c>
      <c r="U154" s="42"/>
      <c r="V154" s="42">
        <v>431211</v>
      </c>
      <c r="W154" s="42">
        <v>517</v>
      </c>
      <c r="X154" s="42">
        <v>26</v>
      </c>
      <c r="Y154" s="42">
        <v>0.32</v>
      </c>
      <c r="Z154" s="42">
        <v>395561</v>
      </c>
      <c r="AA154" s="42">
        <v>501</v>
      </c>
      <c r="AB154" s="42">
        <v>16</v>
      </c>
      <c r="AC154" s="42">
        <v>3</v>
      </c>
      <c r="AD154" s="42">
        <v>1</v>
      </c>
      <c r="AE154" s="42">
        <v>1</v>
      </c>
      <c r="AF154" s="42">
        <v>1</v>
      </c>
      <c r="AG154" s="42">
        <v>10</v>
      </c>
    </row>
    <row r="155" spans="1:33" x14ac:dyDescent="0.35">
      <c r="A155" s="42">
        <v>2537562156</v>
      </c>
      <c r="B155" t="s">
        <v>35</v>
      </c>
      <c r="C155" t="s">
        <v>36</v>
      </c>
      <c r="D155" s="42" t="s">
        <v>1727</v>
      </c>
      <c r="E155" s="52" t="s">
        <v>2267</v>
      </c>
      <c r="F155" s="42" t="s">
        <v>1262</v>
      </c>
      <c r="G155" s="42">
        <v>2537562156</v>
      </c>
      <c r="H155" s="42" t="s">
        <v>1721</v>
      </c>
      <c r="I155" s="42" t="s">
        <v>117</v>
      </c>
      <c r="J155" s="42" t="s">
        <v>1729</v>
      </c>
      <c r="K155" s="42" t="s">
        <v>1730</v>
      </c>
      <c r="L155" s="42" t="s">
        <v>1731</v>
      </c>
      <c r="M155" s="42" t="s">
        <v>1732</v>
      </c>
      <c r="N155" s="42">
        <v>213618</v>
      </c>
      <c r="O155" s="42">
        <v>0</v>
      </c>
      <c r="P155" s="42">
        <v>0</v>
      </c>
      <c r="Q155" s="43">
        <v>41523</v>
      </c>
      <c r="R155" s="42" t="s">
        <v>2268</v>
      </c>
      <c r="S155" s="42"/>
      <c r="T155" s="42" t="s">
        <v>49</v>
      </c>
      <c r="U155" s="42" t="s">
        <v>44</v>
      </c>
      <c r="V155" s="42">
        <v>4758699</v>
      </c>
      <c r="W155" s="42">
        <v>4575</v>
      </c>
      <c r="X155" s="42">
        <v>433</v>
      </c>
      <c r="Y155" s="42">
        <v>0.43</v>
      </c>
      <c r="Z155" s="42">
        <v>3824058</v>
      </c>
      <c r="AA155" s="42">
        <v>4524</v>
      </c>
      <c r="AB155" s="42">
        <v>51</v>
      </c>
      <c r="AC155" s="42">
        <v>3</v>
      </c>
      <c r="AD155" s="42">
        <v>1</v>
      </c>
      <c r="AE155" s="42">
        <v>1</v>
      </c>
      <c r="AF155" s="42">
        <v>1</v>
      </c>
      <c r="AG155" s="42">
        <v>40</v>
      </c>
    </row>
    <row r="156" spans="1:33" x14ac:dyDescent="0.35">
      <c r="A156" s="42">
        <v>2508501075</v>
      </c>
      <c r="B156" t="s">
        <v>35</v>
      </c>
      <c r="C156" t="s">
        <v>36</v>
      </c>
      <c r="D156" s="42" t="s">
        <v>1798</v>
      </c>
      <c r="E156" s="52" t="s">
        <v>2269</v>
      </c>
      <c r="F156" s="42" t="s">
        <v>46</v>
      </c>
      <c r="G156" s="42">
        <v>2508501075</v>
      </c>
      <c r="H156" s="42" t="s">
        <v>1721</v>
      </c>
      <c r="I156" s="42" t="s">
        <v>117</v>
      </c>
      <c r="J156" s="42" t="s">
        <v>1741</v>
      </c>
      <c r="K156" s="42" t="s">
        <v>1742</v>
      </c>
      <c r="L156" s="42" t="s">
        <v>2039</v>
      </c>
      <c r="M156" s="42" t="s">
        <v>2270</v>
      </c>
      <c r="N156" s="42">
        <v>402777</v>
      </c>
      <c r="O156" s="42">
        <v>0</v>
      </c>
      <c r="P156" s="42">
        <v>0</v>
      </c>
      <c r="Q156" s="43">
        <v>41219</v>
      </c>
      <c r="R156" s="42" t="s">
        <v>2271</v>
      </c>
      <c r="S156" s="42" t="s">
        <v>1803</v>
      </c>
      <c r="T156" s="42" t="s">
        <v>49</v>
      </c>
      <c r="U156" s="42" t="s">
        <v>44</v>
      </c>
      <c r="V156" s="42">
        <v>6894060</v>
      </c>
      <c r="W156" s="42">
        <v>5797</v>
      </c>
      <c r="X156" s="42">
        <v>12</v>
      </c>
      <c r="Y156" s="42">
        <v>0.43</v>
      </c>
      <c r="Z156" s="42">
        <v>5702734</v>
      </c>
      <c r="AA156" s="42">
        <v>5693</v>
      </c>
      <c r="AB156" s="42">
        <v>104</v>
      </c>
      <c r="AC156" s="42">
        <v>5</v>
      </c>
      <c r="AD156" s="42">
        <v>3</v>
      </c>
      <c r="AE156" s="42">
        <v>1</v>
      </c>
      <c r="AF156" s="42">
        <v>1</v>
      </c>
      <c r="AG156" s="42">
        <v>71</v>
      </c>
    </row>
    <row r="157" spans="1:33" x14ac:dyDescent="0.35">
      <c r="A157" s="42">
        <v>2706794833</v>
      </c>
      <c r="B157" t="s">
        <v>35</v>
      </c>
      <c r="C157" t="s">
        <v>36</v>
      </c>
      <c r="D157" s="42" t="s">
        <v>831</v>
      </c>
      <c r="E157" s="52" t="s">
        <v>2272</v>
      </c>
      <c r="F157" s="42" t="s">
        <v>46</v>
      </c>
      <c r="G157" s="42">
        <v>2706794833</v>
      </c>
      <c r="H157" s="42" t="s">
        <v>1721</v>
      </c>
      <c r="I157" s="42" t="s">
        <v>117</v>
      </c>
      <c r="J157" s="42" t="s">
        <v>1722</v>
      </c>
      <c r="K157" s="42" t="s">
        <v>1723</v>
      </c>
      <c r="L157" s="42" t="s">
        <v>1724</v>
      </c>
      <c r="M157" s="42" t="s">
        <v>1725</v>
      </c>
      <c r="N157" s="42">
        <v>1219</v>
      </c>
      <c r="O157" s="42">
        <v>0</v>
      </c>
      <c r="P157" s="42">
        <v>0</v>
      </c>
      <c r="Q157" s="43">
        <v>42709</v>
      </c>
      <c r="R157" s="42" t="s">
        <v>2273</v>
      </c>
      <c r="S157" s="42" t="s">
        <v>2274</v>
      </c>
      <c r="T157" s="42" t="s">
        <v>111</v>
      </c>
      <c r="U157" s="42" t="s">
        <v>44</v>
      </c>
      <c r="V157" s="42">
        <v>397407</v>
      </c>
      <c r="W157" s="42">
        <v>525</v>
      </c>
      <c r="X157" s="42">
        <v>28</v>
      </c>
      <c r="Y157" s="42">
        <v>0.31</v>
      </c>
      <c r="Z157" s="42">
        <v>360857</v>
      </c>
      <c r="AA157" s="42">
        <v>512</v>
      </c>
      <c r="AB157" s="42">
        <v>13</v>
      </c>
      <c r="AC157" s="42">
        <v>0</v>
      </c>
      <c r="AD157" s="42">
        <v>0</v>
      </c>
      <c r="AE157" s="42">
        <v>0</v>
      </c>
      <c r="AF157" s="42">
        <v>0</v>
      </c>
      <c r="AG157" s="42">
        <v>7</v>
      </c>
    </row>
    <row r="158" spans="1:33" x14ac:dyDescent="0.35">
      <c r="A158" s="42">
        <v>2606217683</v>
      </c>
      <c r="B158" t="s">
        <v>35</v>
      </c>
      <c r="C158" t="s">
        <v>36</v>
      </c>
      <c r="D158" s="42" t="s">
        <v>1763</v>
      </c>
      <c r="E158" s="52" t="s">
        <v>2275</v>
      </c>
      <c r="F158" s="42" t="s">
        <v>1736</v>
      </c>
      <c r="G158" s="42">
        <v>2606217683</v>
      </c>
      <c r="H158" s="42" t="s">
        <v>1721</v>
      </c>
      <c r="I158" s="42" t="s">
        <v>117</v>
      </c>
      <c r="J158" s="42" t="s">
        <v>1722</v>
      </c>
      <c r="K158" s="42" t="s">
        <v>1723</v>
      </c>
      <c r="L158" s="42" t="s">
        <v>1724</v>
      </c>
      <c r="M158" s="42" t="s">
        <v>1725</v>
      </c>
      <c r="N158" s="42">
        <v>167549</v>
      </c>
      <c r="O158" s="42">
        <v>0</v>
      </c>
      <c r="P158" s="42">
        <v>0</v>
      </c>
      <c r="Q158" s="43">
        <v>42073</v>
      </c>
      <c r="R158" s="42" t="s">
        <v>2276</v>
      </c>
      <c r="S158" s="42"/>
      <c r="T158" s="42" t="s">
        <v>49</v>
      </c>
      <c r="U158" s="42" t="s">
        <v>44</v>
      </c>
      <c r="V158" s="42">
        <v>1658664</v>
      </c>
      <c r="W158" s="42">
        <v>1937</v>
      </c>
      <c r="X158" s="42">
        <v>10</v>
      </c>
      <c r="Y158" s="42">
        <v>0.31</v>
      </c>
      <c r="Z158" s="42">
        <v>1510152</v>
      </c>
      <c r="AA158" s="42">
        <v>1884</v>
      </c>
      <c r="AB158" s="42">
        <v>53</v>
      </c>
      <c r="AC158" s="42">
        <v>3</v>
      </c>
      <c r="AD158" s="42">
        <v>1</v>
      </c>
      <c r="AE158" s="42">
        <v>1</v>
      </c>
      <c r="AF158" s="42">
        <v>1</v>
      </c>
      <c r="AG158" s="42">
        <v>37</v>
      </c>
    </row>
    <row r="159" spans="1:33" x14ac:dyDescent="0.35">
      <c r="A159" s="42">
        <v>2504643002</v>
      </c>
      <c r="B159" t="s">
        <v>35</v>
      </c>
      <c r="C159" t="s">
        <v>36</v>
      </c>
      <c r="D159" s="42" t="s">
        <v>2277</v>
      </c>
      <c r="E159" s="52" t="s">
        <v>2277</v>
      </c>
      <c r="F159" s="42"/>
      <c r="G159" s="42">
        <v>2504643002</v>
      </c>
      <c r="H159" s="42" t="s">
        <v>1721</v>
      </c>
      <c r="I159" s="42" t="s">
        <v>117</v>
      </c>
      <c r="J159" s="42" t="s">
        <v>1722</v>
      </c>
      <c r="K159" s="42" t="s">
        <v>1788</v>
      </c>
      <c r="L159" s="42" t="s">
        <v>1789</v>
      </c>
      <c r="M159" s="42" t="s">
        <v>2277</v>
      </c>
      <c r="N159" s="42">
        <v>195248</v>
      </c>
      <c r="O159" s="42">
        <v>0</v>
      </c>
      <c r="P159" s="42">
        <v>0</v>
      </c>
      <c r="Q159" s="43">
        <v>41577</v>
      </c>
      <c r="R159" s="42" t="s">
        <v>2278</v>
      </c>
      <c r="S159" s="42" t="s">
        <v>2279</v>
      </c>
      <c r="T159" s="42" t="s">
        <v>49</v>
      </c>
      <c r="U159" s="42" t="s">
        <v>44</v>
      </c>
      <c r="V159" s="42">
        <v>3632845</v>
      </c>
      <c r="W159" s="42">
        <v>3293</v>
      </c>
      <c r="X159" s="42">
        <v>14</v>
      </c>
      <c r="Y159" s="42">
        <v>0.49</v>
      </c>
      <c r="Z159" s="42">
        <v>2876535</v>
      </c>
      <c r="AA159" s="42">
        <v>3248</v>
      </c>
      <c r="AB159" s="42">
        <v>45</v>
      </c>
      <c r="AC159" s="42">
        <v>3</v>
      </c>
      <c r="AD159" s="42">
        <v>1</v>
      </c>
      <c r="AE159" s="42">
        <v>1</v>
      </c>
      <c r="AF159" s="42">
        <v>1</v>
      </c>
      <c r="AG159" s="42">
        <v>42</v>
      </c>
    </row>
    <row r="160" spans="1:33" x14ac:dyDescent="0.35">
      <c r="A160" s="42">
        <v>2627853563</v>
      </c>
      <c r="B160" t="s">
        <v>35</v>
      </c>
      <c r="C160" t="s">
        <v>36</v>
      </c>
      <c r="D160" s="42" t="s">
        <v>1921</v>
      </c>
      <c r="E160" s="52" t="s">
        <v>2280</v>
      </c>
      <c r="F160" s="42"/>
      <c r="G160" s="42">
        <v>2627853563</v>
      </c>
      <c r="H160" s="42" t="s">
        <v>1721</v>
      </c>
      <c r="I160" s="42" t="s">
        <v>117</v>
      </c>
      <c r="J160" s="42" t="s">
        <v>1741</v>
      </c>
      <c r="K160" s="42" t="s">
        <v>1839</v>
      </c>
      <c r="L160" s="42" t="s">
        <v>1923</v>
      </c>
      <c r="M160" s="42" t="s">
        <v>117</v>
      </c>
      <c r="N160" s="42">
        <v>1233426</v>
      </c>
      <c r="O160" s="42">
        <v>0</v>
      </c>
      <c r="P160" s="42">
        <v>0</v>
      </c>
      <c r="Q160" s="43">
        <v>42563</v>
      </c>
      <c r="R160" s="42"/>
      <c r="S160" s="42"/>
      <c r="T160" s="42" t="s">
        <v>111</v>
      </c>
      <c r="U160" s="42"/>
      <c r="V160" s="42">
        <v>3361163</v>
      </c>
      <c r="W160" s="42">
        <v>3565</v>
      </c>
      <c r="X160" s="42">
        <v>753</v>
      </c>
      <c r="Y160" s="42">
        <v>0.44</v>
      </c>
      <c r="Z160" s="42">
        <v>2940868</v>
      </c>
      <c r="AA160" s="42">
        <v>3537</v>
      </c>
      <c r="AB160" s="42">
        <v>28</v>
      </c>
      <c r="AC160" s="42">
        <v>0</v>
      </c>
      <c r="AD160" s="42">
        <v>0</v>
      </c>
      <c r="AE160" s="42">
        <v>0</v>
      </c>
      <c r="AF160" s="42">
        <v>0</v>
      </c>
      <c r="AG160" s="42">
        <v>16</v>
      </c>
    </row>
    <row r="161" spans="1:33" x14ac:dyDescent="0.35">
      <c r="A161" s="42">
        <v>2503283007</v>
      </c>
      <c r="B161" t="s">
        <v>35</v>
      </c>
      <c r="C161" t="s">
        <v>36</v>
      </c>
      <c r="D161" s="42" t="s">
        <v>2281</v>
      </c>
      <c r="E161" s="52" t="s">
        <v>2282</v>
      </c>
      <c r="F161" s="42" t="s">
        <v>37</v>
      </c>
      <c r="G161" s="42">
        <v>2503283007</v>
      </c>
      <c r="H161" s="42" t="s">
        <v>1721</v>
      </c>
      <c r="I161" s="42" t="s">
        <v>117</v>
      </c>
      <c r="J161" s="42" t="s">
        <v>1729</v>
      </c>
      <c r="K161" s="42" t="s">
        <v>1828</v>
      </c>
      <c r="L161" s="42" t="s">
        <v>1829</v>
      </c>
      <c r="M161" s="42" t="s">
        <v>1830</v>
      </c>
      <c r="N161" s="42">
        <v>555881</v>
      </c>
      <c r="O161" s="42">
        <v>0</v>
      </c>
      <c r="P161" s="42">
        <v>0</v>
      </c>
      <c r="Q161" s="43">
        <v>41577</v>
      </c>
      <c r="R161" s="42" t="s">
        <v>2283</v>
      </c>
      <c r="S161" s="42" t="s">
        <v>2083</v>
      </c>
      <c r="T161" s="42" t="s">
        <v>49</v>
      </c>
      <c r="U161" s="42" t="s">
        <v>111</v>
      </c>
      <c r="V161" s="42">
        <v>4549610</v>
      </c>
      <c r="W161" s="42">
        <v>5231</v>
      </c>
      <c r="X161" s="42">
        <v>918</v>
      </c>
      <c r="Y161" s="42">
        <v>0.38</v>
      </c>
      <c r="Z161" s="42">
        <v>3810718</v>
      </c>
      <c r="AA161" s="42">
        <v>5171</v>
      </c>
      <c r="AB161" s="42">
        <v>60</v>
      </c>
      <c r="AC161" s="42">
        <v>2</v>
      </c>
      <c r="AD161" s="42">
        <v>1</v>
      </c>
      <c r="AE161" s="42">
        <v>1</v>
      </c>
      <c r="AF161" s="42">
        <v>0</v>
      </c>
      <c r="AG161" s="42">
        <v>39</v>
      </c>
    </row>
    <row r="162" spans="1:33" x14ac:dyDescent="0.35">
      <c r="A162" s="42">
        <v>2706794829</v>
      </c>
      <c r="B162" t="s">
        <v>35</v>
      </c>
      <c r="C162" t="s">
        <v>36</v>
      </c>
      <c r="D162" s="42" t="s">
        <v>831</v>
      </c>
      <c r="E162" s="52" t="s">
        <v>2284</v>
      </c>
      <c r="F162" s="42" t="s">
        <v>46</v>
      </c>
      <c r="G162" s="42">
        <v>2706794829</v>
      </c>
      <c r="H162" s="42" t="s">
        <v>1721</v>
      </c>
      <c r="I162" s="42" t="s">
        <v>117</v>
      </c>
      <c r="J162" s="42" t="s">
        <v>1722</v>
      </c>
      <c r="K162" s="42" t="s">
        <v>1723</v>
      </c>
      <c r="L162" s="42" t="s">
        <v>1724</v>
      </c>
      <c r="M162" s="42" t="s">
        <v>1725</v>
      </c>
      <c r="N162" s="42">
        <v>1219</v>
      </c>
      <c r="O162" s="42">
        <v>0</v>
      </c>
      <c r="P162" s="42">
        <v>0</v>
      </c>
      <c r="Q162" s="43">
        <v>42709</v>
      </c>
      <c r="R162" s="42" t="s">
        <v>2285</v>
      </c>
      <c r="S162" s="42" t="s">
        <v>2274</v>
      </c>
      <c r="T162" s="42" t="s">
        <v>111</v>
      </c>
      <c r="U162" s="42" t="s">
        <v>44</v>
      </c>
      <c r="V162" s="42">
        <v>1131810</v>
      </c>
      <c r="W162" s="42">
        <v>1337</v>
      </c>
      <c r="X162" s="42">
        <v>31</v>
      </c>
      <c r="Y162" s="42">
        <v>0.31</v>
      </c>
      <c r="Z162" s="42">
        <v>1029276</v>
      </c>
      <c r="AA162" s="42">
        <v>1294</v>
      </c>
      <c r="AB162" s="42">
        <v>43</v>
      </c>
      <c r="AC162" s="42">
        <v>3</v>
      </c>
      <c r="AD162" s="42">
        <v>1</v>
      </c>
      <c r="AE162" s="42">
        <v>1</v>
      </c>
      <c r="AF162" s="42">
        <v>1</v>
      </c>
      <c r="AG162" s="42">
        <v>31</v>
      </c>
    </row>
    <row r="163" spans="1:33" x14ac:dyDescent="0.35">
      <c r="A163" s="42">
        <v>2510065011</v>
      </c>
      <c r="B163" t="s">
        <v>35</v>
      </c>
      <c r="C163" t="s">
        <v>36</v>
      </c>
      <c r="D163" s="42" t="s">
        <v>1798</v>
      </c>
      <c r="E163" s="52" t="s">
        <v>2286</v>
      </c>
      <c r="F163" s="42" t="s">
        <v>46</v>
      </c>
      <c r="G163" s="42">
        <v>2510065011</v>
      </c>
      <c r="H163" s="42" t="s">
        <v>1721</v>
      </c>
      <c r="I163" s="42" t="s">
        <v>117</v>
      </c>
      <c r="J163" s="42" t="s">
        <v>1741</v>
      </c>
      <c r="K163" s="42" t="s">
        <v>1839</v>
      </c>
      <c r="L163" s="42" t="s">
        <v>1840</v>
      </c>
      <c r="M163" s="42" t="s">
        <v>2286</v>
      </c>
      <c r="N163" s="42">
        <v>102127</v>
      </c>
      <c r="O163" s="42">
        <v>0</v>
      </c>
      <c r="P163" s="42">
        <v>0</v>
      </c>
      <c r="Q163" s="43">
        <v>41219</v>
      </c>
      <c r="R163" s="42" t="s">
        <v>2287</v>
      </c>
      <c r="S163" s="42" t="s">
        <v>1803</v>
      </c>
      <c r="T163" s="42" t="s">
        <v>49</v>
      </c>
      <c r="U163" s="42" t="s">
        <v>44</v>
      </c>
      <c r="V163" s="42">
        <v>6152351</v>
      </c>
      <c r="W163" s="42">
        <v>5401</v>
      </c>
      <c r="X163" s="42">
        <v>8</v>
      </c>
      <c r="Y163" s="42">
        <v>0.52</v>
      </c>
      <c r="Z163" s="42">
        <v>5086444</v>
      </c>
      <c r="AA163" s="42">
        <v>5338</v>
      </c>
      <c r="AB163" s="42">
        <v>63</v>
      </c>
      <c r="AC163" s="42">
        <v>5</v>
      </c>
      <c r="AD163" s="42">
        <v>2</v>
      </c>
      <c r="AE163" s="42">
        <v>1</v>
      </c>
      <c r="AF163" s="42">
        <v>2</v>
      </c>
      <c r="AG163" s="42">
        <v>50</v>
      </c>
    </row>
    <row r="164" spans="1:33" x14ac:dyDescent="0.35">
      <c r="A164" s="42">
        <v>2534681680</v>
      </c>
      <c r="B164" t="s">
        <v>35</v>
      </c>
      <c r="C164" t="s">
        <v>36</v>
      </c>
      <c r="D164" s="42" t="s">
        <v>1727</v>
      </c>
      <c r="E164" s="52" t="s">
        <v>2288</v>
      </c>
      <c r="F164" s="42" t="s">
        <v>1262</v>
      </c>
      <c r="G164" s="42">
        <v>2534681680</v>
      </c>
      <c r="H164" s="42" t="s">
        <v>1721</v>
      </c>
      <c r="I164" s="42" t="s">
        <v>117</v>
      </c>
      <c r="J164" s="42" t="s">
        <v>1729</v>
      </c>
      <c r="K164" s="42" t="s">
        <v>1730</v>
      </c>
      <c r="L164" s="42" t="s">
        <v>1731</v>
      </c>
      <c r="M164" s="42" t="s">
        <v>1732</v>
      </c>
      <c r="N164" s="42">
        <v>1160286</v>
      </c>
      <c r="O164" s="42">
        <v>0</v>
      </c>
      <c r="P164" s="42">
        <v>0</v>
      </c>
      <c r="Q164" s="43">
        <v>41517</v>
      </c>
      <c r="R164" s="42" t="s">
        <v>2289</v>
      </c>
      <c r="S164" s="42"/>
      <c r="T164" s="42" t="s">
        <v>49</v>
      </c>
      <c r="U164" s="42" t="s">
        <v>44</v>
      </c>
      <c r="V164" s="42">
        <v>5211238</v>
      </c>
      <c r="W164" s="42">
        <v>4900</v>
      </c>
      <c r="X164" s="42">
        <v>892</v>
      </c>
      <c r="Y164" s="42">
        <v>0.43</v>
      </c>
      <c r="Z164" s="42">
        <v>3961775</v>
      </c>
      <c r="AA164" s="42">
        <v>4845</v>
      </c>
      <c r="AB164" s="42">
        <v>55</v>
      </c>
      <c r="AC164" s="42">
        <v>3</v>
      </c>
      <c r="AD164" s="42">
        <v>1</v>
      </c>
      <c r="AE164" s="42">
        <v>1</v>
      </c>
      <c r="AF164" s="42">
        <v>1</v>
      </c>
      <c r="AG164" s="42">
        <v>41</v>
      </c>
    </row>
    <row r="165" spans="1:33" x14ac:dyDescent="0.35">
      <c r="A165" s="42">
        <v>2627853943</v>
      </c>
      <c r="B165" t="s">
        <v>35</v>
      </c>
      <c r="C165" t="s">
        <v>123</v>
      </c>
      <c r="D165" s="42" t="s">
        <v>2290</v>
      </c>
      <c r="E165" s="52" t="s">
        <v>2239</v>
      </c>
      <c r="F165" s="42" t="s">
        <v>46</v>
      </c>
      <c r="G165" s="42">
        <v>2627853943</v>
      </c>
      <c r="H165" s="42" t="s">
        <v>1721</v>
      </c>
      <c r="I165" s="42" t="s">
        <v>117</v>
      </c>
      <c r="J165" s="42" t="s">
        <v>1741</v>
      </c>
      <c r="K165" s="42" t="s">
        <v>1742</v>
      </c>
      <c r="L165" s="42" t="s">
        <v>2029</v>
      </c>
      <c r="M165" s="42" t="s">
        <v>2240</v>
      </c>
      <c r="N165" s="42">
        <v>203124</v>
      </c>
      <c r="O165" s="42">
        <v>0</v>
      </c>
      <c r="P165" s="42">
        <v>0</v>
      </c>
      <c r="Q165" s="43">
        <v>42268</v>
      </c>
      <c r="R165" s="42"/>
      <c r="S165" s="42" t="s">
        <v>2291</v>
      </c>
      <c r="T165" s="42" t="s">
        <v>111</v>
      </c>
      <c r="U165" s="42"/>
      <c r="V165" s="42">
        <v>7755152</v>
      </c>
      <c r="W165" s="42">
        <v>5535</v>
      </c>
      <c r="X165" s="42">
        <v>1</v>
      </c>
      <c r="Y165" s="42">
        <v>0.34</v>
      </c>
      <c r="Z165" s="42">
        <v>4860637</v>
      </c>
      <c r="AA165" s="42">
        <v>5447</v>
      </c>
      <c r="AB165" s="42">
        <v>88</v>
      </c>
      <c r="AC165" s="42">
        <v>5</v>
      </c>
      <c r="AD165" s="42">
        <v>1</v>
      </c>
      <c r="AE165" s="42">
        <v>2</v>
      </c>
      <c r="AF165" s="42">
        <v>2</v>
      </c>
      <c r="AG165" s="42">
        <v>38</v>
      </c>
    </row>
    <row r="166" spans="1:33" x14ac:dyDescent="0.35">
      <c r="A166" s="42">
        <v>2585428050</v>
      </c>
      <c r="B166" t="s">
        <v>35</v>
      </c>
      <c r="C166" t="s">
        <v>123</v>
      </c>
      <c r="D166" s="42" t="s">
        <v>318</v>
      </c>
      <c r="E166" s="52" t="s">
        <v>2292</v>
      </c>
      <c r="F166" s="42" t="s">
        <v>46</v>
      </c>
      <c r="G166" s="42">
        <v>2585428050</v>
      </c>
      <c r="H166" s="42" t="s">
        <v>1721</v>
      </c>
      <c r="I166" s="42" t="s">
        <v>117</v>
      </c>
      <c r="J166" s="42" t="s">
        <v>1722</v>
      </c>
      <c r="K166" s="42" t="s">
        <v>1894</v>
      </c>
      <c r="L166" s="42" t="s">
        <v>2065</v>
      </c>
      <c r="M166" s="42" t="s">
        <v>117</v>
      </c>
      <c r="N166" s="42">
        <v>1005722</v>
      </c>
      <c r="O166" s="42">
        <v>0</v>
      </c>
      <c r="P166" s="42">
        <v>0</v>
      </c>
      <c r="Q166" s="43">
        <v>42857</v>
      </c>
      <c r="R166" s="42"/>
      <c r="S166" s="42" t="s">
        <v>1900</v>
      </c>
      <c r="T166" s="42" t="s">
        <v>111</v>
      </c>
      <c r="U166" s="42"/>
      <c r="V166" s="42">
        <v>5479918</v>
      </c>
      <c r="W166" s="42">
        <v>4526</v>
      </c>
      <c r="X166" s="42">
        <v>102</v>
      </c>
      <c r="Y166" s="42">
        <v>0.49</v>
      </c>
      <c r="Z166" s="42">
        <v>4598144</v>
      </c>
      <c r="AA166" s="42">
        <v>4489</v>
      </c>
      <c r="AB166" s="42">
        <v>37</v>
      </c>
      <c r="AC166" s="42">
        <v>0</v>
      </c>
      <c r="AD166" s="42">
        <v>0</v>
      </c>
      <c r="AE166" s="42">
        <v>0</v>
      </c>
      <c r="AF166" s="42">
        <v>0</v>
      </c>
      <c r="AG166" s="42">
        <v>37</v>
      </c>
    </row>
    <row r="167" spans="1:33" x14ac:dyDescent="0.35">
      <c r="A167" s="42">
        <v>639857007</v>
      </c>
      <c r="B167" t="s">
        <v>35</v>
      </c>
      <c r="C167" t="s">
        <v>36</v>
      </c>
      <c r="D167" s="42" t="s">
        <v>2293</v>
      </c>
      <c r="E167" s="52" t="s">
        <v>2293</v>
      </c>
      <c r="F167" s="42" t="s">
        <v>302</v>
      </c>
      <c r="G167" s="42">
        <v>639857007</v>
      </c>
      <c r="H167" s="42" t="s">
        <v>1721</v>
      </c>
      <c r="I167" s="42" t="s">
        <v>117</v>
      </c>
      <c r="J167" s="42" t="s">
        <v>1722</v>
      </c>
      <c r="K167" s="42" t="s">
        <v>1788</v>
      </c>
      <c r="L167" s="42" t="s">
        <v>1789</v>
      </c>
      <c r="M167" s="42" t="s">
        <v>2293</v>
      </c>
      <c r="N167" s="42">
        <v>221359</v>
      </c>
      <c r="O167" s="42">
        <v>13557</v>
      </c>
      <c r="P167" s="42">
        <v>54223</v>
      </c>
      <c r="Q167" s="43">
        <v>39142</v>
      </c>
      <c r="R167" s="42" t="s">
        <v>2294</v>
      </c>
      <c r="S167" s="42"/>
      <c r="T167" s="42" t="s">
        <v>49</v>
      </c>
      <c r="U167" s="42" t="s">
        <v>44</v>
      </c>
      <c r="V167" s="42">
        <v>2664465</v>
      </c>
      <c r="W167" s="42">
        <v>3010</v>
      </c>
      <c r="X167" s="42">
        <v>4</v>
      </c>
      <c r="Y167" s="42">
        <v>0.6</v>
      </c>
      <c r="Z167" s="42">
        <v>2406338</v>
      </c>
      <c r="AA167" s="42">
        <v>2961</v>
      </c>
      <c r="AB167" s="42">
        <v>49</v>
      </c>
      <c r="AC167" s="42">
        <v>6</v>
      </c>
      <c r="AD167" s="42">
        <v>2</v>
      </c>
      <c r="AE167" s="42">
        <v>2</v>
      </c>
      <c r="AF167" s="42">
        <v>2</v>
      </c>
      <c r="AG167" s="42">
        <v>43</v>
      </c>
    </row>
    <row r="168" spans="1:33" x14ac:dyDescent="0.35">
      <c r="A168" s="42">
        <v>2627853560</v>
      </c>
      <c r="B168" t="s">
        <v>35</v>
      </c>
      <c r="C168" t="s">
        <v>36</v>
      </c>
      <c r="D168" s="42" t="s">
        <v>1921</v>
      </c>
      <c r="E168" s="52" t="s">
        <v>2295</v>
      </c>
      <c r="F168" s="42"/>
      <c r="G168" s="42">
        <v>2627853560</v>
      </c>
      <c r="H168" s="42" t="s">
        <v>1721</v>
      </c>
      <c r="I168" s="42" t="s">
        <v>117</v>
      </c>
      <c r="J168" s="42" t="s">
        <v>1741</v>
      </c>
      <c r="K168" s="42" t="s">
        <v>1839</v>
      </c>
      <c r="L168" s="42" t="s">
        <v>1923</v>
      </c>
      <c r="M168" s="42" t="s">
        <v>117</v>
      </c>
      <c r="N168" s="42">
        <v>1233426</v>
      </c>
      <c r="O168" s="42">
        <v>0</v>
      </c>
      <c r="P168" s="42">
        <v>0</v>
      </c>
      <c r="Q168" s="43">
        <v>42563</v>
      </c>
      <c r="R168" s="42"/>
      <c r="S168" s="42"/>
      <c r="T168" s="42" t="s">
        <v>111</v>
      </c>
      <c r="U168" s="42"/>
      <c r="V168" s="42">
        <v>5454730</v>
      </c>
      <c r="W168" s="42">
        <v>4971</v>
      </c>
      <c r="X168" s="42">
        <v>126</v>
      </c>
      <c r="Y168" s="42">
        <v>0.45</v>
      </c>
      <c r="Z168" s="42">
        <v>4742017</v>
      </c>
      <c r="AA168" s="42">
        <v>4901</v>
      </c>
      <c r="AB168" s="42">
        <v>70</v>
      </c>
      <c r="AC168" s="42">
        <v>2</v>
      </c>
      <c r="AD168" s="42">
        <v>2</v>
      </c>
      <c r="AE168" s="42">
        <v>0</v>
      </c>
      <c r="AF168" s="42">
        <v>0</v>
      </c>
      <c r="AG168" s="42">
        <v>48</v>
      </c>
    </row>
    <row r="169" spans="1:33" x14ac:dyDescent="0.35">
      <c r="A169" s="42">
        <v>2630969006</v>
      </c>
      <c r="B169" t="s">
        <v>35</v>
      </c>
      <c r="C169" t="s">
        <v>123</v>
      </c>
      <c r="D169" s="42" t="s">
        <v>2296</v>
      </c>
      <c r="E169" s="52" t="s">
        <v>2297</v>
      </c>
      <c r="F169" s="42" t="s">
        <v>2298</v>
      </c>
      <c r="G169" s="42">
        <v>2630969006</v>
      </c>
      <c r="H169" s="42" t="s">
        <v>1721</v>
      </c>
      <c r="I169" s="42" t="s">
        <v>117</v>
      </c>
      <c r="J169" s="42" t="s">
        <v>1741</v>
      </c>
      <c r="K169" s="42" t="s">
        <v>1800</v>
      </c>
      <c r="L169" s="42" t="s">
        <v>2299</v>
      </c>
      <c r="M169" s="42" t="s">
        <v>2300</v>
      </c>
      <c r="N169" s="42">
        <v>489825</v>
      </c>
      <c r="O169" s="42">
        <v>0</v>
      </c>
      <c r="P169" s="42">
        <v>0</v>
      </c>
      <c r="Q169" s="43">
        <v>42538</v>
      </c>
      <c r="R169" s="42" t="s">
        <v>2301</v>
      </c>
      <c r="S169" s="42" t="s">
        <v>2302</v>
      </c>
      <c r="T169" s="42" t="s">
        <v>49</v>
      </c>
      <c r="U169" s="42"/>
      <c r="V169" s="42">
        <v>8371387</v>
      </c>
      <c r="W169" s="42">
        <v>7184</v>
      </c>
      <c r="X169" s="42">
        <v>79</v>
      </c>
      <c r="Y169" s="42">
        <v>0.44</v>
      </c>
      <c r="Z169" s="42">
        <v>6379100</v>
      </c>
      <c r="AA169" s="42">
        <v>7080</v>
      </c>
      <c r="AB169" s="42">
        <v>104</v>
      </c>
      <c r="AC169" s="42">
        <v>7</v>
      </c>
      <c r="AD169" s="42">
        <v>2</v>
      </c>
      <c r="AE169" s="42">
        <v>3</v>
      </c>
      <c r="AF169" s="42">
        <v>2</v>
      </c>
      <c r="AG169" s="42">
        <v>56</v>
      </c>
    </row>
    <row r="170" spans="1:33" x14ac:dyDescent="0.35">
      <c r="A170" s="42">
        <v>2645727878</v>
      </c>
      <c r="B170" t="s">
        <v>35</v>
      </c>
      <c r="C170" t="s">
        <v>36</v>
      </c>
      <c r="D170" s="42" t="s">
        <v>1849</v>
      </c>
      <c r="E170" s="52" t="s">
        <v>2303</v>
      </c>
      <c r="F170" s="42" t="s">
        <v>1736</v>
      </c>
      <c r="G170" s="42">
        <v>2645727878</v>
      </c>
      <c r="H170" s="42" t="s">
        <v>1721</v>
      </c>
      <c r="I170" s="42" t="s">
        <v>117</v>
      </c>
      <c r="J170" s="42" t="s">
        <v>1722</v>
      </c>
      <c r="K170" s="42" t="s">
        <v>1723</v>
      </c>
      <c r="L170" s="42" t="s">
        <v>1724</v>
      </c>
      <c r="M170" s="42" t="s">
        <v>2304</v>
      </c>
      <c r="N170" s="42">
        <v>1471520</v>
      </c>
      <c r="O170" s="42">
        <v>0</v>
      </c>
      <c r="P170" s="42">
        <v>0</v>
      </c>
      <c r="Q170" s="43">
        <v>42374</v>
      </c>
      <c r="R170" s="42" t="s">
        <v>2305</v>
      </c>
      <c r="S170" s="42" t="s">
        <v>1853</v>
      </c>
      <c r="T170" s="42" t="s">
        <v>111</v>
      </c>
      <c r="U170" s="42"/>
      <c r="V170" s="42">
        <v>1027429</v>
      </c>
      <c r="W170" s="42">
        <v>1254</v>
      </c>
      <c r="X170" s="42">
        <v>63</v>
      </c>
      <c r="Y170" s="42">
        <v>0.31</v>
      </c>
      <c r="Z170" s="42">
        <v>940012</v>
      </c>
      <c r="AA170" s="42">
        <v>1225</v>
      </c>
      <c r="AB170" s="42">
        <v>29</v>
      </c>
      <c r="AC170" s="42">
        <v>2</v>
      </c>
      <c r="AD170" s="42">
        <v>1</v>
      </c>
      <c r="AE170" s="42">
        <v>0</v>
      </c>
      <c r="AF170" s="42">
        <v>1</v>
      </c>
      <c r="AG170" s="42">
        <v>19</v>
      </c>
    </row>
    <row r="171" spans="1:33" x14ac:dyDescent="0.35">
      <c r="A171" s="42">
        <v>2606217560</v>
      </c>
      <c r="B171" t="s">
        <v>35</v>
      </c>
      <c r="C171" t="s">
        <v>60</v>
      </c>
      <c r="D171" s="42" t="s">
        <v>1763</v>
      </c>
      <c r="E171" s="52" t="s">
        <v>2306</v>
      </c>
      <c r="F171" s="42" t="s">
        <v>1736</v>
      </c>
      <c r="G171" s="42">
        <v>2606217560</v>
      </c>
      <c r="H171" s="42" t="s">
        <v>1721</v>
      </c>
      <c r="I171" s="42" t="s">
        <v>117</v>
      </c>
      <c r="J171" s="42" t="s">
        <v>1722</v>
      </c>
      <c r="K171" s="42" t="s">
        <v>1723</v>
      </c>
      <c r="L171" s="42" t="s">
        <v>1724</v>
      </c>
      <c r="M171" s="42" t="s">
        <v>2307</v>
      </c>
      <c r="N171" s="42">
        <v>1501269</v>
      </c>
      <c r="O171" s="42">
        <v>0</v>
      </c>
      <c r="P171" s="42">
        <v>0</v>
      </c>
      <c r="Q171" s="43">
        <v>42073</v>
      </c>
      <c r="R171" s="42" t="s">
        <v>2308</v>
      </c>
      <c r="S171" s="42"/>
      <c r="T171" s="42" t="s">
        <v>49</v>
      </c>
      <c r="U171" s="42" t="s">
        <v>44</v>
      </c>
      <c r="V171" s="42">
        <v>1929203</v>
      </c>
      <c r="W171" s="42">
        <v>2218</v>
      </c>
      <c r="X171" s="42">
        <v>1</v>
      </c>
      <c r="Y171" s="42">
        <v>0.35</v>
      </c>
      <c r="Z171" s="42">
        <v>1679335</v>
      </c>
      <c r="AA171" s="42">
        <v>2160</v>
      </c>
      <c r="AB171" s="42">
        <v>58</v>
      </c>
      <c r="AC171" s="42">
        <v>3</v>
      </c>
      <c r="AD171" s="42">
        <v>1</v>
      </c>
      <c r="AE171" s="42">
        <v>1</v>
      </c>
      <c r="AF171" s="42">
        <v>1</v>
      </c>
      <c r="AG171" s="42">
        <v>40</v>
      </c>
    </row>
    <row r="172" spans="1:33" x14ac:dyDescent="0.35">
      <c r="A172" s="42">
        <v>2630968269</v>
      </c>
      <c r="B172" t="s">
        <v>35</v>
      </c>
      <c r="C172" t="s">
        <v>123</v>
      </c>
      <c r="D172" s="42" t="s">
        <v>1781</v>
      </c>
      <c r="E172" s="52" t="s">
        <v>2309</v>
      </c>
      <c r="F172" s="42" t="s">
        <v>46</v>
      </c>
      <c r="G172" s="42">
        <v>2630968269</v>
      </c>
      <c r="H172" s="42" t="s">
        <v>1721</v>
      </c>
      <c r="I172" s="42" t="s">
        <v>117</v>
      </c>
      <c r="J172" s="42" t="s">
        <v>1769</v>
      </c>
      <c r="K172" s="42" t="s">
        <v>1776</v>
      </c>
      <c r="L172" s="42" t="s">
        <v>1777</v>
      </c>
      <c r="M172" s="42" t="s">
        <v>2309</v>
      </c>
      <c r="N172" s="42">
        <v>1550236</v>
      </c>
      <c r="O172" s="42">
        <v>0</v>
      </c>
      <c r="P172" s="42">
        <v>0</v>
      </c>
      <c r="Q172" s="43">
        <v>42277</v>
      </c>
      <c r="R172" s="42"/>
      <c r="S172" s="42" t="s">
        <v>1783</v>
      </c>
      <c r="T172" s="42" t="s">
        <v>111</v>
      </c>
      <c r="U172" s="42"/>
      <c r="V172" s="42">
        <v>9166837</v>
      </c>
      <c r="W172" s="42">
        <v>7973</v>
      </c>
      <c r="X172" s="42">
        <v>24</v>
      </c>
      <c r="Y172" s="42">
        <v>0.42</v>
      </c>
      <c r="Z172" s="42">
        <v>7408212</v>
      </c>
      <c r="AA172" s="42">
        <v>7876</v>
      </c>
      <c r="AB172" s="42">
        <v>97</v>
      </c>
      <c r="AC172" s="42">
        <v>9</v>
      </c>
      <c r="AD172" s="42">
        <v>3</v>
      </c>
      <c r="AE172" s="42">
        <v>3</v>
      </c>
      <c r="AF172" s="42">
        <v>3</v>
      </c>
      <c r="AG172" s="42">
        <v>67</v>
      </c>
    </row>
    <row r="173" spans="1:33" x14ac:dyDescent="0.35">
      <c r="A173" s="42">
        <v>2590828849</v>
      </c>
      <c r="B173" t="s">
        <v>35</v>
      </c>
      <c r="C173" t="s">
        <v>36</v>
      </c>
      <c r="D173" s="42" t="s">
        <v>2018</v>
      </c>
      <c r="E173" s="52" t="s">
        <v>2310</v>
      </c>
      <c r="F173" s="42" t="s">
        <v>46</v>
      </c>
      <c r="G173" s="42">
        <v>2590828849</v>
      </c>
      <c r="H173" s="42" t="s">
        <v>1721</v>
      </c>
      <c r="I173" s="42" t="s">
        <v>117</v>
      </c>
      <c r="J173" s="42" t="s">
        <v>1722</v>
      </c>
      <c r="K173" s="42" t="s">
        <v>1788</v>
      </c>
      <c r="L173" s="42" t="s">
        <v>1789</v>
      </c>
      <c r="M173" s="42" t="s">
        <v>2020</v>
      </c>
      <c r="N173" s="42">
        <v>1449121</v>
      </c>
      <c r="O173" s="42">
        <v>0</v>
      </c>
      <c r="P173" s="42">
        <v>0</v>
      </c>
      <c r="Q173" s="43">
        <v>42107</v>
      </c>
      <c r="R173" s="42" t="s">
        <v>2311</v>
      </c>
      <c r="S173" s="42" t="s">
        <v>2022</v>
      </c>
      <c r="T173" s="42" t="s">
        <v>111</v>
      </c>
      <c r="U173" s="42" t="s">
        <v>44</v>
      </c>
      <c r="V173" s="42">
        <v>565311</v>
      </c>
      <c r="W173" s="42">
        <v>612</v>
      </c>
      <c r="X173" s="42">
        <v>62</v>
      </c>
      <c r="Y173" s="42">
        <v>0.59</v>
      </c>
      <c r="Z173" s="42">
        <v>504756</v>
      </c>
      <c r="AA173" s="42">
        <v>601</v>
      </c>
      <c r="AB173" s="42">
        <v>11</v>
      </c>
      <c r="AC173" s="42">
        <v>2</v>
      </c>
      <c r="AD173" s="42">
        <v>0</v>
      </c>
      <c r="AE173" s="42">
        <v>1</v>
      </c>
      <c r="AF173" s="42">
        <v>1</v>
      </c>
      <c r="AG173" s="42">
        <v>8</v>
      </c>
    </row>
    <row r="174" spans="1:33" x14ac:dyDescent="0.35">
      <c r="A174" s="42">
        <v>2606217680</v>
      </c>
      <c r="B174" t="s">
        <v>35</v>
      </c>
      <c r="C174" t="s">
        <v>36</v>
      </c>
      <c r="D174" s="42" t="s">
        <v>1763</v>
      </c>
      <c r="E174" s="52" t="s">
        <v>2312</v>
      </c>
      <c r="F174" s="42" t="s">
        <v>1736</v>
      </c>
      <c r="G174" s="42">
        <v>2606217680</v>
      </c>
      <c r="H174" s="42" t="s">
        <v>1721</v>
      </c>
      <c r="I174" s="42" t="s">
        <v>117</v>
      </c>
      <c r="J174" s="42" t="s">
        <v>1722</v>
      </c>
      <c r="K174" s="42" t="s">
        <v>1723</v>
      </c>
      <c r="L174" s="42" t="s">
        <v>1724</v>
      </c>
      <c r="M174" s="42" t="s">
        <v>1725</v>
      </c>
      <c r="N174" s="42">
        <v>167547</v>
      </c>
      <c r="O174" s="42">
        <v>0</v>
      </c>
      <c r="P174" s="42">
        <v>0</v>
      </c>
      <c r="Q174" s="43">
        <v>42073</v>
      </c>
      <c r="R174" s="42" t="s">
        <v>2313</v>
      </c>
      <c r="S174" s="42"/>
      <c r="T174" s="42" t="s">
        <v>49</v>
      </c>
      <c r="U174" s="42" t="s">
        <v>44</v>
      </c>
      <c r="V174" s="42">
        <v>1711064</v>
      </c>
      <c r="W174" s="42">
        <v>1966</v>
      </c>
      <c r="X174" s="42">
        <v>17</v>
      </c>
      <c r="Y174" s="42">
        <v>0.31</v>
      </c>
      <c r="Z174" s="42">
        <v>1543958</v>
      </c>
      <c r="AA174" s="42">
        <v>1911</v>
      </c>
      <c r="AB174" s="42">
        <v>55</v>
      </c>
      <c r="AC174" s="42">
        <v>3</v>
      </c>
      <c r="AD174" s="42">
        <v>1</v>
      </c>
      <c r="AE174" s="42">
        <v>1</v>
      </c>
      <c r="AF174" s="42">
        <v>1</v>
      </c>
      <c r="AG174" s="42">
        <v>39</v>
      </c>
    </row>
    <row r="175" spans="1:33" x14ac:dyDescent="0.35">
      <c r="A175" s="42">
        <v>2724678989</v>
      </c>
      <c r="B175" t="s">
        <v>35</v>
      </c>
      <c r="C175" t="s">
        <v>36</v>
      </c>
      <c r="D175" s="42" t="s">
        <v>2314</v>
      </c>
      <c r="E175" s="52" t="s">
        <v>2315</v>
      </c>
      <c r="F175" s="42" t="s">
        <v>2316</v>
      </c>
      <c r="G175" s="42">
        <v>2724678989</v>
      </c>
      <c r="H175" s="42" t="s">
        <v>1721</v>
      </c>
      <c r="I175" s="42" t="s">
        <v>117</v>
      </c>
      <c r="J175" s="42" t="s">
        <v>1769</v>
      </c>
      <c r="K175" s="42" t="s">
        <v>1857</v>
      </c>
      <c r="L175" s="42" t="s">
        <v>2317</v>
      </c>
      <c r="M175" s="42" t="s">
        <v>2318</v>
      </c>
      <c r="N175" s="42">
        <v>371196</v>
      </c>
      <c r="O175" s="42">
        <v>0</v>
      </c>
      <c r="P175" s="42">
        <v>0</v>
      </c>
      <c r="Q175" s="43">
        <v>42836</v>
      </c>
      <c r="R175" s="42" t="s">
        <v>2319</v>
      </c>
      <c r="S175" s="42"/>
      <c r="T175" s="42" t="s">
        <v>49</v>
      </c>
      <c r="U175" s="42" t="s">
        <v>44</v>
      </c>
      <c r="V175" s="42">
        <v>12700239</v>
      </c>
      <c r="W175" s="42">
        <v>9581</v>
      </c>
      <c r="X175" s="42">
        <v>172</v>
      </c>
      <c r="Y175" s="42">
        <v>0.37</v>
      </c>
      <c r="Z175" s="42">
        <v>9761897</v>
      </c>
      <c r="AA175" s="42">
        <v>9467</v>
      </c>
      <c r="AB175" s="42">
        <v>114</v>
      </c>
      <c r="AC175" s="42">
        <v>6</v>
      </c>
      <c r="AD175" s="42">
        <v>2</v>
      </c>
      <c r="AE175" s="42">
        <v>2</v>
      </c>
      <c r="AF175" s="42">
        <v>2</v>
      </c>
      <c r="AG175" s="42">
        <v>79</v>
      </c>
    </row>
    <row r="176" spans="1:33" x14ac:dyDescent="0.35">
      <c r="A176" s="42">
        <v>637000320</v>
      </c>
      <c r="B176" t="s">
        <v>35</v>
      </c>
      <c r="C176" t="s">
        <v>60</v>
      </c>
      <c r="D176" s="42" t="s">
        <v>2320</v>
      </c>
      <c r="E176" s="52" t="s">
        <v>2320</v>
      </c>
      <c r="F176" s="42" t="s">
        <v>1205</v>
      </c>
      <c r="G176" s="42">
        <v>637000320</v>
      </c>
      <c r="H176" s="42" t="s">
        <v>1721</v>
      </c>
      <c r="I176" s="42" t="s">
        <v>117</v>
      </c>
      <c r="J176" s="42" t="s">
        <v>1722</v>
      </c>
      <c r="K176" s="42" t="s">
        <v>1788</v>
      </c>
      <c r="L176" s="42" t="s">
        <v>2321</v>
      </c>
      <c r="M176" s="42" t="s">
        <v>2322</v>
      </c>
      <c r="N176" s="42">
        <v>197221</v>
      </c>
      <c r="O176" s="42">
        <v>308</v>
      </c>
      <c r="P176" s="42">
        <v>57907</v>
      </c>
      <c r="Q176" s="43">
        <v>39052</v>
      </c>
      <c r="R176" s="42" t="s">
        <v>2323</v>
      </c>
      <c r="S176" s="42" t="s">
        <v>2166</v>
      </c>
      <c r="T176" s="42" t="s">
        <v>49</v>
      </c>
      <c r="U176" s="42" t="s">
        <v>44</v>
      </c>
      <c r="V176" s="42">
        <v>2593857</v>
      </c>
      <c r="W176" s="42">
        <v>2555</v>
      </c>
      <c r="X176" s="42">
        <v>1</v>
      </c>
      <c r="Y176" s="42">
        <v>0.54</v>
      </c>
      <c r="Z176" s="42">
        <v>2334117</v>
      </c>
      <c r="AA176" s="42">
        <v>2476</v>
      </c>
      <c r="AB176" s="42">
        <v>79</v>
      </c>
      <c r="AC176" s="42">
        <v>3</v>
      </c>
      <c r="AD176" s="42">
        <v>1</v>
      </c>
      <c r="AE176" s="42">
        <v>1</v>
      </c>
      <c r="AF176" s="42">
        <v>1</v>
      </c>
      <c r="AG176" s="42">
        <v>42</v>
      </c>
    </row>
    <row r="177" spans="1:33" x14ac:dyDescent="0.35">
      <c r="A177" s="42">
        <v>2630968270</v>
      </c>
      <c r="B177" t="s">
        <v>35</v>
      </c>
      <c r="C177" t="s">
        <v>123</v>
      </c>
      <c r="D177" s="42" t="s">
        <v>1781</v>
      </c>
      <c r="E177" s="52" t="s">
        <v>2324</v>
      </c>
      <c r="F177" s="42" t="s">
        <v>46</v>
      </c>
      <c r="G177" s="42">
        <v>2630968270</v>
      </c>
      <c r="H177" s="42" t="s">
        <v>1721</v>
      </c>
      <c r="I177" s="42" t="s">
        <v>117</v>
      </c>
      <c r="J177" s="42" t="s">
        <v>1769</v>
      </c>
      <c r="K177" s="42" t="s">
        <v>1776</v>
      </c>
      <c r="L177" s="42" t="s">
        <v>1777</v>
      </c>
      <c r="M177" s="42" t="s">
        <v>2325</v>
      </c>
      <c r="N177" s="42">
        <v>1180</v>
      </c>
      <c r="O177" s="42">
        <v>0</v>
      </c>
      <c r="P177" s="42">
        <v>0</v>
      </c>
      <c r="Q177" s="43">
        <v>42277</v>
      </c>
      <c r="R177" s="42"/>
      <c r="S177" s="42" t="s">
        <v>1783</v>
      </c>
      <c r="T177" s="42" t="s">
        <v>111</v>
      </c>
      <c r="U177" s="42"/>
      <c r="V177" s="42">
        <v>7243622</v>
      </c>
      <c r="W177" s="42">
        <v>6355</v>
      </c>
      <c r="X177" s="42">
        <v>67</v>
      </c>
      <c r="Y177" s="42">
        <v>0.41</v>
      </c>
      <c r="Z177" s="42">
        <v>5932678</v>
      </c>
      <c r="AA177" s="42">
        <v>6241</v>
      </c>
      <c r="AB177" s="42">
        <v>114</v>
      </c>
      <c r="AC177" s="42">
        <v>12</v>
      </c>
      <c r="AD177" s="42">
        <v>4</v>
      </c>
      <c r="AE177" s="42">
        <v>4</v>
      </c>
      <c r="AF177" s="42">
        <v>4</v>
      </c>
      <c r="AG177" s="42">
        <v>87</v>
      </c>
    </row>
    <row r="178" spans="1:33" x14ac:dyDescent="0.35">
      <c r="A178" s="42">
        <v>2648501767</v>
      </c>
      <c r="B178" t="s">
        <v>35</v>
      </c>
      <c r="C178" t="s">
        <v>36</v>
      </c>
      <c r="D178" s="42" t="s">
        <v>1849</v>
      </c>
      <c r="E178" s="52" t="s">
        <v>2326</v>
      </c>
      <c r="F178" s="42" t="s">
        <v>1736</v>
      </c>
      <c r="G178" s="42">
        <v>2648501767</v>
      </c>
      <c r="H178" s="42" t="s">
        <v>1721</v>
      </c>
      <c r="I178" s="42" t="s">
        <v>117</v>
      </c>
      <c r="J178" s="42" t="s">
        <v>1722</v>
      </c>
      <c r="K178" s="42" t="s">
        <v>1723</v>
      </c>
      <c r="L178" s="42" t="s">
        <v>1724</v>
      </c>
      <c r="M178" s="42" t="s">
        <v>2327</v>
      </c>
      <c r="N178" s="42">
        <v>1471514</v>
      </c>
      <c r="O178" s="42">
        <v>0</v>
      </c>
      <c r="P178" s="42">
        <v>0</v>
      </c>
      <c r="Q178" s="43">
        <v>42391</v>
      </c>
      <c r="R178" s="42" t="s">
        <v>2328</v>
      </c>
      <c r="S178" s="42" t="s">
        <v>1853</v>
      </c>
      <c r="T178" s="42" t="s">
        <v>111</v>
      </c>
      <c r="U178" s="42"/>
      <c r="V178" s="42">
        <v>1188883</v>
      </c>
      <c r="W178" s="42">
        <v>1466</v>
      </c>
      <c r="X178" s="42">
        <v>58</v>
      </c>
      <c r="Y178" s="42">
        <v>0.31</v>
      </c>
      <c r="Z178" s="42">
        <v>1082461</v>
      </c>
      <c r="AA178" s="42">
        <v>1431</v>
      </c>
      <c r="AB178" s="42">
        <v>35</v>
      </c>
      <c r="AC178" s="42">
        <v>4</v>
      </c>
      <c r="AD178" s="42">
        <v>1</v>
      </c>
      <c r="AE178" s="42">
        <v>2</v>
      </c>
      <c r="AF178" s="42">
        <v>1</v>
      </c>
      <c r="AG178" s="42">
        <v>20</v>
      </c>
    </row>
    <row r="179" spans="1:33" x14ac:dyDescent="0.35">
      <c r="A179" s="42">
        <v>2506485002</v>
      </c>
      <c r="B179" t="s">
        <v>35</v>
      </c>
      <c r="C179" t="s">
        <v>36</v>
      </c>
      <c r="D179" s="42" t="s">
        <v>1798</v>
      </c>
      <c r="E179" s="52" t="s">
        <v>2329</v>
      </c>
      <c r="F179" s="42" t="s">
        <v>46</v>
      </c>
      <c r="G179" s="42">
        <v>2506485002</v>
      </c>
      <c r="H179" s="42" t="s">
        <v>1721</v>
      </c>
      <c r="I179" s="42" t="s">
        <v>117</v>
      </c>
      <c r="J179" s="42" t="s">
        <v>1769</v>
      </c>
      <c r="K179" s="42" t="s">
        <v>1776</v>
      </c>
      <c r="L179" s="42" t="s">
        <v>1809</v>
      </c>
      <c r="M179" s="42" t="s">
        <v>2329</v>
      </c>
      <c r="N179" s="42">
        <v>163908</v>
      </c>
      <c r="O179" s="42">
        <v>0</v>
      </c>
      <c r="P179" s="42">
        <v>0</v>
      </c>
      <c r="Q179" s="43">
        <v>41219</v>
      </c>
      <c r="R179" s="42" t="s">
        <v>2330</v>
      </c>
      <c r="S179" s="42" t="s">
        <v>1803</v>
      </c>
      <c r="T179" s="42" t="s">
        <v>49</v>
      </c>
      <c r="U179" s="42" t="s">
        <v>44</v>
      </c>
      <c r="V179" s="42">
        <v>5886741</v>
      </c>
      <c r="W179" s="42">
        <v>5227</v>
      </c>
      <c r="X179" s="42">
        <v>3</v>
      </c>
      <c r="Y179" s="42">
        <v>0.39</v>
      </c>
      <c r="Z179" s="42">
        <v>4847327</v>
      </c>
      <c r="AA179" s="42">
        <v>5169</v>
      </c>
      <c r="AB179" s="42">
        <v>58</v>
      </c>
      <c r="AC179" s="42">
        <v>12</v>
      </c>
      <c r="AD179" s="42">
        <v>5</v>
      </c>
      <c r="AE179" s="42">
        <v>3</v>
      </c>
      <c r="AF179" s="42">
        <v>4</v>
      </c>
      <c r="AG179" s="42">
        <v>43</v>
      </c>
    </row>
    <row r="180" spans="1:33" x14ac:dyDescent="0.35">
      <c r="A180" s="42">
        <v>2744054668</v>
      </c>
      <c r="B180" t="s">
        <v>35</v>
      </c>
      <c r="C180" t="s">
        <v>36</v>
      </c>
      <c r="D180" s="42" t="s">
        <v>2331</v>
      </c>
      <c r="E180" s="52" t="s">
        <v>2332</v>
      </c>
      <c r="F180" s="42" t="s">
        <v>2333</v>
      </c>
      <c r="G180" s="42">
        <v>2744054668</v>
      </c>
      <c r="H180" s="42" t="s">
        <v>1721</v>
      </c>
      <c r="I180" s="42" t="s">
        <v>117</v>
      </c>
      <c r="J180" s="42" t="s">
        <v>1741</v>
      </c>
      <c r="K180" s="42" t="s">
        <v>1800</v>
      </c>
      <c r="L180" s="42" t="s">
        <v>1899</v>
      </c>
      <c r="M180" s="42" t="s">
        <v>2334</v>
      </c>
      <c r="N180" s="42">
        <v>399101</v>
      </c>
      <c r="O180" s="42">
        <v>0</v>
      </c>
      <c r="P180" s="42">
        <v>0</v>
      </c>
      <c r="Q180" s="43">
        <v>42958</v>
      </c>
      <c r="R180" s="42" t="s">
        <v>2335</v>
      </c>
      <c r="S180" s="42"/>
      <c r="T180" s="42" t="s">
        <v>49</v>
      </c>
      <c r="U180" s="42"/>
      <c r="V180" s="42">
        <v>4600567</v>
      </c>
      <c r="W180" s="42">
        <v>4139</v>
      </c>
      <c r="X180" s="42">
        <v>171</v>
      </c>
      <c r="Y180" s="42">
        <v>0.53</v>
      </c>
      <c r="Z180" s="42">
        <v>4034428</v>
      </c>
      <c r="AA180" s="42">
        <v>4084</v>
      </c>
      <c r="AB180" s="42">
        <v>55</v>
      </c>
      <c r="AC180" s="42">
        <v>0</v>
      </c>
      <c r="AD180" s="42">
        <v>0</v>
      </c>
      <c r="AE180" s="42">
        <v>0</v>
      </c>
      <c r="AF180" s="42">
        <v>0</v>
      </c>
      <c r="AG180" s="42">
        <v>43</v>
      </c>
    </row>
    <row r="181" spans="1:33" x14ac:dyDescent="0.35">
      <c r="A181" s="42">
        <v>2545824749</v>
      </c>
      <c r="B181" t="s">
        <v>35</v>
      </c>
      <c r="C181" t="s">
        <v>36</v>
      </c>
      <c r="D181" s="42" t="s">
        <v>2336</v>
      </c>
      <c r="E181" s="52" t="s">
        <v>2337</v>
      </c>
      <c r="F181" s="42" t="s">
        <v>1926</v>
      </c>
      <c r="G181" s="42">
        <v>2545824749</v>
      </c>
      <c r="H181" s="42" t="s">
        <v>1721</v>
      </c>
      <c r="I181" s="42" t="s">
        <v>117</v>
      </c>
      <c r="J181" s="42" t="s">
        <v>1729</v>
      </c>
      <c r="K181" s="42" t="s">
        <v>1730</v>
      </c>
      <c r="L181" s="42" t="s">
        <v>1731</v>
      </c>
      <c r="M181" s="42" t="s">
        <v>1732</v>
      </c>
      <c r="N181" s="42">
        <v>482300</v>
      </c>
      <c r="O181" s="42">
        <v>0</v>
      </c>
      <c r="P181" s="42">
        <v>0</v>
      </c>
      <c r="Q181" s="43">
        <v>41583</v>
      </c>
      <c r="R181" s="42" t="s">
        <v>2338</v>
      </c>
      <c r="S181" s="42"/>
      <c r="T181" s="42" t="s">
        <v>49</v>
      </c>
      <c r="U181" s="42" t="s">
        <v>44</v>
      </c>
      <c r="V181" s="42">
        <v>5454996</v>
      </c>
      <c r="W181" s="42">
        <v>5289</v>
      </c>
      <c r="X181" s="42">
        <v>278</v>
      </c>
      <c r="Y181" s="42">
        <v>0.43</v>
      </c>
      <c r="Z181" s="42">
        <v>4421280</v>
      </c>
      <c r="AA181" s="42">
        <v>5241</v>
      </c>
      <c r="AB181" s="42">
        <v>48</v>
      </c>
      <c r="AC181" s="42">
        <v>6</v>
      </c>
      <c r="AD181" s="42">
        <v>2</v>
      </c>
      <c r="AE181" s="42">
        <v>2</v>
      </c>
      <c r="AF181" s="42">
        <v>2</v>
      </c>
      <c r="AG181" s="42">
        <v>42</v>
      </c>
    </row>
    <row r="182" spans="1:33" x14ac:dyDescent="0.35">
      <c r="A182" s="42">
        <v>2654587690</v>
      </c>
      <c r="B182" t="s">
        <v>35</v>
      </c>
      <c r="C182" t="s">
        <v>36</v>
      </c>
      <c r="D182" s="42" t="s">
        <v>1849</v>
      </c>
      <c r="E182" s="52" t="s">
        <v>2339</v>
      </c>
      <c r="F182" s="42" t="s">
        <v>1736</v>
      </c>
      <c r="G182" s="42">
        <v>2654587690</v>
      </c>
      <c r="H182" s="42" t="s">
        <v>1721</v>
      </c>
      <c r="I182" s="42" t="s">
        <v>117</v>
      </c>
      <c r="J182" s="42" t="s">
        <v>1722</v>
      </c>
      <c r="K182" s="42" t="s">
        <v>1723</v>
      </c>
      <c r="L182" s="42" t="s">
        <v>1724</v>
      </c>
      <c r="M182" s="42" t="s">
        <v>2340</v>
      </c>
      <c r="N182" s="42">
        <v>1471530</v>
      </c>
      <c r="O182" s="42">
        <v>0</v>
      </c>
      <c r="P182" s="42">
        <v>0</v>
      </c>
      <c r="Q182" s="43">
        <v>42443</v>
      </c>
      <c r="R182" s="42" t="s">
        <v>2341</v>
      </c>
      <c r="S182" s="42" t="s">
        <v>1853</v>
      </c>
      <c r="T182" s="42" t="s">
        <v>111</v>
      </c>
      <c r="U182" s="42"/>
      <c r="V182" s="42">
        <v>688968</v>
      </c>
      <c r="W182" s="42">
        <v>884</v>
      </c>
      <c r="X182" s="42">
        <v>68</v>
      </c>
      <c r="Y182" s="42">
        <v>0.31</v>
      </c>
      <c r="Z182" s="42">
        <v>622581</v>
      </c>
      <c r="AA182" s="42">
        <v>868</v>
      </c>
      <c r="AB182" s="42">
        <v>16</v>
      </c>
      <c r="AC182" s="42">
        <v>0</v>
      </c>
      <c r="AD182" s="42">
        <v>0</v>
      </c>
      <c r="AE182" s="42">
        <v>0</v>
      </c>
      <c r="AF182" s="42">
        <v>0</v>
      </c>
      <c r="AG182" s="42">
        <v>12</v>
      </c>
    </row>
    <row r="183" spans="1:33" x14ac:dyDescent="0.35">
      <c r="A183" s="42">
        <v>2503982035</v>
      </c>
      <c r="B183" t="s">
        <v>35</v>
      </c>
      <c r="C183" t="s">
        <v>60</v>
      </c>
      <c r="D183" s="42" t="s">
        <v>1798</v>
      </c>
      <c r="E183" s="52" t="s">
        <v>2342</v>
      </c>
      <c r="F183" s="42" t="s">
        <v>46</v>
      </c>
      <c r="G183" s="42">
        <v>2503982035</v>
      </c>
      <c r="H183" s="42" t="s">
        <v>1721</v>
      </c>
      <c r="I183" s="42" t="s">
        <v>117</v>
      </c>
      <c r="J183" s="42" t="s">
        <v>1741</v>
      </c>
      <c r="K183" s="42" t="s">
        <v>1800</v>
      </c>
      <c r="L183" s="42" t="s">
        <v>1801</v>
      </c>
      <c r="M183" s="42" t="s">
        <v>2343</v>
      </c>
      <c r="N183" s="42">
        <v>179408</v>
      </c>
      <c r="O183" s="42">
        <v>0</v>
      </c>
      <c r="P183" s="42">
        <v>0</v>
      </c>
      <c r="Q183" s="43">
        <v>41212</v>
      </c>
      <c r="R183" s="42" t="s">
        <v>2344</v>
      </c>
      <c r="S183" s="42" t="s">
        <v>1803</v>
      </c>
      <c r="T183" s="42" t="s">
        <v>49</v>
      </c>
      <c r="U183" s="42" t="s">
        <v>44</v>
      </c>
      <c r="V183" s="42">
        <v>8272254</v>
      </c>
      <c r="W183" s="42">
        <v>7006</v>
      </c>
      <c r="X183" s="42">
        <v>6</v>
      </c>
      <c r="Y183" s="42">
        <v>0.46</v>
      </c>
      <c r="Z183" s="42">
        <v>6816450</v>
      </c>
      <c r="AA183" s="42">
        <v>6925</v>
      </c>
      <c r="AB183" s="42">
        <v>81</v>
      </c>
      <c r="AC183" s="42">
        <v>7</v>
      </c>
      <c r="AD183" s="42">
        <v>3</v>
      </c>
      <c r="AE183" s="42">
        <v>2</v>
      </c>
      <c r="AF183" s="42">
        <v>2</v>
      </c>
      <c r="AG183" s="42">
        <v>71</v>
      </c>
    </row>
    <row r="184" spans="1:33" x14ac:dyDescent="0.35">
      <c r="A184" s="42">
        <v>2582580531</v>
      </c>
      <c r="B184" t="s">
        <v>35</v>
      </c>
      <c r="C184" t="s">
        <v>36</v>
      </c>
      <c r="D184" s="42" t="s">
        <v>1612</v>
      </c>
      <c r="E184" s="52" t="s">
        <v>2345</v>
      </c>
      <c r="F184" s="42" t="s">
        <v>46</v>
      </c>
      <c r="G184" s="42">
        <v>2582580531</v>
      </c>
      <c r="H184" s="42" t="s">
        <v>1721</v>
      </c>
      <c r="I184" s="42" t="s">
        <v>117</v>
      </c>
      <c r="J184" s="42" t="s">
        <v>117</v>
      </c>
      <c r="K184" s="42" t="s">
        <v>117</v>
      </c>
      <c r="L184" s="42" t="s">
        <v>117</v>
      </c>
      <c r="M184" s="42" t="s">
        <v>117</v>
      </c>
      <c r="N184" s="42">
        <v>1117</v>
      </c>
      <c r="O184" s="42">
        <v>0</v>
      </c>
      <c r="P184" s="42">
        <v>0</v>
      </c>
      <c r="Q184" s="43">
        <v>42216</v>
      </c>
      <c r="R184" s="42"/>
      <c r="S184" s="42" t="s">
        <v>1610</v>
      </c>
      <c r="T184" s="42" t="s">
        <v>111</v>
      </c>
      <c r="U184" s="42"/>
      <c r="V184" s="42">
        <v>3309584</v>
      </c>
      <c r="W184" s="42">
        <v>3169</v>
      </c>
      <c r="X184" s="42">
        <v>203</v>
      </c>
      <c r="Y184" s="42">
        <v>0.57999999999999996</v>
      </c>
      <c r="Z184" s="42">
        <v>2815995</v>
      </c>
      <c r="AA184" s="42">
        <v>3115</v>
      </c>
      <c r="AB184" s="42">
        <v>54</v>
      </c>
      <c r="AC184" s="42">
        <v>2</v>
      </c>
      <c r="AD184" s="42">
        <v>1</v>
      </c>
      <c r="AE184" s="42">
        <v>0</v>
      </c>
      <c r="AF184" s="42">
        <v>1</v>
      </c>
      <c r="AG184" s="42">
        <v>41</v>
      </c>
    </row>
    <row r="185" spans="1:33" x14ac:dyDescent="0.35">
      <c r="A185" s="42">
        <v>651053076</v>
      </c>
      <c r="B185" t="s">
        <v>35</v>
      </c>
      <c r="C185" t="s">
        <v>60</v>
      </c>
      <c r="D185" s="42" t="s">
        <v>2346</v>
      </c>
      <c r="E185" s="52" t="s">
        <v>2346</v>
      </c>
      <c r="F185" s="42" t="s">
        <v>1161</v>
      </c>
      <c r="G185" s="42">
        <v>651053076</v>
      </c>
      <c r="H185" s="42" t="s">
        <v>1721</v>
      </c>
      <c r="I185" s="42" t="s">
        <v>117</v>
      </c>
      <c r="J185" s="42" t="s">
        <v>1722</v>
      </c>
      <c r="K185" s="42" t="s">
        <v>1752</v>
      </c>
      <c r="L185" s="42" t="s">
        <v>1753</v>
      </c>
      <c r="M185" s="42" t="s">
        <v>1754</v>
      </c>
      <c r="N185" s="42">
        <v>1148</v>
      </c>
      <c r="O185" s="42">
        <v>67081</v>
      </c>
      <c r="P185" s="42">
        <v>159873</v>
      </c>
      <c r="Q185" s="43">
        <v>40878</v>
      </c>
      <c r="R185" s="42" t="s">
        <v>2257</v>
      </c>
      <c r="S185" s="42" t="s">
        <v>2258</v>
      </c>
      <c r="T185" s="42" t="s">
        <v>49</v>
      </c>
      <c r="U185" s="42" t="s">
        <v>44</v>
      </c>
      <c r="V185" s="42">
        <v>3571103</v>
      </c>
      <c r="W185" s="42">
        <v>3220</v>
      </c>
      <c r="X185" s="42">
        <v>1</v>
      </c>
      <c r="Y185" s="42">
        <v>0.48</v>
      </c>
      <c r="Z185" s="42">
        <v>3111722</v>
      </c>
      <c r="AA185" s="42">
        <v>3171</v>
      </c>
      <c r="AB185" s="42">
        <v>49</v>
      </c>
      <c r="AC185" s="42">
        <v>6</v>
      </c>
      <c r="AD185" s="42">
        <v>2</v>
      </c>
      <c r="AE185" s="42">
        <v>2</v>
      </c>
      <c r="AF185" s="42">
        <v>2</v>
      </c>
      <c r="AG185" s="42">
        <v>42</v>
      </c>
    </row>
    <row r="186" spans="1:33" x14ac:dyDescent="0.35">
      <c r="A186" s="42">
        <v>2503754017</v>
      </c>
      <c r="B186" t="s">
        <v>35</v>
      </c>
      <c r="C186" t="s">
        <v>60</v>
      </c>
      <c r="D186" s="42" t="s">
        <v>1798</v>
      </c>
      <c r="E186" s="52" t="s">
        <v>2347</v>
      </c>
      <c r="F186" s="42" t="s">
        <v>46</v>
      </c>
      <c r="G186" s="42">
        <v>2503754017</v>
      </c>
      <c r="H186" s="42" t="s">
        <v>1721</v>
      </c>
      <c r="I186" s="42" t="s">
        <v>117</v>
      </c>
      <c r="J186" s="42" t="s">
        <v>1729</v>
      </c>
      <c r="K186" s="42" t="s">
        <v>2348</v>
      </c>
      <c r="L186" s="42" t="s">
        <v>2349</v>
      </c>
      <c r="M186" s="42" t="s">
        <v>2347</v>
      </c>
      <c r="N186" s="42">
        <v>1173026</v>
      </c>
      <c r="O186" s="42">
        <v>0</v>
      </c>
      <c r="P186" s="42">
        <v>0</v>
      </c>
      <c r="Q186" s="43">
        <v>41212</v>
      </c>
      <c r="R186" s="42" t="s">
        <v>2350</v>
      </c>
      <c r="S186" s="42" t="s">
        <v>1803</v>
      </c>
      <c r="T186" s="42" t="s">
        <v>49</v>
      </c>
      <c r="U186" s="42" t="s">
        <v>111</v>
      </c>
      <c r="V186" s="42">
        <v>5882710</v>
      </c>
      <c r="W186" s="42">
        <v>5304</v>
      </c>
      <c r="X186" s="42">
        <v>5</v>
      </c>
      <c r="Y186" s="42">
        <v>0.43</v>
      </c>
      <c r="Z186" s="42">
        <v>5007380</v>
      </c>
      <c r="AA186" s="42">
        <v>5254</v>
      </c>
      <c r="AB186" s="42">
        <v>50</v>
      </c>
      <c r="AC186" s="42">
        <v>6</v>
      </c>
      <c r="AD186" s="42">
        <v>2</v>
      </c>
      <c r="AE186" s="42">
        <v>2</v>
      </c>
      <c r="AF186" s="42">
        <v>2</v>
      </c>
      <c r="AG186" s="42">
        <v>41</v>
      </c>
    </row>
    <row r="187" spans="1:33" x14ac:dyDescent="0.35">
      <c r="A187" s="42">
        <v>641522654</v>
      </c>
      <c r="B187" t="s">
        <v>35</v>
      </c>
      <c r="C187" t="s">
        <v>60</v>
      </c>
      <c r="D187" s="42" t="s">
        <v>2351</v>
      </c>
      <c r="E187" s="52" t="s">
        <v>2351</v>
      </c>
      <c r="F187" s="42" t="s">
        <v>889</v>
      </c>
      <c r="G187" s="42">
        <v>641522654</v>
      </c>
      <c r="H187" s="42" t="s">
        <v>1721</v>
      </c>
      <c r="I187" s="42" t="s">
        <v>117</v>
      </c>
      <c r="J187" s="42" t="s">
        <v>1722</v>
      </c>
      <c r="K187" s="42" t="s">
        <v>1788</v>
      </c>
      <c r="L187" s="42" t="s">
        <v>1789</v>
      </c>
      <c r="M187" s="42" t="s">
        <v>2351</v>
      </c>
      <c r="N187" s="42">
        <v>32049</v>
      </c>
      <c r="O187" s="42">
        <v>28247</v>
      </c>
      <c r="P187" s="42">
        <v>59137</v>
      </c>
      <c r="Q187" s="43">
        <v>39661</v>
      </c>
      <c r="R187" s="42" t="s">
        <v>2352</v>
      </c>
      <c r="S187" s="42" t="s">
        <v>2353</v>
      </c>
      <c r="T187" s="42" t="s">
        <v>49</v>
      </c>
      <c r="U187" s="42" t="s">
        <v>44</v>
      </c>
      <c r="V187" s="42">
        <v>3409935</v>
      </c>
      <c r="W187" s="42">
        <v>3237</v>
      </c>
      <c r="X187" s="42">
        <v>7</v>
      </c>
      <c r="Y187" s="42">
        <v>0.49</v>
      </c>
      <c r="Z187" s="42">
        <v>2988980</v>
      </c>
      <c r="AA187" s="42">
        <v>3186</v>
      </c>
      <c r="AB187" s="42">
        <v>51</v>
      </c>
      <c r="AC187" s="42">
        <v>6</v>
      </c>
      <c r="AD187" s="42">
        <v>2</v>
      </c>
      <c r="AE187" s="42">
        <v>2</v>
      </c>
      <c r="AF187" s="42">
        <v>2</v>
      </c>
      <c r="AG187" s="42">
        <v>44</v>
      </c>
    </row>
    <row r="188" spans="1:33" x14ac:dyDescent="0.35">
      <c r="A188" s="42">
        <v>2514885032</v>
      </c>
      <c r="B188" t="s">
        <v>35</v>
      </c>
      <c r="C188" t="s">
        <v>60</v>
      </c>
      <c r="D188" s="42" t="s">
        <v>1754</v>
      </c>
      <c r="E188" s="52" t="s">
        <v>2354</v>
      </c>
      <c r="F188" s="42" t="s">
        <v>1205</v>
      </c>
      <c r="G188" s="42">
        <v>2514885032</v>
      </c>
      <c r="H188" s="42" t="s">
        <v>1721</v>
      </c>
      <c r="I188" s="42" t="s">
        <v>117</v>
      </c>
      <c r="J188" s="42" t="s">
        <v>1722</v>
      </c>
      <c r="K188" s="42" t="s">
        <v>1752</v>
      </c>
      <c r="L188" s="42" t="s">
        <v>1753</v>
      </c>
      <c r="M188" s="42" t="s">
        <v>1754</v>
      </c>
      <c r="N188" s="42">
        <v>1148</v>
      </c>
      <c r="O188" s="42">
        <v>0</v>
      </c>
      <c r="P188" s="42">
        <v>0</v>
      </c>
      <c r="Q188" s="43">
        <v>41735</v>
      </c>
      <c r="R188" s="42" t="s">
        <v>2257</v>
      </c>
      <c r="S188" s="42" t="s">
        <v>2258</v>
      </c>
      <c r="T188" s="42" t="s">
        <v>49</v>
      </c>
      <c r="U188" s="42" t="s">
        <v>44</v>
      </c>
      <c r="V188" s="42">
        <v>3947019</v>
      </c>
      <c r="W188" s="42">
        <v>3771</v>
      </c>
      <c r="X188" s="42">
        <v>5</v>
      </c>
      <c r="Y188" s="42">
        <v>0.47</v>
      </c>
      <c r="Z188" s="42">
        <v>3435571</v>
      </c>
      <c r="AA188" s="42">
        <v>3708</v>
      </c>
      <c r="AB188" s="42">
        <v>63</v>
      </c>
      <c r="AC188" s="42">
        <v>6</v>
      </c>
      <c r="AD188" s="42">
        <v>2</v>
      </c>
      <c r="AE188" s="42">
        <v>2</v>
      </c>
      <c r="AF188" s="42">
        <v>2</v>
      </c>
      <c r="AG188" s="42">
        <v>41</v>
      </c>
    </row>
    <row r="189" spans="1:33" x14ac:dyDescent="0.35">
      <c r="A189" s="42">
        <v>2623620440</v>
      </c>
      <c r="B189" t="s">
        <v>35</v>
      </c>
      <c r="C189" t="s">
        <v>36</v>
      </c>
      <c r="D189" s="42" t="s">
        <v>2290</v>
      </c>
      <c r="E189" s="52" t="s">
        <v>2355</v>
      </c>
      <c r="F189" s="42" t="s">
        <v>46</v>
      </c>
      <c r="G189" s="42">
        <v>2623620440</v>
      </c>
      <c r="H189" s="42" t="s">
        <v>1721</v>
      </c>
      <c r="I189" s="42" t="s">
        <v>117</v>
      </c>
      <c r="J189" s="42" t="s">
        <v>1729</v>
      </c>
      <c r="K189" s="42" t="s">
        <v>1828</v>
      </c>
      <c r="L189" s="42" t="s">
        <v>1829</v>
      </c>
      <c r="M189" s="42" t="s">
        <v>1830</v>
      </c>
      <c r="N189" s="42">
        <v>423474</v>
      </c>
      <c r="O189" s="42">
        <v>0</v>
      </c>
      <c r="P189" s="42">
        <v>0</v>
      </c>
      <c r="Q189" s="43">
        <v>42222</v>
      </c>
      <c r="R189" s="42"/>
      <c r="S189" s="42" t="s">
        <v>2291</v>
      </c>
      <c r="T189" s="42" t="s">
        <v>111</v>
      </c>
      <c r="U189" s="42"/>
      <c r="V189" s="42">
        <v>5666487</v>
      </c>
      <c r="W189" s="42">
        <v>6410</v>
      </c>
      <c r="X189" s="42">
        <v>128</v>
      </c>
      <c r="Y189" s="42">
        <v>0.37</v>
      </c>
      <c r="Z189" s="42">
        <v>4672398</v>
      </c>
      <c r="AA189" s="42">
        <v>6294</v>
      </c>
      <c r="AB189" s="42">
        <v>116</v>
      </c>
      <c r="AC189" s="42">
        <v>6</v>
      </c>
      <c r="AD189" s="42">
        <v>2</v>
      </c>
      <c r="AE189" s="42">
        <v>2</v>
      </c>
      <c r="AF189" s="42">
        <v>2</v>
      </c>
      <c r="AG189" s="42">
        <v>39</v>
      </c>
    </row>
    <row r="190" spans="1:33" x14ac:dyDescent="0.35">
      <c r="A190" s="42">
        <v>2509601013</v>
      </c>
      <c r="B190" t="s">
        <v>35</v>
      </c>
      <c r="C190" t="s">
        <v>36</v>
      </c>
      <c r="D190" s="42" t="s">
        <v>1798</v>
      </c>
      <c r="E190" s="52" t="s">
        <v>2356</v>
      </c>
      <c r="F190" s="42" t="s">
        <v>46</v>
      </c>
      <c r="G190" s="42">
        <v>2509601013</v>
      </c>
      <c r="H190" s="42" t="s">
        <v>1721</v>
      </c>
      <c r="I190" s="42" t="s">
        <v>117</v>
      </c>
      <c r="J190" s="42" t="s">
        <v>2357</v>
      </c>
      <c r="K190" s="42" t="s">
        <v>2358</v>
      </c>
      <c r="L190" s="42" t="s">
        <v>2359</v>
      </c>
      <c r="M190" s="42" t="s">
        <v>2356</v>
      </c>
      <c r="N190" s="42">
        <v>118161</v>
      </c>
      <c r="O190" s="42">
        <v>0</v>
      </c>
      <c r="P190" s="42">
        <v>0</v>
      </c>
      <c r="Q190" s="43">
        <v>41219</v>
      </c>
      <c r="R190" s="42" t="s">
        <v>2360</v>
      </c>
      <c r="S190" s="42" t="s">
        <v>1803</v>
      </c>
      <c r="T190" s="42" t="s">
        <v>49</v>
      </c>
      <c r="U190" s="42" t="s">
        <v>44</v>
      </c>
      <c r="V190" s="42">
        <v>7386997</v>
      </c>
      <c r="W190" s="42">
        <v>6749</v>
      </c>
      <c r="X190" s="42">
        <v>10</v>
      </c>
      <c r="Y190" s="42">
        <v>0.39</v>
      </c>
      <c r="Z190" s="42">
        <v>6256389</v>
      </c>
      <c r="AA190" s="42">
        <v>6690</v>
      </c>
      <c r="AB190" s="42">
        <v>59</v>
      </c>
      <c r="AC190" s="42">
        <v>9</v>
      </c>
      <c r="AD190" s="42">
        <v>3</v>
      </c>
      <c r="AE190" s="42">
        <v>3</v>
      </c>
      <c r="AF190" s="42">
        <v>3</v>
      </c>
      <c r="AG190" s="42">
        <v>42</v>
      </c>
    </row>
    <row r="191" spans="1:33" x14ac:dyDescent="0.35">
      <c r="A191" s="42">
        <v>2757320922</v>
      </c>
      <c r="B191" t="s">
        <v>35</v>
      </c>
      <c r="C191" t="s">
        <v>60</v>
      </c>
      <c r="D191" s="42" t="s">
        <v>2361</v>
      </c>
      <c r="E191" s="52" t="s">
        <v>2362</v>
      </c>
      <c r="F191" s="42" t="s">
        <v>2363</v>
      </c>
      <c r="G191" s="42">
        <v>2757320922</v>
      </c>
      <c r="H191" s="42" t="s">
        <v>1721</v>
      </c>
      <c r="I191" s="42" t="s">
        <v>117</v>
      </c>
      <c r="J191" s="42" t="s">
        <v>1722</v>
      </c>
      <c r="K191" s="42" t="s">
        <v>1788</v>
      </c>
      <c r="L191" s="42" t="s">
        <v>2364</v>
      </c>
      <c r="M191" s="42" t="s">
        <v>2362</v>
      </c>
      <c r="N191" s="42">
        <v>1851505</v>
      </c>
      <c r="O191" s="42">
        <v>0</v>
      </c>
      <c r="P191" s="42">
        <v>0</v>
      </c>
      <c r="Q191" s="43">
        <v>43052</v>
      </c>
      <c r="R191" s="42" t="s">
        <v>2365</v>
      </c>
      <c r="S191" s="42"/>
      <c r="T191" s="42" t="s">
        <v>49</v>
      </c>
      <c r="U191" s="42"/>
      <c r="V191" s="42">
        <v>3021545</v>
      </c>
      <c r="W191" s="42">
        <v>3119</v>
      </c>
      <c r="X191" s="42">
        <v>1</v>
      </c>
      <c r="Y191" s="42">
        <v>0.69</v>
      </c>
      <c r="Z191" s="42">
        <v>2726185</v>
      </c>
      <c r="AA191" s="42">
        <v>3054</v>
      </c>
      <c r="AB191" s="42">
        <v>65</v>
      </c>
      <c r="AC191" s="42">
        <v>9</v>
      </c>
      <c r="AD191" s="42">
        <v>3</v>
      </c>
      <c r="AE191" s="42">
        <v>3</v>
      </c>
      <c r="AF191" s="42">
        <v>3</v>
      </c>
      <c r="AG191" s="42">
        <v>46</v>
      </c>
    </row>
    <row r="192" spans="1:33" x14ac:dyDescent="0.35">
      <c r="A192" s="42">
        <v>2740892533</v>
      </c>
      <c r="B192" t="s">
        <v>35</v>
      </c>
      <c r="C192" t="s">
        <v>36</v>
      </c>
      <c r="D192" s="42" t="s">
        <v>2366</v>
      </c>
      <c r="E192" s="52" t="s">
        <v>2367</v>
      </c>
      <c r="F192" s="42" t="s">
        <v>2368</v>
      </c>
      <c r="G192" s="42">
        <v>2740892533</v>
      </c>
      <c r="H192" s="42" t="s">
        <v>1721</v>
      </c>
      <c r="I192" s="42" t="s">
        <v>117</v>
      </c>
      <c r="J192" s="42" t="s">
        <v>1722</v>
      </c>
      <c r="K192" s="42" t="s">
        <v>1871</v>
      </c>
      <c r="L192" s="42" t="s">
        <v>1985</v>
      </c>
      <c r="M192" s="42" t="s">
        <v>2369</v>
      </c>
      <c r="N192" s="42">
        <v>1681830</v>
      </c>
      <c r="O192" s="42">
        <v>0</v>
      </c>
      <c r="P192" s="42">
        <v>0</v>
      </c>
      <c r="Q192" s="43">
        <v>42947</v>
      </c>
      <c r="R192" s="42" t="s">
        <v>2370</v>
      </c>
      <c r="S192" s="42"/>
      <c r="T192" s="42" t="s">
        <v>49</v>
      </c>
      <c r="U192" s="42"/>
      <c r="V192" s="42">
        <v>5430887</v>
      </c>
      <c r="W192" s="42">
        <v>5036</v>
      </c>
      <c r="X192" s="42">
        <v>694</v>
      </c>
      <c r="Y192" s="42">
        <v>0.43</v>
      </c>
      <c r="Z192" s="42">
        <v>4467530</v>
      </c>
      <c r="AA192" s="42">
        <v>4978</v>
      </c>
      <c r="AB192" s="42">
        <v>58</v>
      </c>
      <c r="AC192" s="42">
        <v>3</v>
      </c>
      <c r="AD192" s="42">
        <v>1</v>
      </c>
      <c r="AE192" s="42">
        <v>1</v>
      </c>
      <c r="AF192" s="42">
        <v>1</v>
      </c>
      <c r="AG192" s="42">
        <v>45</v>
      </c>
    </row>
    <row r="193" spans="1:33" x14ac:dyDescent="0.35">
      <c r="A193" s="42">
        <v>2606217677</v>
      </c>
      <c r="B193" t="s">
        <v>35</v>
      </c>
      <c r="C193" t="s">
        <v>36</v>
      </c>
      <c r="D193" s="42" t="s">
        <v>1763</v>
      </c>
      <c r="E193" s="52" t="s">
        <v>2371</v>
      </c>
      <c r="F193" s="42" t="s">
        <v>1736</v>
      </c>
      <c r="G193" s="42">
        <v>2606217677</v>
      </c>
      <c r="H193" s="42" t="s">
        <v>1721</v>
      </c>
      <c r="I193" s="42" t="s">
        <v>117</v>
      </c>
      <c r="J193" s="42" t="s">
        <v>1722</v>
      </c>
      <c r="K193" s="42" t="s">
        <v>1723</v>
      </c>
      <c r="L193" s="42" t="s">
        <v>1724</v>
      </c>
      <c r="M193" s="42" t="s">
        <v>1725</v>
      </c>
      <c r="N193" s="42">
        <v>59926</v>
      </c>
      <c r="O193" s="42">
        <v>0</v>
      </c>
      <c r="P193" s="42">
        <v>0</v>
      </c>
      <c r="Q193" s="43">
        <v>42073</v>
      </c>
      <c r="R193" s="42" t="s">
        <v>2372</v>
      </c>
      <c r="S193" s="42"/>
      <c r="T193" s="42" t="s">
        <v>49</v>
      </c>
      <c r="U193" s="42" t="s">
        <v>44</v>
      </c>
      <c r="V193" s="42">
        <v>1669823</v>
      </c>
      <c r="W193" s="42">
        <v>1924</v>
      </c>
      <c r="X193" s="42">
        <v>4</v>
      </c>
      <c r="Y193" s="42">
        <v>0.32</v>
      </c>
      <c r="Z193" s="42">
        <v>1514667</v>
      </c>
      <c r="AA193" s="42">
        <v>1868</v>
      </c>
      <c r="AB193" s="42">
        <v>56</v>
      </c>
      <c r="AC193" s="42">
        <v>3</v>
      </c>
      <c r="AD193" s="42">
        <v>1</v>
      </c>
      <c r="AE193" s="42">
        <v>1</v>
      </c>
      <c r="AF193" s="42">
        <v>1</v>
      </c>
      <c r="AG193" s="42">
        <v>39</v>
      </c>
    </row>
    <row r="194" spans="1:33" x14ac:dyDescent="0.35">
      <c r="A194" s="42">
        <v>2508501011</v>
      </c>
      <c r="B194" t="s">
        <v>35</v>
      </c>
      <c r="C194" t="s">
        <v>60</v>
      </c>
      <c r="D194" s="42" t="s">
        <v>1798</v>
      </c>
      <c r="E194" s="52" t="s">
        <v>2373</v>
      </c>
      <c r="F194" s="42" t="s">
        <v>46</v>
      </c>
      <c r="G194" s="42">
        <v>2508501011</v>
      </c>
      <c r="H194" s="42" t="s">
        <v>1721</v>
      </c>
      <c r="I194" s="42" t="s">
        <v>117</v>
      </c>
      <c r="J194" s="42" t="s">
        <v>1722</v>
      </c>
      <c r="K194" s="42" t="s">
        <v>1788</v>
      </c>
      <c r="L194" s="42" t="s">
        <v>2364</v>
      </c>
      <c r="M194" s="42" t="s">
        <v>2374</v>
      </c>
      <c r="N194" s="42">
        <v>292564</v>
      </c>
      <c r="O194" s="42">
        <v>0</v>
      </c>
      <c r="P194" s="42">
        <v>0</v>
      </c>
      <c r="Q194" s="43">
        <v>41219</v>
      </c>
      <c r="R194" s="42" t="s">
        <v>2375</v>
      </c>
      <c r="S194" s="42" t="s">
        <v>1803</v>
      </c>
      <c r="T194" s="42" t="s">
        <v>49</v>
      </c>
      <c r="U194" s="42" t="s">
        <v>44</v>
      </c>
      <c r="V194" s="42">
        <v>3342364</v>
      </c>
      <c r="W194" s="42">
        <v>3439</v>
      </c>
      <c r="X194" s="42">
        <v>1</v>
      </c>
      <c r="Y194" s="42">
        <v>0.69</v>
      </c>
      <c r="Z194" s="42">
        <v>3058173</v>
      </c>
      <c r="AA194" s="42">
        <v>3383</v>
      </c>
      <c r="AB194" s="42">
        <v>56</v>
      </c>
      <c r="AC194" s="42">
        <v>6</v>
      </c>
      <c r="AD194" s="42">
        <v>2</v>
      </c>
      <c r="AE194" s="42">
        <v>2</v>
      </c>
      <c r="AF194" s="42">
        <v>2</v>
      </c>
      <c r="AG194" s="42">
        <v>44</v>
      </c>
    </row>
    <row r="195" spans="1:33" x14ac:dyDescent="0.35">
      <c r="A195" s="42">
        <v>637000214</v>
      </c>
      <c r="B195" t="s">
        <v>35</v>
      </c>
      <c r="C195" t="s">
        <v>60</v>
      </c>
      <c r="D195" s="42" t="s">
        <v>2376</v>
      </c>
      <c r="E195" s="52" t="s">
        <v>2377</v>
      </c>
      <c r="F195" s="42" t="s">
        <v>46</v>
      </c>
      <c r="G195" s="42">
        <v>637000214</v>
      </c>
      <c r="H195" s="42" t="s">
        <v>1721</v>
      </c>
      <c r="I195" s="42" t="s">
        <v>117</v>
      </c>
      <c r="J195" s="42" t="s">
        <v>1722</v>
      </c>
      <c r="K195" s="42" t="s">
        <v>1723</v>
      </c>
      <c r="L195" s="42" t="s">
        <v>1724</v>
      </c>
      <c r="M195" s="42" t="s">
        <v>1725</v>
      </c>
      <c r="N195" s="42">
        <v>59919</v>
      </c>
      <c r="O195" s="42">
        <v>213</v>
      </c>
      <c r="P195" s="42">
        <v>57761</v>
      </c>
      <c r="Q195" s="43">
        <v>39052</v>
      </c>
      <c r="R195" s="42" t="s">
        <v>2378</v>
      </c>
      <c r="S195" s="42" t="s">
        <v>1780</v>
      </c>
      <c r="T195" s="42" t="s">
        <v>49</v>
      </c>
      <c r="U195" s="42" t="s">
        <v>44</v>
      </c>
      <c r="V195" s="42">
        <v>1657990</v>
      </c>
      <c r="W195" s="42">
        <v>2069</v>
      </c>
      <c r="X195" s="42">
        <v>1</v>
      </c>
      <c r="Y195" s="42">
        <v>0.31</v>
      </c>
      <c r="Z195" s="42">
        <v>1468496</v>
      </c>
      <c r="AA195" s="42">
        <v>1966</v>
      </c>
      <c r="AB195" s="42">
        <v>103</v>
      </c>
      <c r="AC195" s="42">
        <v>6</v>
      </c>
      <c r="AD195" s="42">
        <v>1</v>
      </c>
      <c r="AE195" s="42">
        <v>1</v>
      </c>
      <c r="AF195" s="42">
        <v>1</v>
      </c>
      <c r="AG195" s="42">
        <v>40</v>
      </c>
    </row>
    <row r="196" spans="1:33" x14ac:dyDescent="0.35">
      <c r="A196" s="42">
        <v>2738541244</v>
      </c>
      <c r="B196" t="s">
        <v>35</v>
      </c>
      <c r="C196" t="s">
        <v>36</v>
      </c>
      <c r="D196" s="42" t="s">
        <v>392</v>
      </c>
      <c r="E196" s="52" t="s">
        <v>2379</v>
      </c>
      <c r="F196" s="42" t="s">
        <v>46</v>
      </c>
      <c r="G196" s="42">
        <v>2738541244</v>
      </c>
      <c r="H196" s="42" t="s">
        <v>1721</v>
      </c>
      <c r="I196" s="42" t="s">
        <v>117</v>
      </c>
      <c r="J196" s="42" t="s">
        <v>1722</v>
      </c>
      <c r="K196" s="42" t="s">
        <v>1788</v>
      </c>
      <c r="L196" s="42" t="s">
        <v>1789</v>
      </c>
      <c r="M196" s="42" t="s">
        <v>117</v>
      </c>
      <c r="N196" s="42">
        <v>1129</v>
      </c>
      <c r="O196" s="42">
        <v>0</v>
      </c>
      <c r="P196" s="42">
        <v>0</v>
      </c>
      <c r="Q196" s="43">
        <v>42929</v>
      </c>
      <c r="R196" s="42" t="s">
        <v>2380</v>
      </c>
      <c r="S196" s="42" t="s">
        <v>1907</v>
      </c>
      <c r="T196" s="42" t="s">
        <v>111</v>
      </c>
      <c r="U196" s="42"/>
      <c r="V196" s="42">
        <v>608306</v>
      </c>
      <c r="W196" s="42">
        <v>727</v>
      </c>
      <c r="X196" s="42">
        <v>37</v>
      </c>
      <c r="Y196" s="42">
        <v>0.59</v>
      </c>
      <c r="Z196" s="42">
        <v>536625</v>
      </c>
      <c r="AA196" s="42">
        <v>709</v>
      </c>
      <c r="AB196" s="42">
        <v>18</v>
      </c>
      <c r="AC196" s="42">
        <v>3</v>
      </c>
      <c r="AD196" s="42">
        <v>1</v>
      </c>
      <c r="AE196" s="42">
        <v>1</v>
      </c>
      <c r="AF196" s="42">
        <v>1</v>
      </c>
      <c r="AG196" s="42">
        <v>9</v>
      </c>
    </row>
    <row r="197" spans="1:33" x14ac:dyDescent="0.35">
      <c r="A197" s="42">
        <v>2606217692</v>
      </c>
      <c r="B197" t="s">
        <v>35</v>
      </c>
      <c r="C197" t="s">
        <v>36</v>
      </c>
      <c r="D197" s="42" t="s">
        <v>1763</v>
      </c>
      <c r="E197" s="52" t="s">
        <v>2381</v>
      </c>
      <c r="F197" s="42" t="s">
        <v>1736</v>
      </c>
      <c r="G197" s="42">
        <v>2606217692</v>
      </c>
      <c r="H197" s="42" t="s">
        <v>1721</v>
      </c>
      <c r="I197" s="42" t="s">
        <v>117</v>
      </c>
      <c r="J197" s="42" t="s">
        <v>1722</v>
      </c>
      <c r="K197" s="42" t="s">
        <v>1723</v>
      </c>
      <c r="L197" s="42" t="s">
        <v>1724</v>
      </c>
      <c r="M197" s="42" t="s">
        <v>1725</v>
      </c>
      <c r="N197" s="42">
        <v>59921</v>
      </c>
      <c r="O197" s="42">
        <v>0</v>
      </c>
      <c r="P197" s="42">
        <v>0</v>
      </c>
      <c r="Q197" s="43">
        <v>42073</v>
      </c>
      <c r="R197" s="42" t="s">
        <v>2382</v>
      </c>
      <c r="S197" s="42"/>
      <c r="T197" s="42" t="s">
        <v>49</v>
      </c>
      <c r="U197" s="42" t="s">
        <v>44</v>
      </c>
      <c r="V197" s="42">
        <v>1699937</v>
      </c>
      <c r="W197" s="42">
        <v>1973</v>
      </c>
      <c r="X197" s="42">
        <v>13</v>
      </c>
      <c r="Y197" s="42">
        <v>0.31</v>
      </c>
      <c r="Z197" s="42">
        <v>1525504</v>
      </c>
      <c r="AA197" s="42">
        <v>1920</v>
      </c>
      <c r="AB197" s="42">
        <v>53</v>
      </c>
      <c r="AC197" s="42">
        <v>3</v>
      </c>
      <c r="AD197" s="42">
        <v>1</v>
      </c>
      <c r="AE197" s="42">
        <v>1</v>
      </c>
      <c r="AF197" s="42">
        <v>1</v>
      </c>
      <c r="AG197" s="42">
        <v>38</v>
      </c>
    </row>
    <row r="198" spans="1:33" x14ac:dyDescent="0.35">
      <c r="A198" s="42">
        <v>2630969032</v>
      </c>
      <c r="B198" t="s">
        <v>35</v>
      </c>
      <c r="C198" t="s">
        <v>123</v>
      </c>
      <c r="D198" s="42" t="s">
        <v>1781</v>
      </c>
      <c r="E198" s="52" t="s">
        <v>2383</v>
      </c>
      <c r="F198" s="42" t="s">
        <v>46</v>
      </c>
      <c r="G198" s="42">
        <v>2630969032</v>
      </c>
      <c r="H198" s="42" t="s">
        <v>1721</v>
      </c>
      <c r="I198" s="42" t="s">
        <v>117</v>
      </c>
      <c r="J198" s="42" t="s">
        <v>1769</v>
      </c>
      <c r="K198" s="42" t="s">
        <v>1776</v>
      </c>
      <c r="L198" s="42" t="s">
        <v>1777</v>
      </c>
      <c r="M198" s="42" t="s">
        <v>2383</v>
      </c>
      <c r="N198" s="42">
        <v>442876</v>
      </c>
      <c r="O198" s="42">
        <v>0</v>
      </c>
      <c r="P198" s="42">
        <v>0</v>
      </c>
      <c r="Q198" s="43">
        <v>42277</v>
      </c>
      <c r="R198" s="42">
        <v>996</v>
      </c>
      <c r="S198" s="42" t="s">
        <v>1783</v>
      </c>
      <c r="T198" s="42" t="s">
        <v>49</v>
      </c>
      <c r="U198" s="42" t="s">
        <v>44</v>
      </c>
      <c r="V198" s="42">
        <v>7981546</v>
      </c>
      <c r="W198" s="42">
        <v>7396</v>
      </c>
      <c r="X198" s="42">
        <v>13</v>
      </c>
      <c r="Y198" s="42">
        <v>0.41</v>
      </c>
      <c r="Z198" s="42">
        <v>6507308</v>
      </c>
      <c r="AA198" s="42">
        <v>7309</v>
      </c>
      <c r="AB198" s="42">
        <v>87</v>
      </c>
      <c r="AC198" s="42">
        <v>13</v>
      </c>
      <c r="AD198" s="42">
        <v>5</v>
      </c>
      <c r="AE198" s="42">
        <v>4</v>
      </c>
      <c r="AF198" s="42">
        <v>4</v>
      </c>
      <c r="AG198" s="42">
        <v>60</v>
      </c>
    </row>
    <row r="199" spans="1:33" x14ac:dyDescent="0.35">
      <c r="A199" s="42">
        <v>2731957844</v>
      </c>
      <c r="B199" t="s">
        <v>35</v>
      </c>
      <c r="C199" t="s">
        <v>36</v>
      </c>
      <c r="D199" s="42" t="s">
        <v>2384</v>
      </c>
      <c r="E199" s="52" t="s">
        <v>2385</v>
      </c>
      <c r="F199" s="42" t="s">
        <v>2386</v>
      </c>
      <c r="G199" s="42">
        <v>2731957844</v>
      </c>
      <c r="H199" s="42" t="s">
        <v>1721</v>
      </c>
      <c r="I199" s="42" t="s">
        <v>117</v>
      </c>
      <c r="J199" s="42" t="s">
        <v>1729</v>
      </c>
      <c r="K199" s="42" t="s">
        <v>1730</v>
      </c>
      <c r="L199" s="42" t="s">
        <v>1731</v>
      </c>
      <c r="M199" s="42" t="s">
        <v>1732</v>
      </c>
      <c r="N199" s="42">
        <v>449441</v>
      </c>
      <c r="O199" s="42">
        <v>0</v>
      </c>
      <c r="P199" s="42">
        <v>0</v>
      </c>
      <c r="Q199" s="43">
        <v>42866</v>
      </c>
      <c r="R199" s="42" t="s">
        <v>2387</v>
      </c>
      <c r="S199" s="42"/>
      <c r="T199" s="42" t="s">
        <v>49</v>
      </c>
      <c r="U199" s="42"/>
      <c r="V199" s="42">
        <v>5263219</v>
      </c>
      <c r="W199" s="42">
        <v>5138</v>
      </c>
      <c r="X199" s="42">
        <v>29</v>
      </c>
      <c r="Y199" s="42">
        <v>0.43</v>
      </c>
      <c r="Z199" s="42">
        <v>4125010</v>
      </c>
      <c r="AA199" s="42">
        <v>5077</v>
      </c>
      <c r="AB199" s="42">
        <v>61</v>
      </c>
      <c r="AC199" s="42">
        <v>4</v>
      </c>
      <c r="AD199" s="42">
        <v>2</v>
      </c>
      <c r="AE199" s="42">
        <v>1</v>
      </c>
      <c r="AF199" s="42">
        <v>1</v>
      </c>
      <c r="AG199" s="42">
        <v>41</v>
      </c>
    </row>
    <row r="200" spans="1:33" x14ac:dyDescent="0.35">
      <c r="A200" s="42">
        <v>2516143000</v>
      </c>
      <c r="B200" t="s">
        <v>35</v>
      </c>
      <c r="C200" t="s">
        <v>36</v>
      </c>
      <c r="D200" s="42" t="s">
        <v>1798</v>
      </c>
      <c r="E200" s="52" t="s">
        <v>2388</v>
      </c>
      <c r="F200" s="42" t="s">
        <v>46</v>
      </c>
      <c r="G200" s="42">
        <v>2516143000</v>
      </c>
      <c r="H200" s="42" t="s">
        <v>1721</v>
      </c>
      <c r="I200" s="42" t="s">
        <v>117</v>
      </c>
      <c r="J200" s="42" t="s">
        <v>1769</v>
      </c>
      <c r="K200" s="42" t="s">
        <v>1857</v>
      </c>
      <c r="L200" s="42" t="s">
        <v>1858</v>
      </c>
      <c r="M200" s="42" t="s">
        <v>2388</v>
      </c>
      <c r="N200" s="42">
        <v>1173024</v>
      </c>
      <c r="O200" s="42">
        <v>0</v>
      </c>
      <c r="P200" s="42">
        <v>0</v>
      </c>
      <c r="Q200" s="43">
        <v>41219</v>
      </c>
      <c r="R200" s="42" t="s">
        <v>2389</v>
      </c>
      <c r="S200" s="42" t="s">
        <v>1803</v>
      </c>
      <c r="T200" s="42" t="s">
        <v>49</v>
      </c>
      <c r="U200" s="42" t="s">
        <v>44</v>
      </c>
      <c r="V200" s="42">
        <v>8079181</v>
      </c>
      <c r="W200" s="42">
        <v>7130</v>
      </c>
      <c r="X200" s="42">
        <v>12</v>
      </c>
      <c r="Y200" s="42">
        <v>0.43</v>
      </c>
      <c r="Z200" s="42">
        <v>6428742</v>
      </c>
      <c r="AA200" s="42">
        <v>7060</v>
      </c>
      <c r="AB200" s="42">
        <v>70</v>
      </c>
      <c r="AC200" s="42">
        <v>9</v>
      </c>
      <c r="AD200" s="42">
        <v>4</v>
      </c>
      <c r="AE200" s="42">
        <v>2</v>
      </c>
      <c r="AF200" s="42">
        <v>3</v>
      </c>
      <c r="AG200" s="42">
        <v>42</v>
      </c>
    </row>
    <row r="201" spans="1:33" x14ac:dyDescent="0.35">
      <c r="A201" s="42">
        <v>2510917005</v>
      </c>
      <c r="B201" t="s">
        <v>35</v>
      </c>
      <c r="C201" t="s">
        <v>36</v>
      </c>
      <c r="D201" s="42" t="s">
        <v>2390</v>
      </c>
      <c r="E201" s="52" t="s">
        <v>2390</v>
      </c>
      <c r="F201" s="42" t="s">
        <v>2391</v>
      </c>
      <c r="G201" s="42">
        <v>2510917005</v>
      </c>
      <c r="H201" s="42" t="s">
        <v>1721</v>
      </c>
      <c r="I201" s="42" t="s">
        <v>117</v>
      </c>
      <c r="J201" s="42" t="s">
        <v>1729</v>
      </c>
      <c r="K201" s="42" t="s">
        <v>1730</v>
      </c>
      <c r="L201" s="42" t="s">
        <v>1731</v>
      </c>
      <c r="M201" s="42" t="s">
        <v>1732</v>
      </c>
      <c r="N201" s="42">
        <v>267872</v>
      </c>
      <c r="O201" s="42">
        <v>0</v>
      </c>
      <c r="P201" s="42">
        <v>0</v>
      </c>
      <c r="Q201" s="43">
        <v>42222</v>
      </c>
      <c r="R201" s="42" t="s">
        <v>2392</v>
      </c>
      <c r="S201" s="42" t="s">
        <v>2393</v>
      </c>
      <c r="T201" s="42" t="s">
        <v>49</v>
      </c>
      <c r="U201" s="42" t="s">
        <v>44</v>
      </c>
      <c r="V201" s="42">
        <v>5200544</v>
      </c>
      <c r="W201" s="42">
        <v>5108</v>
      </c>
      <c r="X201" s="42">
        <v>118</v>
      </c>
      <c r="Y201" s="42">
        <v>0.42</v>
      </c>
      <c r="Z201" s="42">
        <v>4217017</v>
      </c>
      <c r="AA201" s="42">
        <v>5053</v>
      </c>
      <c r="AB201" s="42">
        <v>55</v>
      </c>
      <c r="AC201" s="42">
        <v>4</v>
      </c>
      <c r="AD201" s="42">
        <v>2</v>
      </c>
      <c r="AE201" s="42">
        <v>1</v>
      </c>
      <c r="AF201" s="42">
        <v>1</v>
      </c>
      <c r="AG201" s="42">
        <v>42</v>
      </c>
    </row>
    <row r="202" spans="1:33" x14ac:dyDescent="0.35">
      <c r="A202" s="42">
        <v>2713896943</v>
      </c>
      <c r="B202" t="s">
        <v>35</v>
      </c>
      <c r="C202" t="s">
        <v>36</v>
      </c>
      <c r="D202" s="42" t="s">
        <v>2394</v>
      </c>
      <c r="E202" s="52" t="s">
        <v>2395</v>
      </c>
      <c r="F202" s="42" t="s">
        <v>2396</v>
      </c>
      <c r="G202" s="42">
        <v>2713896943</v>
      </c>
      <c r="H202" s="42" t="s">
        <v>1721</v>
      </c>
      <c r="I202" s="42" t="s">
        <v>117</v>
      </c>
      <c r="J202" s="42" t="s">
        <v>1769</v>
      </c>
      <c r="K202" s="42" t="s">
        <v>1794</v>
      </c>
      <c r="L202" s="42" t="s">
        <v>2397</v>
      </c>
      <c r="M202" s="42" t="s">
        <v>2398</v>
      </c>
      <c r="N202" s="42">
        <v>75695</v>
      </c>
      <c r="O202" s="42">
        <v>0</v>
      </c>
      <c r="P202" s="42">
        <v>0</v>
      </c>
      <c r="Q202" s="43">
        <v>42768</v>
      </c>
      <c r="R202" s="42" t="s">
        <v>2399</v>
      </c>
      <c r="S202" s="42"/>
      <c r="T202" s="42" t="s">
        <v>49</v>
      </c>
      <c r="U202" s="42"/>
      <c r="V202" s="42">
        <v>4813075</v>
      </c>
      <c r="W202" s="42">
        <v>4454</v>
      </c>
      <c r="X202" s="42">
        <v>334</v>
      </c>
      <c r="Y202" s="42">
        <v>0.43</v>
      </c>
      <c r="Z202" s="42">
        <v>3932764</v>
      </c>
      <c r="AA202" s="42">
        <v>4376</v>
      </c>
      <c r="AB202" s="42">
        <v>78</v>
      </c>
      <c r="AC202" s="42">
        <v>12</v>
      </c>
      <c r="AD202" s="42">
        <v>3</v>
      </c>
      <c r="AE202" s="42">
        <v>5</v>
      </c>
      <c r="AF202" s="42">
        <v>4</v>
      </c>
      <c r="AG202" s="42">
        <v>48</v>
      </c>
    </row>
    <row r="203" spans="1:33" x14ac:dyDescent="0.35">
      <c r="A203" s="42">
        <v>2265123001</v>
      </c>
      <c r="B203" t="s">
        <v>35</v>
      </c>
      <c r="C203" t="s">
        <v>36</v>
      </c>
      <c r="D203" s="42" t="s">
        <v>2400</v>
      </c>
      <c r="E203" s="52" t="s">
        <v>2401</v>
      </c>
      <c r="F203" s="42" t="s">
        <v>46</v>
      </c>
      <c r="G203" s="42">
        <v>2265123001</v>
      </c>
      <c r="H203" s="42" t="s">
        <v>1721</v>
      </c>
      <c r="I203" s="42" t="s">
        <v>117</v>
      </c>
      <c r="J203" s="42" t="s">
        <v>117</v>
      </c>
      <c r="K203" s="42" t="s">
        <v>117</v>
      </c>
      <c r="L203" s="42" t="s">
        <v>117</v>
      </c>
      <c r="M203" s="42" t="s">
        <v>2402</v>
      </c>
      <c r="N203" s="42">
        <v>1130364</v>
      </c>
      <c r="O203" s="42">
        <v>0</v>
      </c>
      <c r="P203" s="42">
        <v>0</v>
      </c>
      <c r="Q203" s="43">
        <v>42222</v>
      </c>
      <c r="R203" s="42" t="s">
        <v>2403</v>
      </c>
      <c r="S203" s="42" t="s">
        <v>2404</v>
      </c>
      <c r="T203" s="42" t="s">
        <v>111</v>
      </c>
      <c r="U203" s="42" t="s">
        <v>44</v>
      </c>
      <c r="V203" s="42">
        <v>343353</v>
      </c>
      <c r="W203" s="42">
        <v>459</v>
      </c>
      <c r="X203" s="42">
        <v>83</v>
      </c>
      <c r="Y203" s="42">
        <v>0.44</v>
      </c>
      <c r="Z203" s="42">
        <v>305775</v>
      </c>
      <c r="AA203" s="42">
        <v>445</v>
      </c>
      <c r="AB203" s="42">
        <v>14</v>
      </c>
      <c r="AC203" s="42">
        <v>0</v>
      </c>
      <c r="AD203" s="42">
        <v>0</v>
      </c>
      <c r="AE203" s="42">
        <v>0</v>
      </c>
      <c r="AF203" s="42">
        <v>0</v>
      </c>
      <c r="AG203" s="42">
        <v>13</v>
      </c>
    </row>
    <row r="204" spans="1:33" x14ac:dyDescent="0.35">
      <c r="A204" s="42">
        <v>2506210028</v>
      </c>
      <c r="B204" t="s">
        <v>35</v>
      </c>
      <c r="C204" t="s">
        <v>36</v>
      </c>
      <c r="D204" s="42" t="s">
        <v>2405</v>
      </c>
      <c r="E204" s="52" t="s">
        <v>2406</v>
      </c>
      <c r="F204" s="42" t="s">
        <v>46</v>
      </c>
      <c r="G204" s="42">
        <v>2506210028</v>
      </c>
      <c r="H204" s="42" t="s">
        <v>1721</v>
      </c>
      <c r="I204" s="42" t="s">
        <v>117</v>
      </c>
      <c r="J204" s="42" t="s">
        <v>1741</v>
      </c>
      <c r="K204" s="42" t="s">
        <v>1742</v>
      </c>
      <c r="L204" s="42" t="s">
        <v>2233</v>
      </c>
      <c r="M204" s="42" t="s">
        <v>2407</v>
      </c>
      <c r="N204" s="42">
        <v>756067</v>
      </c>
      <c r="O204" s="42">
        <v>47601</v>
      </c>
      <c r="P204" s="42">
        <v>67389</v>
      </c>
      <c r="Q204" s="43">
        <v>41382</v>
      </c>
      <c r="R204" s="42" t="s">
        <v>2408</v>
      </c>
      <c r="S204" s="42" t="s">
        <v>2409</v>
      </c>
      <c r="T204" s="42" t="s">
        <v>49</v>
      </c>
      <c r="U204" s="42" t="s">
        <v>44</v>
      </c>
      <c r="V204" s="42">
        <v>6698929</v>
      </c>
      <c r="W204" s="42">
        <v>5651</v>
      </c>
      <c r="X204" s="42">
        <v>40</v>
      </c>
      <c r="Y204" s="42">
        <v>0.46</v>
      </c>
      <c r="Z204" s="42">
        <v>5569737</v>
      </c>
      <c r="AA204" s="42">
        <v>5574</v>
      </c>
      <c r="AB204" s="42">
        <v>77</v>
      </c>
      <c r="AC204" s="42">
        <v>3</v>
      </c>
      <c r="AD204" s="42">
        <v>1</v>
      </c>
      <c r="AE204" s="42">
        <v>1</v>
      </c>
      <c r="AF204" s="42">
        <v>1</v>
      </c>
      <c r="AG204" s="42">
        <v>72</v>
      </c>
    </row>
    <row r="205" spans="1:33" x14ac:dyDescent="0.35">
      <c r="A205" s="42">
        <v>2639763089</v>
      </c>
      <c r="B205" t="s">
        <v>35</v>
      </c>
      <c r="C205" t="s">
        <v>36</v>
      </c>
      <c r="D205" s="42" t="s">
        <v>2410</v>
      </c>
      <c r="E205" s="52" t="s">
        <v>2411</v>
      </c>
      <c r="F205" s="42" t="s">
        <v>2028</v>
      </c>
      <c r="G205" s="42">
        <v>2639763089</v>
      </c>
      <c r="H205" s="42" t="s">
        <v>1721</v>
      </c>
      <c r="I205" s="42" t="s">
        <v>117</v>
      </c>
      <c r="J205" s="42" t="s">
        <v>1741</v>
      </c>
      <c r="K205" s="42" t="s">
        <v>1742</v>
      </c>
      <c r="L205" s="42" t="s">
        <v>2029</v>
      </c>
      <c r="M205" s="42" t="s">
        <v>2240</v>
      </c>
      <c r="N205" s="42">
        <v>1045866</v>
      </c>
      <c r="O205" s="42">
        <v>0</v>
      </c>
      <c r="P205" s="42">
        <v>0</v>
      </c>
      <c r="Q205" s="43">
        <v>42314</v>
      </c>
      <c r="R205" s="42" t="s">
        <v>2412</v>
      </c>
      <c r="S205" s="42"/>
      <c r="T205" s="42" t="s">
        <v>49</v>
      </c>
      <c r="U205" s="42"/>
      <c r="V205" s="42">
        <v>10718755</v>
      </c>
      <c r="W205" s="42">
        <v>15971</v>
      </c>
      <c r="X205" s="42">
        <v>8931</v>
      </c>
      <c r="Y205" s="42">
        <v>0.37</v>
      </c>
      <c r="Z205" s="42">
        <v>7656530</v>
      </c>
      <c r="AA205" s="42">
        <v>15831</v>
      </c>
      <c r="AB205" s="42">
        <v>140</v>
      </c>
      <c r="AC205" s="42">
        <v>16</v>
      </c>
      <c r="AD205" s="42">
        <v>1</v>
      </c>
      <c r="AE205" s="42">
        <v>6</v>
      </c>
      <c r="AF205" s="42">
        <v>9</v>
      </c>
      <c r="AG205" s="42">
        <v>71</v>
      </c>
    </row>
    <row r="206" spans="1:33" x14ac:dyDescent="0.35">
      <c r="A206" s="42">
        <v>640753041</v>
      </c>
      <c r="B206" t="s">
        <v>35</v>
      </c>
      <c r="C206" t="s">
        <v>60</v>
      </c>
      <c r="D206" s="42" t="s">
        <v>2413</v>
      </c>
      <c r="E206" s="52" t="s">
        <v>2414</v>
      </c>
      <c r="F206" s="42" t="s">
        <v>46</v>
      </c>
      <c r="G206" s="42">
        <v>640753041</v>
      </c>
      <c r="H206" s="42" t="s">
        <v>1721</v>
      </c>
      <c r="I206" s="42" t="s">
        <v>117</v>
      </c>
      <c r="J206" s="42" t="s">
        <v>1722</v>
      </c>
      <c r="K206" s="42" t="s">
        <v>1723</v>
      </c>
      <c r="L206" s="42" t="s">
        <v>1724</v>
      </c>
      <c r="M206" s="42" t="s">
        <v>1725</v>
      </c>
      <c r="N206" s="42">
        <v>93060</v>
      </c>
      <c r="O206" s="42">
        <v>18633</v>
      </c>
      <c r="P206" s="42">
        <v>58819</v>
      </c>
      <c r="Q206" s="43">
        <v>39417</v>
      </c>
      <c r="R206" s="42" t="s">
        <v>2415</v>
      </c>
      <c r="S206" s="42" t="s">
        <v>1853</v>
      </c>
      <c r="T206" s="42" t="s">
        <v>49</v>
      </c>
      <c r="U206" s="42" t="s">
        <v>44</v>
      </c>
      <c r="V206" s="42">
        <v>1738790</v>
      </c>
      <c r="W206" s="42">
        <v>2059</v>
      </c>
      <c r="X206" s="42">
        <v>1</v>
      </c>
      <c r="Y206" s="42">
        <v>0.31</v>
      </c>
      <c r="Z206" s="42">
        <v>1565794</v>
      </c>
      <c r="AA206" s="42">
        <v>2014</v>
      </c>
      <c r="AB206" s="42">
        <v>45</v>
      </c>
      <c r="AC206" s="42">
        <v>3</v>
      </c>
      <c r="AD206" s="42">
        <v>1</v>
      </c>
      <c r="AE206" s="42">
        <v>1</v>
      </c>
      <c r="AF206" s="42">
        <v>1</v>
      </c>
      <c r="AG206" s="42">
        <v>39</v>
      </c>
    </row>
    <row r="207" spans="1:33" x14ac:dyDescent="0.35">
      <c r="A207" s="42">
        <v>639857035</v>
      </c>
      <c r="B207" t="s">
        <v>35</v>
      </c>
      <c r="C207" t="s">
        <v>36</v>
      </c>
      <c r="D207" s="42" t="s">
        <v>2416</v>
      </c>
      <c r="E207" s="52" t="s">
        <v>2416</v>
      </c>
      <c r="F207" s="42" t="s">
        <v>302</v>
      </c>
      <c r="G207" s="42">
        <v>639857035</v>
      </c>
      <c r="H207" s="42" t="s">
        <v>1721</v>
      </c>
      <c r="I207" s="42" t="s">
        <v>117</v>
      </c>
      <c r="J207" s="42" t="s">
        <v>1741</v>
      </c>
      <c r="K207" s="42" t="s">
        <v>1800</v>
      </c>
      <c r="L207" s="42" t="s">
        <v>2417</v>
      </c>
      <c r="M207" s="42" t="s">
        <v>2416</v>
      </c>
      <c r="N207" s="42">
        <v>313612</v>
      </c>
      <c r="O207" s="42">
        <v>13409</v>
      </c>
      <c r="P207" s="42">
        <v>54161</v>
      </c>
      <c r="Q207" s="43">
        <v>39142</v>
      </c>
      <c r="R207" s="42" t="s">
        <v>2418</v>
      </c>
      <c r="S207" s="42"/>
      <c r="T207" s="42" t="s">
        <v>49</v>
      </c>
      <c r="U207" s="42" t="s">
        <v>44</v>
      </c>
      <c r="V207" s="42">
        <v>7037511</v>
      </c>
      <c r="W207" s="42">
        <v>6191</v>
      </c>
      <c r="X207" s="42">
        <v>110</v>
      </c>
      <c r="Y207" s="42">
        <v>0.41</v>
      </c>
      <c r="Z207" s="42">
        <v>5918933</v>
      </c>
      <c r="AA207" s="42">
        <v>6142</v>
      </c>
      <c r="AB207" s="42">
        <v>49</v>
      </c>
      <c r="AC207" s="42">
        <v>8</v>
      </c>
      <c r="AD207" s="42">
        <v>3</v>
      </c>
      <c r="AE207" s="42">
        <v>2</v>
      </c>
      <c r="AF207" s="42">
        <v>3</v>
      </c>
      <c r="AG207" s="42">
        <v>41</v>
      </c>
    </row>
    <row r="208" spans="1:33" x14ac:dyDescent="0.35">
      <c r="A208" s="42">
        <v>637000211</v>
      </c>
      <c r="B208" t="s">
        <v>35</v>
      </c>
      <c r="C208" t="s">
        <v>60</v>
      </c>
      <c r="D208" s="42" t="s">
        <v>2419</v>
      </c>
      <c r="E208" s="52" t="s">
        <v>2420</v>
      </c>
      <c r="F208" s="42" t="s">
        <v>46</v>
      </c>
      <c r="G208" s="42">
        <v>637000211</v>
      </c>
      <c r="H208" s="42" t="s">
        <v>1721</v>
      </c>
      <c r="I208" s="42" t="s">
        <v>117</v>
      </c>
      <c r="J208" s="42" t="s">
        <v>1722</v>
      </c>
      <c r="K208" s="42" t="s">
        <v>1723</v>
      </c>
      <c r="L208" s="42" t="s">
        <v>1724</v>
      </c>
      <c r="M208" s="42" t="s">
        <v>1725</v>
      </c>
      <c r="N208" s="42">
        <v>74547</v>
      </c>
      <c r="O208" s="42">
        <v>220</v>
      </c>
      <c r="P208" s="42">
        <v>57773</v>
      </c>
      <c r="Q208" s="43">
        <v>39052</v>
      </c>
      <c r="R208" s="42" t="s">
        <v>2421</v>
      </c>
      <c r="S208" s="42" t="s">
        <v>1853</v>
      </c>
      <c r="T208" s="42" t="s">
        <v>49</v>
      </c>
      <c r="U208" s="42" t="s">
        <v>44</v>
      </c>
      <c r="V208" s="42">
        <v>2410873</v>
      </c>
      <c r="W208" s="42">
        <v>2334</v>
      </c>
      <c r="X208" s="42">
        <v>1</v>
      </c>
      <c r="Y208" s="42">
        <v>0.51</v>
      </c>
      <c r="Z208" s="42">
        <v>1984770</v>
      </c>
      <c r="AA208" s="42">
        <v>2275</v>
      </c>
      <c r="AB208" s="42">
        <v>59</v>
      </c>
      <c r="AC208" s="42">
        <v>6</v>
      </c>
      <c r="AD208" s="42">
        <v>2</v>
      </c>
      <c r="AE208" s="42">
        <v>2</v>
      </c>
      <c r="AF208" s="42">
        <v>2</v>
      </c>
      <c r="AG208" s="42">
        <v>45</v>
      </c>
    </row>
    <row r="209" spans="1:33" x14ac:dyDescent="0.35">
      <c r="A209" s="42">
        <v>2517572074</v>
      </c>
      <c r="B209" t="s">
        <v>35</v>
      </c>
      <c r="C209" t="s">
        <v>36</v>
      </c>
      <c r="D209" s="42" t="s">
        <v>1798</v>
      </c>
      <c r="E209" s="52" t="s">
        <v>2422</v>
      </c>
      <c r="F209" s="42" t="s">
        <v>46</v>
      </c>
      <c r="G209" s="42">
        <v>2517572074</v>
      </c>
      <c r="H209" s="42" t="s">
        <v>1721</v>
      </c>
      <c r="I209" s="42" t="s">
        <v>117</v>
      </c>
      <c r="J209" s="42" t="s">
        <v>1722</v>
      </c>
      <c r="K209" s="42" t="s">
        <v>1752</v>
      </c>
      <c r="L209" s="42" t="s">
        <v>1753</v>
      </c>
      <c r="M209" s="42" t="s">
        <v>2422</v>
      </c>
      <c r="N209" s="42">
        <v>927677</v>
      </c>
      <c r="O209" s="42">
        <v>0</v>
      </c>
      <c r="P209" s="42">
        <v>0</v>
      </c>
      <c r="Q209" s="43">
        <v>41213</v>
      </c>
      <c r="R209" s="42" t="s">
        <v>2423</v>
      </c>
      <c r="S209" s="42" t="s">
        <v>1803</v>
      </c>
      <c r="T209" s="42" t="s">
        <v>49</v>
      </c>
      <c r="U209" s="42" t="s">
        <v>44</v>
      </c>
      <c r="V209" s="42">
        <v>4908825</v>
      </c>
      <c r="W209" s="42">
        <v>4922</v>
      </c>
      <c r="X209" s="42">
        <v>4</v>
      </c>
      <c r="Y209" s="42">
        <v>0.42</v>
      </c>
      <c r="Z209" s="42">
        <v>4313025</v>
      </c>
      <c r="AA209" s="42">
        <v>4859</v>
      </c>
      <c r="AB209" s="42">
        <v>63</v>
      </c>
      <c r="AC209" s="42">
        <v>6</v>
      </c>
      <c r="AD209" s="42">
        <v>2</v>
      </c>
      <c r="AE209" s="42">
        <v>2</v>
      </c>
      <c r="AF209" s="42">
        <v>2</v>
      </c>
      <c r="AG209" s="42">
        <v>46</v>
      </c>
    </row>
    <row r="210" spans="1:33" x14ac:dyDescent="0.35">
      <c r="A210" s="42">
        <v>2630968581</v>
      </c>
      <c r="B210" t="s">
        <v>35</v>
      </c>
      <c r="C210" t="s">
        <v>60</v>
      </c>
      <c r="D210" s="42" t="s">
        <v>2424</v>
      </c>
      <c r="E210" s="52" t="s">
        <v>2424</v>
      </c>
      <c r="F210" s="42" t="s">
        <v>2425</v>
      </c>
      <c r="G210" s="42">
        <v>2630968581</v>
      </c>
      <c r="H210" s="42" t="s">
        <v>1721</v>
      </c>
      <c r="I210" s="42" t="s">
        <v>117</v>
      </c>
      <c r="J210" s="42" t="s">
        <v>1722</v>
      </c>
      <c r="K210" s="42" t="s">
        <v>1788</v>
      </c>
      <c r="L210" s="42" t="s">
        <v>1789</v>
      </c>
      <c r="M210" s="42" t="s">
        <v>2424</v>
      </c>
      <c r="N210" s="42">
        <v>1350461</v>
      </c>
      <c r="O210" s="42">
        <v>0</v>
      </c>
      <c r="P210" s="42">
        <v>0</v>
      </c>
      <c r="Q210" s="43">
        <v>42268</v>
      </c>
      <c r="R210" s="42" t="s">
        <v>2426</v>
      </c>
      <c r="S210" s="42"/>
      <c r="T210" s="42" t="s">
        <v>49</v>
      </c>
      <c r="U210" s="42" t="s">
        <v>44</v>
      </c>
      <c r="V210" s="42">
        <v>2744626</v>
      </c>
      <c r="W210" s="42">
        <v>2785</v>
      </c>
      <c r="X210" s="42">
        <v>3</v>
      </c>
      <c r="Y210" s="42">
        <v>0.55000000000000004</v>
      </c>
      <c r="Z210" s="42">
        <v>2451042</v>
      </c>
      <c r="AA210" s="42">
        <v>2723</v>
      </c>
      <c r="AB210" s="42">
        <v>62</v>
      </c>
      <c r="AC210" s="42">
        <v>6</v>
      </c>
      <c r="AD210" s="42">
        <v>2</v>
      </c>
      <c r="AE210" s="42">
        <v>2</v>
      </c>
      <c r="AF210" s="42">
        <v>2</v>
      </c>
      <c r="AG210" s="42">
        <v>44</v>
      </c>
    </row>
    <row r="211" spans="1:33" x14ac:dyDescent="0.35">
      <c r="A211" s="42">
        <v>2510461040</v>
      </c>
      <c r="B211" t="s">
        <v>35</v>
      </c>
      <c r="C211" t="s">
        <v>123</v>
      </c>
      <c r="D211" s="42" t="s">
        <v>1919</v>
      </c>
      <c r="E211" s="52" t="s">
        <v>2427</v>
      </c>
      <c r="F211" s="42" t="s">
        <v>302</v>
      </c>
      <c r="G211" s="42">
        <v>2510461040</v>
      </c>
      <c r="H211" s="42" t="s">
        <v>1721</v>
      </c>
      <c r="I211" s="42" t="s">
        <v>117</v>
      </c>
      <c r="J211" s="42" t="s">
        <v>1722</v>
      </c>
      <c r="K211" s="42" t="s">
        <v>1723</v>
      </c>
      <c r="L211" s="42" t="s">
        <v>1918</v>
      </c>
      <c r="M211" s="42" t="s">
        <v>1919</v>
      </c>
      <c r="N211" s="42">
        <v>910450</v>
      </c>
      <c r="O211" s="42">
        <v>13452</v>
      </c>
      <c r="P211" s="42">
        <v>0</v>
      </c>
      <c r="Q211" s="43">
        <v>42222</v>
      </c>
      <c r="R211" s="42" t="s">
        <v>2428</v>
      </c>
      <c r="S211" s="42"/>
      <c r="T211" s="42" t="s">
        <v>49</v>
      </c>
      <c r="U211" s="42" t="s">
        <v>44</v>
      </c>
      <c r="V211" s="42">
        <v>5836875</v>
      </c>
      <c r="W211" s="42">
        <v>5969</v>
      </c>
      <c r="X211" s="42">
        <v>861</v>
      </c>
      <c r="Y211" s="42">
        <v>0.42</v>
      </c>
      <c r="Z211" s="42">
        <v>4498789</v>
      </c>
      <c r="AA211" s="42">
        <v>5884</v>
      </c>
      <c r="AB211" s="42">
        <v>85</v>
      </c>
      <c r="AC211" s="42">
        <v>5</v>
      </c>
      <c r="AD211" s="42">
        <v>1</v>
      </c>
      <c r="AE211" s="42">
        <v>2</v>
      </c>
      <c r="AF211" s="42">
        <v>2</v>
      </c>
      <c r="AG211" s="42">
        <v>49</v>
      </c>
    </row>
    <row r="212" spans="1:33" x14ac:dyDescent="0.35">
      <c r="A212" s="42">
        <v>2554235000</v>
      </c>
      <c r="B212" t="s">
        <v>35</v>
      </c>
      <c r="C212" t="s">
        <v>123</v>
      </c>
      <c r="D212" s="42" t="s">
        <v>1814</v>
      </c>
      <c r="E212" s="52" t="s">
        <v>2429</v>
      </c>
      <c r="F212" s="42" t="s">
        <v>1816</v>
      </c>
      <c r="G212" s="42">
        <v>2554235000</v>
      </c>
      <c r="H212" s="42" t="s">
        <v>1721</v>
      </c>
      <c r="I212" s="42" t="s">
        <v>1814</v>
      </c>
      <c r="J212" s="42" t="s">
        <v>2430</v>
      </c>
      <c r="K212" s="42" t="s">
        <v>2431</v>
      </c>
      <c r="L212" s="42" t="s">
        <v>2432</v>
      </c>
      <c r="M212" s="42" t="s">
        <v>2433</v>
      </c>
      <c r="N212" s="42">
        <v>1906166</v>
      </c>
      <c r="O212" s="42">
        <v>0</v>
      </c>
      <c r="P212" s="42">
        <v>0</v>
      </c>
      <c r="Q212" s="43">
        <v>41736</v>
      </c>
      <c r="R212" s="42"/>
      <c r="S212" s="42" t="s">
        <v>1820</v>
      </c>
      <c r="T212" s="42" t="s">
        <v>111</v>
      </c>
      <c r="U212" s="42"/>
      <c r="V212" s="42">
        <v>1841312</v>
      </c>
      <c r="W212" s="42">
        <v>1913</v>
      </c>
      <c r="X212" s="42">
        <v>67</v>
      </c>
      <c r="Y212" s="42">
        <v>0.28000000000000003</v>
      </c>
      <c r="Z212" s="42">
        <v>1590544</v>
      </c>
      <c r="AA212" s="42">
        <v>1867</v>
      </c>
      <c r="AB212" s="42">
        <v>46</v>
      </c>
      <c r="AC212" s="42">
        <v>4</v>
      </c>
      <c r="AD212" s="42">
        <v>0</v>
      </c>
      <c r="AE212" s="42">
        <v>2</v>
      </c>
      <c r="AF212" s="42">
        <v>2</v>
      </c>
      <c r="AG212" s="42">
        <v>41</v>
      </c>
    </row>
    <row r="213" spans="1:33" x14ac:dyDescent="0.35">
      <c r="A213" s="42">
        <v>2645727585</v>
      </c>
      <c r="B213" t="s">
        <v>35</v>
      </c>
      <c r="C213" t="s">
        <v>36</v>
      </c>
      <c r="D213" s="42" t="s">
        <v>1849</v>
      </c>
      <c r="E213" s="52" t="s">
        <v>2434</v>
      </c>
      <c r="F213" s="42" t="s">
        <v>1736</v>
      </c>
      <c r="G213" s="42">
        <v>2645727585</v>
      </c>
      <c r="H213" s="42" t="s">
        <v>1721</v>
      </c>
      <c r="I213" s="42" t="s">
        <v>117</v>
      </c>
      <c r="J213" s="42" t="s">
        <v>1722</v>
      </c>
      <c r="K213" s="42" t="s">
        <v>1723</v>
      </c>
      <c r="L213" s="42" t="s">
        <v>1724</v>
      </c>
      <c r="M213" s="42" t="s">
        <v>2435</v>
      </c>
      <c r="N213" s="42">
        <v>1471502</v>
      </c>
      <c r="O213" s="42">
        <v>0</v>
      </c>
      <c r="P213" s="42">
        <v>0</v>
      </c>
      <c r="Q213" s="43">
        <v>42374</v>
      </c>
      <c r="R213" s="42" t="s">
        <v>2436</v>
      </c>
      <c r="S213" s="42" t="s">
        <v>1853</v>
      </c>
      <c r="T213" s="42" t="s">
        <v>111</v>
      </c>
      <c r="U213" s="42"/>
      <c r="V213" s="42">
        <v>1292549</v>
      </c>
      <c r="W213" s="42">
        <v>1569</v>
      </c>
      <c r="X213" s="42">
        <v>61</v>
      </c>
      <c r="Y213" s="42">
        <v>0.31</v>
      </c>
      <c r="Z213" s="42">
        <v>1180599</v>
      </c>
      <c r="AA213" s="42">
        <v>1527</v>
      </c>
      <c r="AB213" s="42">
        <v>42</v>
      </c>
      <c r="AC213" s="42">
        <v>5</v>
      </c>
      <c r="AD213" s="42">
        <v>1</v>
      </c>
      <c r="AE213" s="42">
        <v>3</v>
      </c>
      <c r="AF213" s="42">
        <v>1</v>
      </c>
      <c r="AG213" s="42">
        <v>26</v>
      </c>
    </row>
    <row r="214" spans="1:33" x14ac:dyDescent="0.35">
      <c r="A214" s="42">
        <v>2590828846</v>
      </c>
      <c r="B214" t="s">
        <v>35</v>
      </c>
      <c r="C214" t="s">
        <v>36</v>
      </c>
      <c r="D214" s="42" t="s">
        <v>2018</v>
      </c>
      <c r="E214" s="52" t="s">
        <v>2437</v>
      </c>
      <c r="F214" s="42" t="s">
        <v>46</v>
      </c>
      <c r="G214" s="42">
        <v>2590828846</v>
      </c>
      <c r="H214" s="42" t="s">
        <v>1721</v>
      </c>
      <c r="I214" s="42" t="s">
        <v>117</v>
      </c>
      <c r="J214" s="42" t="s">
        <v>1722</v>
      </c>
      <c r="K214" s="42" t="s">
        <v>1788</v>
      </c>
      <c r="L214" s="42" t="s">
        <v>1789</v>
      </c>
      <c r="M214" s="42" t="s">
        <v>2020</v>
      </c>
      <c r="N214" s="42">
        <v>431041</v>
      </c>
      <c r="O214" s="42">
        <v>0</v>
      </c>
      <c r="P214" s="42">
        <v>0</v>
      </c>
      <c r="Q214" s="43">
        <v>42107</v>
      </c>
      <c r="R214" s="42" t="s">
        <v>2438</v>
      </c>
      <c r="S214" s="42" t="s">
        <v>2022</v>
      </c>
      <c r="T214" s="42" t="s">
        <v>111</v>
      </c>
      <c r="U214" s="42" t="s">
        <v>44</v>
      </c>
      <c r="V214" s="42">
        <v>1472743</v>
      </c>
      <c r="W214" s="42">
        <v>1591</v>
      </c>
      <c r="X214" s="42">
        <v>107</v>
      </c>
      <c r="Y214" s="42">
        <v>0.6</v>
      </c>
      <c r="Z214" s="42">
        <v>1302940</v>
      </c>
      <c r="AA214" s="42">
        <v>1548</v>
      </c>
      <c r="AB214" s="42">
        <v>43</v>
      </c>
      <c r="AC214" s="42">
        <v>0</v>
      </c>
      <c r="AD214" s="42">
        <v>0</v>
      </c>
      <c r="AE214" s="42">
        <v>0</v>
      </c>
      <c r="AF214" s="42">
        <v>0</v>
      </c>
      <c r="AG214" s="42">
        <v>38</v>
      </c>
    </row>
    <row r="215" spans="1:33" x14ac:dyDescent="0.35">
      <c r="A215" s="42">
        <v>2617271247</v>
      </c>
      <c r="B215" t="s">
        <v>35</v>
      </c>
      <c r="C215" t="s">
        <v>36</v>
      </c>
      <c r="D215" s="42" t="s">
        <v>2439</v>
      </c>
      <c r="E215" s="52" t="s">
        <v>2440</v>
      </c>
      <c r="F215" s="42" t="s">
        <v>2252</v>
      </c>
      <c r="G215" s="42">
        <v>2617271247</v>
      </c>
      <c r="H215" s="42" t="s">
        <v>1721</v>
      </c>
      <c r="I215" s="42" t="s">
        <v>117</v>
      </c>
      <c r="J215" s="42" t="s">
        <v>1769</v>
      </c>
      <c r="K215" s="42" t="s">
        <v>2109</v>
      </c>
      <c r="L215" s="42" t="s">
        <v>2110</v>
      </c>
      <c r="M215" s="42" t="s">
        <v>2441</v>
      </c>
      <c r="N215" s="42">
        <v>1479485</v>
      </c>
      <c r="O215" s="42">
        <v>0</v>
      </c>
      <c r="P215" s="42">
        <v>0</v>
      </c>
      <c r="Q215" s="43">
        <v>42156</v>
      </c>
      <c r="R215" s="42" t="s">
        <v>2442</v>
      </c>
      <c r="S215" s="42"/>
      <c r="T215" s="42" t="s">
        <v>49</v>
      </c>
      <c r="U215" s="42" t="s">
        <v>44</v>
      </c>
      <c r="V215" s="42">
        <v>11572263</v>
      </c>
      <c r="W215" s="42">
        <v>9623</v>
      </c>
      <c r="X215" s="42">
        <v>70</v>
      </c>
      <c r="Y215" s="42">
        <v>0.42</v>
      </c>
      <c r="Z215" s="42">
        <v>8933637</v>
      </c>
      <c r="AA215" s="42">
        <v>9492</v>
      </c>
      <c r="AB215" s="42">
        <v>131</v>
      </c>
      <c r="AC215" s="42">
        <v>8</v>
      </c>
      <c r="AD215" s="42">
        <v>5</v>
      </c>
      <c r="AE215" s="42">
        <v>2</v>
      </c>
      <c r="AF215" s="42">
        <v>1</v>
      </c>
      <c r="AG215" s="42">
        <v>100</v>
      </c>
    </row>
    <row r="216" spans="1:33" x14ac:dyDescent="0.35">
      <c r="A216" s="42">
        <v>2739367788</v>
      </c>
      <c r="B216" t="s">
        <v>35</v>
      </c>
      <c r="C216" t="s">
        <v>36</v>
      </c>
      <c r="D216" s="42" t="s">
        <v>392</v>
      </c>
      <c r="E216" s="52" t="s">
        <v>2443</v>
      </c>
      <c r="F216" s="42" t="s">
        <v>46</v>
      </c>
      <c r="G216" s="42">
        <v>2739367788</v>
      </c>
      <c r="H216" s="42" t="s">
        <v>1721</v>
      </c>
      <c r="I216" s="42" t="s">
        <v>117</v>
      </c>
      <c r="J216" s="42" t="s">
        <v>1722</v>
      </c>
      <c r="K216" s="42" t="s">
        <v>1788</v>
      </c>
      <c r="L216" s="42" t="s">
        <v>1789</v>
      </c>
      <c r="M216" s="42" t="s">
        <v>117</v>
      </c>
      <c r="N216" s="42">
        <v>1129</v>
      </c>
      <c r="O216" s="42">
        <v>0</v>
      </c>
      <c r="P216" s="42">
        <v>0</v>
      </c>
      <c r="Q216" s="43">
        <v>42941</v>
      </c>
      <c r="R216" s="42" t="s">
        <v>2444</v>
      </c>
      <c r="S216" s="42" t="s">
        <v>1907</v>
      </c>
      <c r="T216" s="42" t="s">
        <v>111</v>
      </c>
      <c r="U216" s="42"/>
      <c r="V216" s="42">
        <v>486181</v>
      </c>
      <c r="W216" s="42">
        <v>635</v>
      </c>
      <c r="X216" s="42">
        <v>34</v>
      </c>
      <c r="Y216" s="42">
        <v>0.56999999999999995</v>
      </c>
      <c r="Z216" s="42">
        <v>398500</v>
      </c>
      <c r="AA216" s="42">
        <v>613</v>
      </c>
      <c r="AB216" s="42">
        <v>22</v>
      </c>
      <c r="AC216" s="42">
        <v>2</v>
      </c>
      <c r="AD216" s="42">
        <v>0</v>
      </c>
      <c r="AE216" s="42">
        <v>1</v>
      </c>
      <c r="AF216" s="42">
        <v>1</v>
      </c>
      <c r="AG216" s="42">
        <v>9</v>
      </c>
    </row>
    <row r="217" spans="1:33" x14ac:dyDescent="0.35">
      <c r="A217" s="42">
        <v>2503128013</v>
      </c>
      <c r="B217" t="s">
        <v>35</v>
      </c>
      <c r="C217" t="s">
        <v>123</v>
      </c>
      <c r="D217" s="42" t="s">
        <v>2445</v>
      </c>
      <c r="E217" s="52" t="s">
        <v>2446</v>
      </c>
      <c r="F217" s="42" t="s">
        <v>46</v>
      </c>
      <c r="G217" s="42">
        <v>2503128013</v>
      </c>
      <c r="H217" s="42" t="s">
        <v>1721</v>
      </c>
      <c r="I217" s="42" t="s">
        <v>117</v>
      </c>
      <c r="J217" s="42" t="s">
        <v>117</v>
      </c>
      <c r="K217" s="42" t="s">
        <v>117</v>
      </c>
      <c r="L217" s="42" t="s">
        <v>117</v>
      </c>
      <c r="M217" s="42" t="s">
        <v>2447</v>
      </c>
      <c r="N217" s="42">
        <v>1211</v>
      </c>
      <c r="O217" s="42">
        <v>0</v>
      </c>
      <c r="P217" s="42">
        <v>0</v>
      </c>
      <c r="Q217" s="43">
        <v>42069</v>
      </c>
      <c r="R217" s="42"/>
      <c r="S217" s="42" t="s">
        <v>2448</v>
      </c>
      <c r="T217" s="42" t="s">
        <v>111</v>
      </c>
      <c r="U217" s="42" t="s">
        <v>44</v>
      </c>
      <c r="V217" s="42">
        <v>5096722</v>
      </c>
      <c r="W217" s="42">
        <v>5377</v>
      </c>
      <c r="X217" s="42">
        <v>1054</v>
      </c>
      <c r="Y217" s="42">
        <v>0.51</v>
      </c>
      <c r="Z217" s="42">
        <v>4372302</v>
      </c>
      <c r="AA217" s="42">
        <v>5322</v>
      </c>
      <c r="AB217" s="42">
        <v>55</v>
      </c>
      <c r="AC217" s="42">
        <v>0</v>
      </c>
      <c r="AD217" s="42">
        <v>0</v>
      </c>
      <c r="AE217" s="42">
        <v>0</v>
      </c>
      <c r="AF217" s="42">
        <v>0</v>
      </c>
      <c r="AG217" s="42">
        <v>53</v>
      </c>
    </row>
    <row r="218" spans="1:33" x14ac:dyDescent="0.35">
      <c r="A218" s="42">
        <v>2651870194</v>
      </c>
      <c r="B218" t="s">
        <v>35</v>
      </c>
      <c r="C218" t="s">
        <v>123</v>
      </c>
      <c r="D218" s="42" t="s">
        <v>607</v>
      </c>
      <c r="E218" s="52" t="s">
        <v>2449</v>
      </c>
      <c r="F218" s="42" t="s">
        <v>605</v>
      </c>
      <c r="G218" s="42">
        <v>2651870194</v>
      </c>
      <c r="H218" s="42" t="s">
        <v>1721</v>
      </c>
      <c r="I218" s="42" t="s">
        <v>117</v>
      </c>
      <c r="J218" s="42" t="s">
        <v>1722</v>
      </c>
      <c r="K218" s="42" t="s">
        <v>1788</v>
      </c>
      <c r="L218" s="42" t="s">
        <v>1789</v>
      </c>
      <c r="M218" s="42" t="s">
        <v>117</v>
      </c>
      <c r="N218" s="42">
        <v>1129</v>
      </c>
      <c r="O218" s="42">
        <v>0</v>
      </c>
      <c r="P218" s="42">
        <v>0</v>
      </c>
      <c r="Q218" s="43">
        <v>42495</v>
      </c>
      <c r="R218" s="42"/>
      <c r="S218" s="42" t="s">
        <v>1805</v>
      </c>
      <c r="T218" s="42" t="s">
        <v>111</v>
      </c>
      <c r="U218" s="42"/>
      <c r="V218" s="42">
        <v>1792524</v>
      </c>
      <c r="W218" s="42">
        <v>2195</v>
      </c>
      <c r="X218" s="42">
        <v>81</v>
      </c>
      <c r="Y218" s="42">
        <v>0.63</v>
      </c>
      <c r="Z218" s="42">
        <v>1661072</v>
      </c>
      <c r="AA218" s="42">
        <v>2138</v>
      </c>
      <c r="AB218" s="42">
        <v>57</v>
      </c>
      <c r="AC218" s="42">
        <v>2</v>
      </c>
      <c r="AD218" s="42">
        <v>1</v>
      </c>
      <c r="AE218" s="42">
        <v>0</v>
      </c>
      <c r="AF218" s="42">
        <v>1</v>
      </c>
      <c r="AG218" s="42">
        <v>38</v>
      </c>
    </row>
    <row r="219" spans="1:33" x14ac:dyDescent="0.35">
      <c r="A219" s="42">
        <v>2606217687</v>
      </c>
      <c r="B219" t="s">
        <v>35</v>
      </c>
      <c r="C219" t="s">
        <v>36</v>
      </c>
      <c r="D219" s="42" t="s">
        <v>1763</v>
      </c>
      <c r="E219" s="52" t="s">
        <v>2450</v>
      </c>
      <c r="F219" s="42" t="s">
        <v>1736</v>
      </c>
      <c r="G219" s="42">
        <v>2606217687</v>
      </c>
      <c r="H219" s="42" t="s">
        <v>1721</v>
      </c>
      <c r="I219" s="42" t="s">
        <v>117</v>
      </c>
      <c r="J219" s="42" t="s">
        <v>1722</v>
      </c>
      <c r="K219" s="42" t="s">
        <v>1723</v>
      </c>
      <c r="L219" s="42" t="s">
        <v>1724</v>
      </c>
      <c r="M219" s="42" t="s">
        <v>1725</v>
      </c>
      <c r="N219" s="42">
        <v>93057</v>
      </c>
      <c r="O219" s="42">
        <v>0</v>
      </c>
      <c r="P219" s="42">
        <v>0</v>
      </c>
      <c r="Q219" s="43">
        <v>42073</v>
      </c>
      <c r="R219" s="42" t="s">
        <v>2451</v>
      </c>
      <c r="S219" s="42"/>
      <c r="T219" s="42" t="s">
        <v>49</v>
      </c>
      <c r="U219" s="42" t="s">
        <v>44</v>
      </c>
      <c r="V219" s="42">
        <v>1672416</v>
      </c>
      <c r="W219" s="42">
        <v>1981</v>
      </c>
      <c r="X219" s="42">
        <v>21</v>
      </c>
      <c r="Y219" s="42">
        <v>0.31</v>
      </c>
      <c r="Z219" s="42">
        <v>1519046</v>
      </c>
      <c r="AA219" s="42">
        <v>1928</v>
      </c>
      <c r="AB219" s="42">
        <v>53</v>
      </c>
      <c r="AC219" s="42">
        <v>3</v>
      </c>
      <c r="AD219" s="42">
        <v>1</v>
      </c>
      <c r="AE219" s="42">
        <v>1</v>
      </c>
      <c r="AF219" s="42">
        <v>1</v>
      </c>
      <c r="AG219" s="42">
        <v>38</v>
      </c>
    </row>
    <row r="220" spans="1:33" x14ac:dyDescent="0.35">
      <c r="A220" s="42">
        <v>2576861326</v>
      </c>
      <c r="B220" t="s">
        <v>35</v>
      </c>
      <c r="C220" t="s">
        <v>36</v>
      </c>
      <c r="D220" s="42" t="s">
        <v>2452</v>
      </c>
      <c r="E220" s="52" t="s">
        <v>2452</v>
      </c>
      <c r="F220" s="42" t="s">
        <v>2316</v>
      </c>
      <c r="G220" s="42">
        <v>2576861326</v>
      </c>
      <c r="H220" s="42" t="s">
        <v>1721</v>
      </c>
      <c r="I220" s="42" t="s">
        <v>117</v>
      </c>
      <c r="J220" s="42" t="s">
        <v>1741</v>
      </c>
      <c r="K220" s="42" t="s">
        <v>1800</v>
      </c>
      <c r="L220" s="42" t="s">
        <v>2417</v>
      </c>
      <c r="M220" s="42" t="s">
        <v>2453</v>
      </c>
      <c r="N220" s="42">
        <v>1348334</v>
      </c>
      <c r="O220" s="42">
        <v>0</v>
      </c>
      <c r="P220" s="42">
        <v>0</v>
      </c>
      <c r="Q220" s="42"/>
      <c r="R220" s="42" t="s">
        <v>2454</v>
      </c>
      <c r="S220" s="42"/>
      <c r="T220" s="42" t="s">
        <v>49</v>
      </c>
      <c r="U220" s="42" t="s">
        <v>44</v>
      </c>
      <c r="V220" s="42">
        <v>6867625</v>
      </c>
      <c r="W220" s="42">
        <v>6559</v>
      </c>
      <c r="X220" s="42">
        <v>438</v>
      </c>
      <c r="Y220" s="42">
        <v>0.41</v>
      </c>
      <c r="Z220" s="42">
        <v>5801736</v>
      </c>
      <c r="AA220" s="42">
        <v>6506</v>
      </c>
      <c r="AB220" s="42">
        <v>53</v>
      </c>
      <c r="AC220" s="42">
        <v>5</v>
      </c>
      <c r="AD220" s="42">
        <v>3</v>
      </c>
      <c r="AE220" s="42">
        <v>1</v>
      </c>
      <c r="AF220" s="42">
        <v>1</v>
      </c>
      <c r="AG220" s="42">
        <v>48</v>
      </c>
    </row>
    <row r="221" spans="1:33" x14ac:dyDescent="0.35">
      <c r="A221" s="42">
        <v>2512875029</v>
      </c>
      <c r="B221" t="s">
        <v>35</v>
      </c>
      <c r="C221" t="s">
        <v>36</v>
      </c>
      <c r="D221" s="42" t="s">
        <v>2455</v>
      </c>
      <c r="E221" s="52" t="s">
        <v>2456</v>
      </c>
      <c r="F221" s="42" t="s">
        <v>2457</v>
      </c>
      <c r="G221" s="42">
        <v>2512875029</v>
      </c>
      <c r="H221" s="42" t="s">
        <v>1721</v>
      </c>
      <c r="I221" s="42" t="s">
        <v>117</v>
      </c>
      <c r="J221" s="42" t="s">
        <v>1741</v>
      </c>
      <c r="K221" s="42" t="s">
        <v>1742</v>
      </c>
      <c r="L221" s="42" t="s">
        <v>1743</v>
      </c>
      <c r="M221" s="42" t="s">
        <v>1744</v>
      </c>
      <c r="N221" s="42">
        <v>1255359</v>
      </c>
      <c r="O221" s="42">
        <v>0</v>
      </c>
      <c r="P221" s="42">
        <v>0</v>
      </c>
      <c r="Q221" s="43">
        <v>41565</v>
      </c>
      <c r="R221" s="42" t="s">
        <v>2458</v>
      </c>
      <c r="S221" s="42" t="s">
        <v>1746</v>
      </c>
      <c r="T221" s="42" t="s">
        <v>49</v>
      </c>
      <c r="U221" s="42" t="s">
        <v>44</v>
      </c>
      <c r="V221" s="42">
        <v>5574394</v>
      </c>
      <c r="W221" s="42">
        <v>4958</v>
      </c>
      <c r="X221" s="42">
        <v>3</v>
      </c>
      <c r="Y221" s="42">
        <v>0.39</v>
      </c>
      <c r="Z221" s="42">
        <v>4780014</v>
      </c>
      <c r="AA221" s="42">
        <v>4901</v>
      </c>
      <c r="AB221" s="42">
        <v>57</v>
      </c>
      <c r="AC221" s="42">
        <v>5</v>
      </c>
      <c r="AD221" s="42">
        <v>3</v>
      </c>
      <c r="AE221" s="42">
        <v>0</v>
      </c>
      <c r="AF221" s="42">
        <v>2</v>
      </c>
      <c r="AG221" s="42">
        <v>38</v>
      </c>
    </row>
    <row r="222" spans="1:33" x14ac:dyDescent="0.35">
      <c r="A222" s="42">
        <v>2645727954</v>
      </c>
      <c r="B222" t="s">
        <v>35</v>
      </c>
      <c r="C222" t="s">
        <v>36</v>
      </c>
      <c r="D222" s="42" t="s">
        <v>1849</v>
      </c>
      <c r="E222" s="52" t="s">
        <v>2459</v>
      </c>
      <c r="F222" s="42" t="s">
        <v>1736</v>
      </c>
      <c r="G222" s="42">
        <v>2645727954</v>
      </c>
      <c r="H222" s="42" t="s">
        <v>1721</v>
      </c>
      <c r="I222" s="42" t="s">
        <v>117</v>
      </c>
      <c r="J222" s="42" t="s">
        <v>1722</v>
      </c>
      <c r="K222" s="42" t="s">
        <v>1723</v>
      </c>
      <c r="L222" s="42" t="s">
        <v>1724</v>
      </c>
      <c r="M222" s="42" t="s">
        <v>2460</v>
      </c>
      <c r="N222" s="42">
        <v>1471523</v>
      </c>
      <c r="O222" s="42">
        <v>0</v>
      </c>
      <c r="P222" s="42">
        <v>0</v>
      </c>
      <c r="Q222" s="43">
        <v>42374</v>
      </c>
      <c r="R222" s="42" t="s">
        <v>2461</v>
      </c>
      <c r="S222" s="42" t="s">
        <v>1853</v>
      </c>
      <c r="T222" s="42" t="s">
        <v>111</v>
      </c>
      <c r="U222" s="42"/>
      <c r="V222" s="42">
        <v>376779</v>
      </c>
      <c r="W222" s="42">
        <v>496</v>
      </c>
      <c r="X222" s="42">
        <v>23</v>
      </c>
      <c r="Y222" s="42">
        <v>0.31</v>
      </c>
      <c r="Z222" s="42">
        <v>341559</v>
      </c>
      <c r="AA222" s="42">
        <v>479</v>
      </c>
      <c r="AB222" s="42">
        <v>17</v>
      </c>
      <c r="AC222" s="42">
        <v>3</v>
      </c>
      <c r="AD222" s="42">
        <v>1</v>
      </c>
      <c r="AE222" s="42">
        <v>1</v>
      </c>
      <c r="AF222" s="42">
        <v>1</v>
      </c>
      <c r="AG222" s="42">
        <v>11</v>
      </c>
    </row>
    <row r="223" spans="1:33" x14ac:dyDescent="0.35">
      <c r="A223" s="42">
        <v>2524023186</v>
      </c>
      <c r="B223" t="s">
        <v>35</v>
      </c>
      <c r="C223" t="s">
        <v>36</v>
      </c>
      <c r="D223" s="42" t="s">
        <v>2462</v>
      </c>
      <c r="E223" s="52" t="s">
        <v>2463</v>
      </c>
      <c r="F223" s="42" t="s">
        <v>218</v>
      </c>
      <c r="G223" s="42">
        <v>2524023186</v>
      </c>
      <c r="H223" s="42" t="s">
        <v>1721</v>
      </c>
      <c r="I223" s="42" t="s">
        <v>117</v>
      </c>
      <c r="J223" s="42" t="s">
        <v>1729</v>
      </c>
      <c r="K223" s="42" t="s">
        <v>1828</v>
      </c>
      <c r="L223" s="42" t="s">
        <v>2464</v>
      </c>
      <c r="M223" s="42" t="s">
        <v>2465</v>
      </c>
      <c r="N223" s="42">
        <v>582515</v>
      </c>
      <c r="O223" s="42">
        <v>0</v>
      </c>
      <c r="P223" s="42">
        <v>0</v>
      </c>
      <c r="Q223" s="43">
        <v>41735</v>
      </c>
      <c r="R223" s="42" t="s">
        <v>2466</v>
      </c>
      <c r="S223" s="42" t="s">
        <v>1994</v>
      </c>
      <c r="T223" s="42" t="s">
        <v>49</v>
      </c>
      <c r="U223" s="42" t="s">
        <v>49</v>
      </c>
      <c r="V223" s="42">
        <v>4153658</v>
      </c>
      <c r="W223" s="42">
        <v>3790</v>
      </c>
      <c r="X223" s="42">
        <v>99</v>
      </c>
      <c r="Y223" s="42">
        <v>0.56000000000000005</v>
      </c>
      <c r="Z223" s="42">
        <v>3323928</v>
      </c>
      <c r="AA223" s="42">
        <v>3740</v>
      </c>
      <c r="AB223" s="42">
        <v>50</v>
      </c>
      <c r="AC223" s="42">
        <v>3</v>
      </c>
      <c r="AD223" s="42">
        <v>1</v>
      </c>
      <c r="AE223" s="42">
        <v>1</v>
      </c>
      <c r="AF223" s="42">
        <v>1</v>
      </c>
      <c r="AG223" s="42">
        <v>41</v>
      </c>
    </row>
    <row r="224" spans="1:33" x14ac:dyDescent="0.35">
      <c r="A224" s="42">
        <v>2517572073</v>
      </c>
      <c r="B224" t="s">
        <v>35</v>
      </c>
      <c r="C224" t="s">
        <v>36</v>
      </c>
      <c r="D224" s="42" t="s">
        <v>1798</v>
      </c>
      <c r="E224" s="52" t="s">
        <v>2467</v>
      </c>
      <c r="F224" s="42" t="s">
        <v>46</v>
      </c>
      <c r="G224" s="42">
        <v>2517572073</v>
      </c>
      <c r="H224" s="42" t="s">
        <v>1721</v>
      </c>
      <c r="I224" s="42" t="s">
        <v>117</v>
      </c>
      <c r="J224" s="42" t="s">
        <v>1722</v>
      </c>
      <c r="K224" s="42" t="s">
        <v>1894</v>
      </c>
      <c r="L224" s="42" t="s">
        <v>1982</v>
      </c>
      <c r="M224" s="42" t="s">
        <v>2467</v>
      </c>
      <c r="N224" s="42">
        <v>1173264</v>
      </c>
      <c r="O224" s="42">
        <v>0</v>
      </c>
      <c r="P224" s="42">
        <v>0</v>
      </c>
      <c r="Q224" s="43">
        <v>41213</v>
      </c>
      <c r="R224" s="42" t="s">
        <v>2468</v>
      </c>
      <c r="S224" s="42" t="s">
        <v>1803</v>
      </c>
      <c r="T224" s="42" t="s">
        <v>49</v>
      </c>
      <c r="U224" s="42" t="s">
        <v>111</v>
      </c>
      <c r="V224" s="42">
        <v>5776957</v>
      </c>
      <c r="W224" s="42">
        <v>5341</v>
      </c>
      <c r="X224" s="42">
        <v>3</v>
      </c>
      <c r="Y224" s="42">
        <v>0.55000000000000004</v>
      </c>
      <c r="Z224" s="42">
        <v>4841672</v>
      </c>
      <c r="AA224" s="42">
        <v>5261</v>
      </c>
      <c r="AB224" s="42">
        <v>80</v>
      </c>
      <c r="AC224" s="42">
        <v>6</v>
      </c>
      <c r="AD224" s="42">
        <v>2</v>
      </c>
      <c r="AE224" s="42">
        <v>2</v>
      </c>
      <c r="AF224" s="42">
        <v>2</v>
      </c>
      <c r="AG224" s="42">
        <v>44</v>
      </c>
    </row>
    <row r="225" spans="1:33" x14ac:dyDescent="0.35">
      <c r="A225" s="42">
        <v>640427148</v>
      </c>
      <c r="B225" t="s">
        <v>35</v>
      </c>
      <c r="C225" t="s">
        <v>60</v>
      </c>
      <c r="D225" s="42" t="s">
        <v>2469</v>
      </c>
      <c r="E225" s="52" t="s">
        <v>2470</v>
      </c>
      <c r="F225" s="42" t="s">
        <v>1939</v>
      </c>
      <c r="G225" s="42">
        <v>640427148</v>
      </c>
      <c r="H225" s="42" t="s">
        <v>1721</v>
      </c>
      <c r="I225" s="42" t="s">
        <v>117</v>
      </c>
      <c r="J225" s="42" t="s">
        <v>1722</v>
      </c>
      <c r="K225" s="42" t="s">
        <v>1788</v>
      </c>
      <c r="L225" s="42" t="s">
        <v>1789</v>
      </c>
      <c r="M225" s="42" t="s">
        <v>2470</v>
      </c>
      <c r="N225" s="42">
        <v>316278</v>
      </c>
      <c r="O225" s="42">
        <v>13654</v>
      </c>
      <c r="P225" s="42">
        <v>61609</v>
      </c>
      <c r="Q225" s="43">
        <v>39326</v>
      </c>
      <c r="R225" s="42" t="s">
        <v>2471</v>
      </c>
      <c r="S225" s="42" t="s">
        <v>1942</v>
      </c>
      <c r="T225" s="42" t="s">
        <v>49</v>
      </c>
      <c r="U225" s="42" t="s">
        <v>111</v>
      </c>
      <c r="V225" s="42">
        <v>2224914</v>
      </c>
      <c r="W225" s="42">
        <v>2588</v>
      </c>
      <c r="X225" s="42">
        <v>1</v>
      </c>
      <c r="Y225" s="42">
        <v>0.61</v>
      </c>
      <c r="Z225" s="42">
        <v>2095022</v>
      </c>
      <c r="AA225" s="42">
        <v>2535</v>
      </c>
      <c r="AB225" s="42">
        <v>53</v>
      </c>
      <c r="AC225" s="42">
        <v>3</v>
      </c>
      <c r="AD225" s="42">
        <v>1</v>
      </c>
      <c r="AE225" s="42">
        <v>1</v>
      </c>
      <c r="AF225" s="42">
        <v>1</v>
      </c>
      <c r="AG225" s="42">
        <v>42</v>
      </c>
    </row>
    <row r="226" spans="1:33" x14ac:dyDescent="0.35">
      <c r="A226" s="42">
        <v>647000303</v>
      </c>
      <c r="B226" t="s">
        <v>35</v>
      </c>
      <c r="C226" t="s">
        <v>36</v>
      </c>
      <c r="D226" s="42" t="s">
        <v>2472</v>
      </c>
      <c r="E226" s="52" t="s">
        <v>2472</v>
      </c>
      <c r="F226" s="42" t="s">
        <v>1571</v>
      </c>
      <c r="G226" s="42">
        <v>647000303</v>
      </c>
      <c r="H226" s="42" t="s">
        <v>1721</v>
      </c>
      <c r="I226" s="42" t="s">
        <v>117</v>
      </c>
      <c r="J226" s="42" t="s">
        <v>1769</v>
      </c>
      <c r="K226" s="42" t="s">
        <v>1794</v>
      </c>
      <c r="L226" s="42" t="s">
        <v>2473</v>
      </c>
      <c r="M226" s="42" t="s">
        <v>2474</v>
      </c>
      <c r="N226" s="42">
        <v>533247</v>
      </c>
      <c r="O226" s="42">
        <v>40111</v>
      </c>
      <c r="P226" s="42">
        <v>42981</v>
      </c>
      <c r="Q226" s="43">
        <v>40391</v>
      </c>
      <c r="R226" s="42" t="s">
        <v>2475</v>
      </c>
      <c r="S226" s="42"/>
      <c r="T226" s="42" t="s">
        <v>49</v>
      </c>
      <c r="U226" s="42" t="s">
        <v>44</v>
      </c>
      <c r="V226" s="42">
        <v>3186511</v>
      </c>
      <c r="W226" s="42">
        <v>3057</v>
      </c>
      <c r="X226" s="42">
        <v>47</v>
      </c>
      <c r="Y226" s="42">
        <v>0.4</v>
      </c>
      <c r="Z226" s="42">
        <v>2731305</v>
      </c>
      <c r="AA226" s="42">
        <v>3007</v>
      </c>
      <c r="AB226" s="42">
        <v>50</v>
      </c>
      <c r="AC226" s="42">
        <v>8</v>
      </c>
      <c r="AD226" s="42">
        <v>3</v>
      </c>
      <c r="AE226" s="42">
        <v>2</v>
      </c>
      <c r="AF226" s="42">
        <v>3</v>
      </c>
      <c r="AG226" s="42">
        <v>42</v>
      </c>
    </row>
    <row r="227" spans="1:33" x14ac:dyDescent="0.35">
      <c r="A227" s="42">
        <v>2765235964</v>
      </c>
      <c r="B227" t="s">
        <v>35</v>
      </c>
      <c r="C227" t="s">
        <v>60</v>
      </c>
      <c r="D227" s="42" t="s">
        <v>2141</v>
      </c>
      <c r="E227" s="52" t="s">
        <v>2476</v>
      </c>
      <c r="F227" s="42" t="s">
        <v>2143</v>
      </c>
      <c r="G227" s="42">
        <v>2765235964</v>
      </c>
      <c r="H227" s="42" t="s">
        <v>1721</v>
      </c>
      <c r="I227" s="42" t="s">
        <v>117</v>
      </c>
      <c r="J227" s="42" t="s">
        <v>1722</v>
      </c>
      <c r="K227" s="42" t="s">
        <v>1723</v>
      </c>
      <c r="L227" s="42" t="s">
        <v>1724</v>
      </c>
      <c r="M227" s="42" t="s">
        <v>2476</v>
      </c>
      <c r="N227" s="42">
        <v>1924286</v>
      </c>
      <c r="O227" s="42">
        <v>0</v>
      </c>
      <c r="P227" s="42">
        <v>0</v>
      </c>
      <c r="Q227" s="43">
        <v>43089</v>
      </c>
      <c r="R227" s="42" t="s">
        <v>2477</v>
      </c>
      <c r="S227" s="42"/>
      <c r="T227" s="42" t="s">
        <v>49</v>
      </c>
      <c r="U227" s="42"/>
      <c r="V227" s="42">
        <v>1657699</v>
      </c>
      <c r="W227" s="42">
        <v>1945</v>
      </c>
      <c r="X227" s="42">
        <v>1</v>
      </c>
      <c r="Y227" s="42">
        <v>0.31</v>
      </c>
      <c r="Z227" s="42">
        <v>1513781</v>
      </c>
      <c r="AA227" s="42">
        <v>1889</v>
      </c>
      <c r="AB227" s="42">
        <v>56</v>
      </c>
      <c r="AC227" s="42">
        <v>3</v>
      </c>
      <c r="AD227" s="42">
        <v>1</v>
      </c>
      <c r="AE227" s="42">
        <v>1</v>
      </c>
      <c r="AF227" s="42">
        <v>1</v>
      </c>
      <c r="AG227" s="42">
        <v>38</v>
      </c>
    </row>
    <row r="228" spans="1:33" x14ac:dyDescent="0.35">
      <c r="A228" s="42">
        <v>648028021</v>
      </c>
      <c r="B228" t="s">
        <v>35</v>
      </c>
      <c r="C228" t="s">
        <v>60</v>
      </c>
      <c r="D228" s="42" t="s">
        <v>1861</v>
      </c>
      <c r="E228" s="52" t="s">
        <v>2478</v>
      </c>
      <c r="F228" s="42" t="s">
        <v>46</v>
      </c>
      <c r="G228" s="42">
        <v>648028021</v>
      </c>
      <c r="H228" s="42" t="s">
        <v>1721</v>
      </c>
      <c r="I228" s="42" t="s">
        <v>117</v>
      </c>
      <c r="J228" s="42" t="s">
        <v>1741</v>
      </c>
      <c r="K228" s="42" t="s">
        <v>1863</v>
      </c>
      <c r="L228" s="42" t="s">
        <v>1864</v>
      </c>
      <c r="M228" s="42" t="s">
        <v>2478</v>
      </c>
      <c r="N228" s="42">
        <v>497965</v>
      </c>
      <c r="O228" s="42">
        <v>28535</v>
      </c>
      <c r="P228" s="42">
        <v>52547</v>
      </c>
      <c r="Q228" s="43">
        <v>40544</v>
      </c>
      <c r="R228" s="42" t="s">
        <v>2479</v>
      </c>
      <c r="S228" s="42" t="s">
        <v>1866</v>
      </c>
      <c r="T228" s="42" t="s">
        <v>49</v>
      </c>
      <c r="U228" s="42" t="s">
        <v>44</v>
      </c>
      <c r="V228" s="42">
        <v>7841948</v>
      </c>
      <c r="W228" s="42">
        <v>7041</v>
      </c>
      <c r="X228" s="42">
        <v>7</v>
      </c>
      <c r="Y228" s="42">
        <v>0.4</v>
      </c>
      <c r="Z228" s="42">
        <v>6722914</v>
      </c>
      <c r="AA228" s="42">
        <v>6982</v>
      </c>
      <c r="AB228" s="42">
        <v>59</v>
      </c>
      <c r="AC228" s="42">
        <v>9</v>
      </c>
      <c r="AD228" s="42">
        <v>3</v>
      </c>
      <c r="AE228" s="42">
        <v>3</v>
      </c>
      <c r="AF228" s="42">
        <v>3</v>
      </c>
      <c r="AG228" s="42">
        <v>47</v>
      </c>
    </row>
    <row r="229" spans="1:33" x14ac:dyDescent="0.35">
      <c r="A229" s="42">
        <v>2509276056</v>
      </c>
      <c r="B229" t="s">
        <v>35</v>
      </c>
      <c r="C229" t="s">
        <v>60</v>
      </c>
      <c r="D229" s="42" t="s">
        <v>1798</v>
      </c>
      <c r="E229" s="52" t="s">
        <v>2480</v>
      </c>
      <c r="F229" s="42" t="s">
        <v>46</v>
      </c>
      <c r="G229" s="42">
        <v>2509276056</v>
      </c>
      <c r="H229" s="42" t="s">
        <v>1721</v>
      </c>
      <c r="I229" s="42" t="s">
        <v>117</v>
      </c>
      <c r="J229" s="42" t="s">
        <v>1722</v>
      </c>
      <c r="K229" s="42" t="s">
        <v>1788</v>
      </c>
      <c r="L229" s="42" t="s">
        <v>2481</v>
      </c>
      <c r="M229" s="42" t="s">
        <v>2482</v>
      </c>
      <c r="N229" s="42">
        <v>13035</v>
      </c>
      <c r="O229" s="42">
        <v>0</v>
      </c>
      <c r="P229" s="42">
        <v>0</v>
      </c>
      <c r="Q229" s="43">
        <v>41219</v>
      </c>
      <c r="R229" s="42" t="s">
        <v>2483</v>
      </c>
      <c r="S229" s="42" t="s">
        <v>1803</v>
      </c>
      <c r="T229" s="42" t="s">
        <v>49</v>
      </c>
      <c r="U229" s="42" t="s">
        <v>49</v>
      </c>
      <c r="V229" s="42">
        <v>3781008</v>
      </c>
      <c r="W229" s="42">
        <v>3685</v>
      </c>
      <c r="X229" s="42">
        <v>1</v>
      </c>
      <c r="Y229" s="42">
        <v>0.42</v>
      </c>
      <c r="Z229" s="42">
        <v>3187065</v>
      </c>
      <c r="AA229" s="42">
        <v>3594</v>
      </c>
      <c r="AB229" s="42">
        <v>91</v>
      </c>
      <c r="AC229" s="42">
        <v>9</v>
      </c>
      <c r="AD229" s="42">
        <v>3</v>
      </c>
      <c r="AE229" s="42">
        <v>3</v>
      </c>
      <c r="AF229" s="42">
        <v>3</v>
      </c>
      <c r="AG229" s="42">
        <v>42</v>
      </c>
    </row>
    <row r="230" spans="1:33" x14ac:dyDescent="0.35">
      <c r="A230" s="42">
        <v>2675903261</v>
      </c>
      <c r="B230" t="s">
        <v>35</v>
      </c>
      <c r="C230" t="s">
        <v>36</v>
      </c>
      <c r="D230" s="42" t="s">
        <v>2484</v>
      </c>
      <c r="E230" s="52" t="s">
        <v>2485</v>
      </c>
      <c r="F230" s="42" t="s">
        <v>2247</v>
      </c>
      <c r="G230" s="42">
        <v>2675903261</v>
      </c>
      <c r="H230" s="42" t="s">
        <v>1721</v>
      </c>
      <c r="I230" s="42" t="s">
        <v>117</v>
      </c>
      <c r="J230" s="42" t="s">
        <v>1769</v>
      </c>
      <c r="K230" s="42" t="s">
        <v>1776</v>
      </c>
      <c r="L230" s="42" t="s">
        <v>1809</v>
      </c>
      <c r="M230" s="42" t="s">
        <v>2485</v>
      </c>
      <c r="N230" s="42">
        <v>1811979</v>
      </c>
      <c r="O230" s="42">
        <v>0</v>
      </c>
      <c r="P230" s="42">
        <v>0</v>
      </c>
      <c r="Q230" s="43">
        <v>42536</v>
      </c>
      <c r="R230" s="44">
        <v>43193</v>
      </c>
      <c r="S230" s="42"/>
      <c r="T230" s="42" t="s">
        <v>49</v>
      </c>
      <c r="U230" s="42"/>
      <c r="V230" s="42">
        <v>5593177</v>
      </c>
      <c r="W230" s="42">
        <v>4775</v>
      </c>
      <c r="X230" s="42">
        <v>54</v>
      </c>
      <c r="Y230" s="42">
        <v>0.41</v>
      </c>
      <c r="Z230" s="42">
        <v>4581044</v>
      </c>
      <c r="AA230" s="42">
        <v>4712</v>
      </c>
      <c r="AB230" s="42">
        <v>63</v>
      </c>
      <c r="AC230" s="42">
        <v>2</v>
      </c>
      <c r="AD230" s="42">
        <v>0</v>
      </c>
      <c r="AE230" s="42">
        <v>1</v>
      </c>
      <c r="AF230" s="42">
        <v>1</v>
      </c>
      <c r="AG230" s="42">
        <v>41</v>
      </c>
    </row>
    <row r="231" spans="1:33" x14ac:dyDescent="0.35">
      <c r="A231" s="42">
        <v>2617271122</v>
      </c>
      <c r="B231" t="s">
        <v>35</v>
      </c>
      <c r="C231" t="s">
        <v>36</v>
      </c>
      <c r="D231" s="42" t="s">
        <v>2486</v>
      </c>
      <c r="E231" s="52" t="s">
        <v>2487</v>
      </c>
      <c r="F231" s="42" t="s">
        <v>1122</v>
      </c>
      <c r="G231" s="42">
        <v>2617271122</v>
      </c>
      <c r="H231" s="42" t="s">
        <v>1721</v>
      </c>
      <c r="I231" s="42" t="s">
        <v>117</v>
      </c>
      <c r="J231" s="42" t="s">
        <v>1722</v>
      </c>
      <c r="K231" s="42" t="s">
        <v>1788</v>
      </c>
      <c r="L231" s="42" t="s">
        <v>2364</v>
      </c>
      <c r="M231" s="42" t="s">
        <v>2487</v>
      </c>
      <c r="N231" s="42">
        <v>1496688</v>
      </c>
      <c r="O231" s="42">
        <v>0</v>
      </c>
      <c r="P231" s="42">
        <v>0</v>
      </c>
      <c r="Q231" s="43">
        <v>42156</v>
      </c>
      <c r="R231" s="42" t="s">
        <v>2488</v>
      </c>
      <c r="S231" s="42"/>
      <c r="T231" s="42" t="s">
        <v>49</v>
      </c>
      <c r="U231" s="42" t="s">
        <v>44</v>
      </c>
      <c r="V231" s="42">
        <v>3212489</v>
      </c>
      <c r="W231" s="42">
        <v>3240</v>
      </c>
      <c r="X231" s="42">
        <v>71</v>
      </c>
      <c r="Y231" s="42">
        <v>0.69</v>
      </c>
      <c r="Z231" s="42">
        <v>2866593</v>
      </c>
      <c r="AA231" s="42">
        <v>3191</v>
      </c>
      <c r="AB231" s="42">
        <v>49</v>
      </c>
      <c r="AC231" s="42">
        <v>0</v>
      </c>
      <c r="AD231" s="42">
        <v>0</v>
      </c>
      <c r="AE231" s="42">
        <v>0</v>
      </c>
      <c r="AF231" s="42">
        <v>0</v>
      </c>
      <c r="AG231" s="42">
        <v>39</v>
      </c>
    </row>
    <row r="232" spans="1:33" x14ac:dyDescent="0.35">
      <c r="A232" s="42">
        <v>2721755494</v>
      </c>
      <c r="B232" t="s">
        <v>35</v>
      </c>
      <c r="C232" t="s">
        <v>60</v>
      </c>
      <c r="D232" s="42" t="s">
        <v>2489</v>
      </c>
      <c r="E232" s="52" t="s">
        <v>2490</v>
      </c>
      <c r="F232" s="42" t="s">
        <v>2363</v>
      </c>
      <c r="G232" s="42">
        <v>2721755494</v>
      </c>
      <c r="H232" s="42" t="s">
        <v>1721</v>
      </c>
      <c r="I232" s="42" t="s">
        <v>117</v>
      </c>
      <c r="J232" s="42" t="s">
        <v>1729</v>
      </c>
      <c r="K232" s="42" t="s">
        <v>1730</v>
      </c>
      <c r="L232" s="42" t="s">
        <v>1731</v>
      </c>
      <c r="M232" s="42" t="s">
        <v>1732</v>
      </c>
      <c r="N232" s="42">
        <v>1698524</v>
      </c>
      <c r="O232" s="42">
        <v>0</v>
      </c>
      <c r="P232" s="42">
        <v>0</v>
      </c>
      <c r="Q232" s="43">
        <v>42817</v>
      </c>
      <c r="R232" s="42" t="s">
        <v>2491</v>
      </c>
      <c r="S232" s="42"/>
      <c r="T232" s="42" t="s">
        <v>49</v>
      </c>
      <c r="U232" s="42"/>
      <c r="V232" s="42">
        <v>4293006</v>
      </c>
      <c r="W232" s="42">
        <v>4067</v>
      </c>
      <c r="X232" s="42">
        <v>1</v>
      </c>
      <c r="Y232" s="42">
        <v>0.43</v>
      </c>
      <c r="Z232" s="42">
        <v>3563457</v>
      </c>
      <c r="AA232" s="42">
        <v>4000</v>
      </c>
      <c r="AB232" s="42">
        <v>67</v>
      </c>
      <c r="AC232" s="42">
        <v>6</v>
      </c>
      <c r="AD232" s="42">
        <v>2</v>
      </c>
      <c r="AE232" s="42">
        <v>2</v>
      </c>
      <c r="AF232" s="42">
        <v>2</v>
      </c>
      <c r="AG232" s="42">
        <v>41</v>
      </c>
    </row>
    <row r="233" spans="1:33" x14ac:dyDescent="0.35">
      <c r="A233" s="42">
        <v>2022827000</v>
      </c>
      <c r="B233" t="s">
        <v>35</v>
      </c>
      <c r="C233" t="s">
        <v>36</v>
      </c>
      <c r="D233" s="42" t="s">
        <v>2492</v>
      </c>
      <c r="E233" s="52" t="s">
        <v>2493</v>
      </c>
      <c r="F233" s="42" t="s">
        <v>46</v>
      </c>
      <c r="G233" s="42">
        <v>2022827000</v>
      </c>
      <c r="H233" s="42" t="s">
        <v>1721</v>
      </c>
      <c r="I233" s="42" t="s">
        <v>117</v>
      </c>
      <c r="J233" s="42" t="s">
        <v>1722</v>
      </c>
      <c r="K233" s="42" t="s">
        <v>1894</v>
      </c>
      <c r="L233" s="42" t="s">
        <v>1982</v>
      </c>
      <c r="M233" s="42" t="s">
        <v>2493</v>
      </c>
      <c r="N233" s="42">
        <v>1487953</v>
      </c>
      <c r="O233" s="42">
        <v>0</v>
      </c>
      <c r="P233" s="42">
        <v>0</v>
      </c>
      <c r="Q233" s="43">
        <v>41507</v>
      </c>
      <c r="R233" s="42" t="s">
        <v>2494</v>
      </c>
      <c r="S233" s="42" t="s">
        <v>55</v>
      </c>
      <c r="T233" s="42" t="s">
        <v>49</v>
      </c>
      <c r="U233" s="42" t="s">
        <v>44</v>
      </c>
      <c r="V233" s="42">
        <v>7866824</v>
      </c>
      <c r="W233" s="42">
        <v>6986</v>
      </c>
      <c r="X233" s="42">
        <v>2</v>
      </c>
      <c r="Y233" s="42">
        <v>0.51</v>
      </c>
      <c r="Z233" s="42">
        <v>6308403</v>
      </c>
      <c r="AA233" s="42">
        <v>6942</v>
      </c>
      <c r="AB233" s="42">
        <v>44</v>
      </c>
      <c r="AC233" s="42">
        <v>2</v>
      </c>
      <c r="AD233" s="42">
        <v>2</v>
      </c>
      <c r="AE233" s="42">
        <v>0</v>
      </c>
      <c r="AF233" s="42">
        <v>0</v>
      </c>
      <c r="AG233" s="42">
        <v>39</v>
      </c>
    </row>
    <row r="234" spans="1:33" x14ac:dyDescent="0.35">
      <c r="A234" s="42">
        <v>2654587780</v>
      </c>
      <c r="B234" t="s">
        <v>35</v>
      </c>
      <c r="C234" t="s">
        <v>36</v>
      </c>
      <c r="D234" s="42" t="s">
        <v>1849</v>
      </c>
      <c r="E234" s="52" t="s">
        <v>2495</v>
      </c>
      <c r="F234" s="42" t="s">
        <v>1736</v>
      </c>
      <c r="G234" s="42">
        <v>2654587780</v>
      </c>
      <c r="H234" s="42" t="s">
        <v>1721</v>
      </c>
      <c r="I234" s="42" t="s">
        <v>117</v>
      </c>
      <c r="J234" s="42" t="s">
        <v>1722</v>
      </c>
      <c r="K234" s="42" t="s">
        <v>1723</v>
      </c>
      <c r="L234" s="42" t="s">
        <v>1724</v>
      </c>
      <c r="M234" s="42" t="s">
        <v>2496</v>
      </c>
      <c r="N234" s="42">
        <v>1471506</v>
      </c>
      <c r="O234" s="42">
        <v>0</v>
      </c>
      <c r="P234" s="42">
        <v>0</v>
      </c>
      <c r="Q234" s="43">
        <v>42443</v>
      </c>
      <c r="R234" s="42" t="s">
        <v>2497</v>
      </c>
      <c r="S234" s="42" t="s">
        <v>1853</v>
      </c>
      <c r="T234" s="42" t="s">
        <v>111</v>
      </c>
      <c r="U234" s="42"/>
      <c r="V234" s="42">
        <v>1242273</v>
      </c>
      <c r="W234" s="42">
        <v>1516</v>
      </c>
      <c r="X234" s="42">
        <v>77</v>
      </c>
      <c r="Y234" s="42">
        <v>0.32</v>
      </c>
      <c r="Z234" s="42">
        <v>1144224</v>
      </c>
      <c r="AA234" s="42">
        <v>1478</v>
      </c>
      <c r="AB234" s="42">
        <v>38</v>
      </c>
      <c r="AC234" s="42">
        <v>3</v>
      </c>
      <c r="AD234" s="42">
        <v>1</v>
      </c>
      <c r="AE234" s="42">
        <v>1</v>
      </c>
      <c r="AF234" s="42">
        <v>1</v>
      </c>
      <c r="AG234" s="42">
        <v>27</v>
      </c>
    </row>
    <row r="235" spans="1:33" x14ac:dyDescent="0.35">
      <c r="A235" s="42">
        <v>2606217311</v>
      </c>
      <c r="B235" t="s">
        <v>35</v>
      </c>
      <c r="C235" t="s">
        <v>36</v>
      </c>
      <c r="D235" s="42" t="s">
        <v>1763</v>
      </c>
      <c r="E235" s="52" t="s">
        <v>2498</v>
      </c>
      <c r="F235" s="42" t="s">
        <v>1736</v>
      </c>
      <c r="G235" s="42">
        <v>2606217311</v>
      </c>
      <c r="H235" s="42" t="s">
        <v>1721</v>
      </c>
      <c r="I235" s="42" t="s">
        <v>117</v>
      </c>
      <c r="J235" s="42" t="s">
        <v>1722</v>
      </c>
      <c r="K235" s="42" t="s">
        <v>1723</v>
      </c>
      <c r="L235" s="42" t="s">
        <v>1724</v>
      </c>
      <c r="M235" s="42" t="s">
        <v>1725</v>
      </c>
      <c r="N235" s="42">
        <v>167553</v>
      </c>
      <c r="O235" s="42">
        <v>0</v>
      </c>
      <c r="P235" s="42">
        <v>0</v>
      </c>
      <c r="Q235" s="43">
        <v>42073</v>
      </c>
      <c r="R235" s="42" t="s">
        <v>2499</v>
      </c>
      <c r="S235" s="42"/>
      <c r="T235" s="42" t="s">
        <v>49</v>
      </c>
      <c r="U235" s="42" t="s">
        <v>44</v>
      </c>
      <c r="V235" s="42">
        <v>1751015</v>
      </c>
      <c r="W235" s="42">
        <v>1942</v>
      </c>
      <c r="X235" s="42">
        <v>9</v>
      </c>
      <c r="Y235" s="42">
        <v>0.36</v>
      </c>
      <c r="Z235" s="42">
        <v>1561384</v>
      </c>
      <c r="AA235" s="42">
        <v>1888</v>
      </c>
      <c r="AB235" s="42">
        <v>54</v>
      </c>
      <c r="AC235" s="42">
        <v>3</v>
      </c>
      <c r="AD235" s="42">
        <v>1</v>
      </c>
      <c r="AE235" s="42">
        <v>1</v>
      </c>
      <c r="AF235" s="42">
        <v>1</v>
      </c>
      <c r="AG235" s="42">
        <v>40</v>
      </c>
    </row>
    <row r="236" spans="1:33" x14ac:dyDescent="0.35">
      <c r="A236" s="42">
        <v>2509601021</v>
      </c>
      <c r="B236" t="s">
        <v>35</v>
      </c>
      <c r="C236" t="s">
        <v>36</v>
      </c>
      <c r="D236" s="42" t="s">
        <v>2500</v>
      </c>
      <c r="E236" s="52" t="s">
        <v>2501</v>
      </c>
      <c r="F236" s="42" t="s">
        <v>2502</v>
      </c>
      <c r="G236" s="42">
        <v>2509601021</v>
      </c>
      <c r="H236" s="42" t="s">
        <v>1721</v>
      </c>
      <c r="I236" s="42" t="s">
        <v>117</v>
      </c>
      <c r="J236" s="42" t="s">
        <v>1722</v>
      </c>
      <c r="K236" s="42" t="s">
        <v>1894</v>
      </c>
      <c r="L236" s="42" t="s">
        <v>1982</v>
      </c>
      <c r="M236" s="42" t="s">
        <v>2503</v>
      </c>
      <c r="N236" s="42">
        <v>543764</v>
      </c>
      <c r="O236" s="42">
        <v>0</v>
      </c>
      <c r="P236" s="42">
        <v>0</v>
      </c>
      <c r="Q236" s="43">
        <v>41577</v>
      </c>
      <c r="R236" s="42" t="s">
        <v>2504</v>
      </c>
      <c r="S236" s="42" t="s">
        <v>2505</v>
      </c>
      <c r="T236" s="42" t="s">
        <v>49</v>
      </c>
      <c r="U236" s="42" t="s">
        <v>44</v>
      </c>
      <c r="V236" s="42">
        <v>7799549</v>
      </c>
      <c r="W236" s="42">
        <v>8798</v>
      </c>
      <c r="X236" s="42">
        <v>457</v>
      </c>
      <c r="Y236" s="42">
        <v>0.52</v>
      </c>
      <c r="Z236" s="42">
        <v>6365031</v>
      </c>
      <c r="AA236" s="42">
        <v>8707</v>
      </c>
      <c r="AB236" s="42">
        <v>91</v>
      </c>
      <c r="AC236" s="42">
        <v>15</v>
      </c>
      <c r="AD236" s="42">
        <v>4</v>
      </c>
      <c r="AE236" s="42">
        <v>6</v>
      </c>
      <c r="AF236" s="42">
        <v>5</v>
      </c>
      <c r="AG236" s="42">
        <v>68</v>
      </c>
    </row>
    <row r="237" spans="1:33" x14ac:dyDescent="0.35">
      <c r="A237" s="42">
        <v>2651870165</v>
      </c>
      <c r="B237" t="s">
        <v>35</v>
      </c>
      <c r="C237" t="s">
        <v>123</v>
      </c>
      <c r="D237" s="42" t="s">
        <v>607</v>
      </c>
      <c r="E237" s="52" t="s">
        <v>2506</v>
      </c>
      <c r="F237" s="42" t="s">
        <v>605</v>
      </c>
      <c r="G237" s="42">
        <v>2651870165</v>
      </c>
      <c r="H237" s="42" t="s">
        <v>1721</v>
      </c>
      <c r="I237" s="42" t="s">
        <v>117</v>
      </c>
      <c r="J237" s="42" t="s">
        <v>1722</v>
      </c>
      <c r="K237" s="42" t="s">
        <v>1723</v>
      </c>
      <c r="L237" s="42" t="s">
        <v>1724</v>
      </c>
      <c r="M237" s="42" t="s">
        <v>117</v>
      </c>
      <c r="N237" s="42">
        <v>1218</v>
      </c>
      <c r="O237" s="42">
        <v>0</v>
      </c>
      <c r="P237" s="42">
        <v>0</v>
      </c>
      <c r="Q237" s="43">
        <v>42495</v>
      </c>
      <c r="R237" s="42"/>
      <c r="S237" s="42" t="s">
        <v>1805</v>
      </c>
      <c r="T237" s="42" t="s">
        <v>111</v>
      </c>
      <c r="U237" s="42"/>
      <c r="V237" s="42">
        <v>926852</v>
      </c>
      <c r="W237" s="42">
        <v>1181</v>
      </c>
      <c r="X237" s="42">
        <v>101</v>
      </c>
      <c r="Y237" s="42">
        <v>0.31</v>
      </c>
      <c r="Z237" s="42">
        <v>860316</v>
      </c>
      <c r="AA237" s="42">
        <v>1155</v>
      </c>
      <c r="AB237" s="42">
        <v>26</v>
      </c>
      <c r="AC237" s="42">
        <v>0</v>
      </c>
      <c r="AD237" s="42">
        <v>0</v>
      </c>
      <c r="AE237" s="42">
        <v>0</v>
      </c>
      <c r="AF237" s="42">
        <v>0</v>
      </c>
      <c r="AG237" s="42">
        <v>18</v>
      </c>
    </row>
    <row r="238" spans="1:33" x14ac:dyDescent="0.35">
      <c r="A238" s="42">
        <v>2687453185</v>
      </c>
      <c r="B238" t="s">
        <v>35</v>
      </c>
      <c r="C238" t="s">
        <v>60</v>
      </c>
      <c r="D238" s="42" t="s">
        <v>2507</v>
      </c>
      <c r="E238" s="52" t="s">
        <v>2508</v>
      </c>
      <c r="F238" s="42" t="s">
        <v>2509</v>
      </c>
      <c r="G238" s="42">
        <v>2687453185</v>
      </c>
      <c r="H238" s="42" t="s">
        <v>1721</v>
      </c>
      <c r="I238" s="42" t="s">
        <v>117</v>
      </c>
      <c r="J238" s="42" t="s">
        <v>1741</v>
      </c>
      <c r="K238" s="42" t="s">
        <v>1742</v>
      </c>
      <c r="L238" s="42" t="s">
        <v>1760</v>
      </c>
      <c r="M238" s="42" t="s">
        <v>1761</v>
      </c>
      <c r="N238" s="42">
        <v>1738638</v>
      </c>
      <c r="O238" s="42">
        <v>0</v>
      </c>
      <c r="P238" s="42">
        <v>0</v>
      </c>
      <c r="Q238" s="43">
        <v>42578</v>
      </c>
      <c r="R238" s="42" t="s">
        <v>2510</v>
      </c>
      <c r="S238" s="42"/>
      <c r="T238" s="42" t="s">
        <v>49</v>
      </c>
      <c r="U238" s="42"/>
      <c r="V238" s="42">
        <v>6520772</v>
      </c>
      <c r="W238" s="42">
        <v>6587</v>
      </c>
      <c r="X238" s="42">
        <v>1</v>
      </c>
      <c r="Y238" s="42">
        <v>0.44</v>
      </c>
      <c r="Z238" s="42">
        <v>5352636</v>
      </c>
      <c r="AA238" s="42">
        <v>6274</v>
      </c>
      <c r="AB238" s="42">
        <v>313</v>
      </c>
      <c r="AC238" s="42">
        <v>6</v>
      </c>
      <c r="AD238" s="42">
        <v>2</v>
      </c>
      <c r="AE238" s="42">
        <v>2</v>
      </c>
      <c r="AF238" s="42">
        <v>2</v>
      </c>
      <c r="AG238" s="42">
        <v>39</v>
      </c>
    </row>
    <row r="239" spans="1:33" x14ac:dyDescent="0.35">
      <c r="A239" s="42">
        <v>2576861623</v>
      </c>
      <c r="B239" t="s">
        <v>35</v>
      </c>
      <c r="C239" t="s">
        <v>36</v>
      </c>
      <c r="D239" s="42" t="s">
        <v>2511</v>
      </c>
      <c r="E239" s="52" t="s">
        <v>2512</v>
      </c>
      <c r="F239" s="42" t="s">
        <v>2316</v>
      </c>
      <c r="G239" s="42">
        <v>2576861623</v>
      </c>
      <c r="H239" s="42" t="s">
        <v>1721</v>
      </c>
      <c r="I239" s="42" t="s">
        <v>117</v>
      </c>
      <c r="J239" s="42" t="s">
        <v>1722</v>
      </c>
      <c r="K239" s="42" t="s">
        <v>1894</v>
      </c>
      <c r="L239" s="42" t="s">
        <v>1982</v>
      </c>
      <c r="M239" s="42" t="s">
        <v>2512</v>
      </c>
      <c r="N239" s="42">
        <v>1385935</v>
      </c>
      <c r="O239" s="42">
        <v>0</v>
      </c>
      <c r="P239" s="42">
        <v>0</v>
      </c>
      <c r="Q239" s="42"/>
      <c r="R239" s="42" t="s">
        <v>2513</v>
      </c>
      <c r="S239" s="42"/>
      <c r="T239" s="42" t="s">
        <v>49</v>
      </c>
      <c r="U239" s="42" t="s">
        <v>44</v>
      </c>
      <c r="V239" s="42">
        <v>8064168</v>
      </c>
      <c r="W239" s="42">
        <v>7281</v>
      </c>
      <c r="X239" s="42">
        <v>119</v>
      </c>
      <c r="Y239" s="42">
        <v>0.48</v>
      </c>
      <c r="Z239" s="42">
        <v>6790897</v>
      </c>
      <c r="AA239" s="42">
        <v>7223</v>
      </c>
      <c r="AB239" s="42">
        <v>58</v>
      </c>
      <c r="AC239" s="42">
        <v>3</v>
      </c>
      <c r="AD239" s="42">
        <v>1</v>
      </c>
      <c r="AE239" s="42">
        <v>1</v>
      </c>
      <c r="AF239" s="42">
        <v>1</v>
      </c>
      <c r="AG239" s="42">
        <v>55</v>
      </c>
    </row>
    <row r="240" spans="1:33" x14ac:dyDescent="0.35">
      <c r="A240" s="42">
        <v>2534681684</v>
      </c>
      <c r="B240" t="s">
        <v>35</v>
      </c>
      <c r="C240" t="s">
        <v>36</v>
      </c>
      <c r="D240" s="42" t="s">
        <v>1727</v>
      </c>
      <c r="E240" s="52" t="s">
        <v>2514</v>
      </c>
      <c r="F240" s="42" t="s">
        <v>1262</v>
      </c>
      <c r="G240" s="42">
        <v>2534681684</v>
      </c>
      <c r="H240" s="42" t="s">
        <v>1721</v>
      </c>
      <c r="I240" s="42" t="s">
        <v>117</v>
      </c>
      <c r="J240" s="42" t="s">
        <v>1729</v>
      </c>
      <c r="K240" s="42" t="s">
        <v>1730</v>
      </c>
      <c r="L240" s="42" t="s">
        <v>1731</v>
      </c>
      <c r="M240" s="42" t="s">
        <v>1732</v>
      </c>
      <c r="N240" s="42">
        <v>1160283</v>
      </c>
      <c r="O240" s="42">
        <v>0</v>
      </c>
      <c r="P240" s="42">
        <v>0</v>
      </c>
      <c r="Q240" s="43">
        <v>41517</v>
      </c>
      <c r="R240" s="42" t="s">
        <v>2515</v>
      </c>
      <c r="S240" s="42"/>
      <c r="T240" s="42" t="s">
        <v>49</v>
      </c>
      <c r="U240" s="42" t="s">
        <v>44</v>
      </c>
      <c r="V240" s="42">
        <v>5077607</v>
      </c>
      <c r="W240" s="42">
        <v>4850</v>
      </c>
      <c r="X240" s="42">
        <v>782</v>
      </c>
      <c r="Y240" s="42">
        <v>0.43</v>
      </c>
      <c r="Z240" s="42">
        <v>3952395</v>
      </c>
      <c r="AA240" s="42">
        <v>4793</v>
      </c>
      <c r="AB240" s="42">
        <v>57</v>
      </c>
      <c r="AC240" s="42">
        <v>3</v>
      </c>
      <c r="AD240" s="42">
        <v>1</v>
      </c>
      <c r="AE240" s="42">
        <v>1</v>
      </c>
      <c r="AF240" s="42">
        <v>1</v>
      </c>
      <c r="AG240" s="42">
        <v>41</v>
      </c>
    </row>
    <row r="241" spans="1:33" x14ac:dyDescent="0.35">
      <c r="A241" s="42">
        <v>2758568003</v>
      </c>
      <c r="B241" t="s">
        <v>35</v>
      </c>
      <c r="C241" t="s">
        <v>60</v>
      </c>
      <c r="D241" s="42" t="s">
        <v>2516</v>
      </c>
      <c r="E241" s="52" t="s">
        <v>2517</v>
      </c>
      <c r="F241" s="42" t="s">
        <v>2518</v>
      </c>
      <c r="G241" s="42">
        <v>2758568003</v>
      </c>
      <c r="H241" s="42" t="s">
        <v>1721</v>
      </c>
      <c r="I241" s="42" t="s">
        <v>117</v>
      </c>
      <c r="J241" s="42" t="s">
        <v>1769</v>
      </c>
      <c r="K241" s="42" t="s">
        <v>117</v>
      </c>
      <c r="L241" s="42" t="s">
        <v>117</v>
      </c>
      <c r="M241" s="42" t="s">
        <v>2517</v>
      </c>
      <c r="N241" s="42">
        <v>1940762</v>
      </c>
      <c r="O241" s="42">
        <v>0</v>
      </c>
      <c r="P241" s="42">
        <v>0</v>
      </c>
      <c r="Q241" s="43">
        <v>43068</v>
      </c>
      <c r="R241" s="42" t="s">
        <v>2519</v>
      </c>
      <c r="S241" s="42"/>
      <c r="T241" s="42" t="s">
        <v>49</v>
      </c>
      <c r="U241" s="42"/>
      <c r="V241" s="42">
        <v>7899568</v>
      </c>
      <c r="W241" s="42">
        <v>6657</v>
      </c>
      <c r="X241" s="42">
        <v>3</v>
      </c>
      <c r="Y241" s="42">
        <v>0.43</v>
      </c>
      <c r="Z241" s="42">
        <v>6426610</v>
      </c>
      <c r="AA241" s="42">
        <v>6586</v>
      </c>
      <c r="AB241" s="42">
        <v>71</v>
      </c>
      <c r="AC241" s="42">
        <v>12</v>
      </c>
      <c r="AD241" s="42">
        <v>4</v>
      </c>
      <c r="AE241" s="42">
        <v>4</v>
      </c>
      <c r="AF241" s="42">
        <v>4</v>
      </c>
      <c r="AG241" s="42">
        <v>44</v>
      </c>
    </row>
    <row r="242" spans="1:33" x14ac:dyDescent="0.35">
      <c r="A242" s="42">
        <v>2506381000</v>
      </c>
      <c r="B242" t="s">
        <v>35</v>
      </c>
      <c r="C242" t="s">
        <v>36</v>
      </c>
      <c r="D242" s="42" t="s">
        <v>1959</v>
      </c>
      <c r="E242" s="52" t="s">
        <v>1959</v>
      </c>
      <c r="F242" s="42"/>
      <c r="G242" s="42">
        <v>2506381000</v>
      </c>
      <c r="H242" s="42" t="s">
        <v>1721</v>
      </c>
      <c r="I242" s="42" t="s">
        <v>117</v>
      </c>
      <c r="J242" s="42" t="s">
        <v>1741</v>
      </c>
      <c r="K242" s="42" t="s">
        <v>1742</v>
      </c>
      <c r="L242" s="42" t="s">
        <v>1743</v>
      </c>
      <c r="M242" s="42" t="s">
        <v>1835</v>
      </c>
      <c r="N242" s="42">
        <v>329553</v>
      </c>
      <c r="O242" s="42">
        <v>0</v>
      </c>
      <c r="P242" s="42">
        <v>0</v>
      </c>
      <c r="Q242" s="43">
        <v>41565</v>
      </c>
      <c r="R242" s="42" t="s">
        <v>2520</v>
      </c>
      <c r="S242" s="42" t="s">
        <v>2521</v>
      </c>
      <c r="T242" s="42" t="s">
        <v>49</v>
      </c>
      <c r="U242" s="42" t="s">
        <v>44</v>
      </c>
      <c r="V242" s="42">
        <v>5485894</v>
      </c>
      <c r="W242" s="42">
        <v>4790</v>
      </c>
      <c r="X242" s="42">
        <v>3</v>
      </c>
      <c r="Y242" s="42">
        <v>0.39</v>
      </c>
      <c r="Z242" s="42">
        <v>4610580</v>
      </c>
      <c r="AA242" s="42">
        <v>4734</v>
      </c>
      <c r="AB242" s="42">
        <v>56</v>
      </c>
      <c r="AC242" s="42">
        <v>7</v>
      </c>
      <c r="AD242" s="42">
        <v>3</v>
      </c>
      <c r="AE242" s="42">
        <v>1</v>
      </c>
      <c r="AF242" s="42">
        <v>3</v>
      </c>
      <c r="AG242" s="42">
        <v>38</v>
      </c>
    </row>
    <row r="243" spans="1:33" x14ac:dyDescent="0.35">
      <c r="A243" s="42">
        <v>2602041655</v>
      </c>
      <c r="B243" t="s">
        <v>35</v>
      </c>
      <c r="C243" t="s">
        <v>36</v>
      </c>
      <c r="D243" s="42" t="s">
        <v>2522</v>
      </c>
      <c r="E243" s="52" t="s">
        <v>2523</v>
      </c>
      <c r="F243" s="42" t="s">
        <v>1740</v>
      </c>
      <c r="G243" s="42">
        <v>2602041655</v>
      </c>
      <c r="H243" s="42" t="s">
        <v>1721</v>
      </c>
      <c r="I243" s="42" t="s">
        <v>117</v>
      </c>
      <c r="J243" s="42" t="s">
        <v>1741</v>
      </c>
      <c r="K243" s="42" t="s">
        <v>1742</v>
      </c>
      <c r="L243" s="42" t="s">
        <v>1743</v>
      </c>
      <c r="M243" s="42" t="s">
        <v>2524</v>
      </c>
      <c r="N243" s="42">
        <v>1255374</v>
      </c>
      <c r="O243" s="42">
        <v>0</v>
      </c>
      <c r="P243" s="42">
        <v>0</v>
      </c>
      <c r="Q243" s="43">
        <v>42039</v>
      </c>
      <c r="R243" s="42" t="s">
        <v>2525</v>
      </c>
      <c r="S243" s="42"/>
      <c r="T243" s="42" t="s">
        <v>49</v>
      </c>
      <c r="U243" s="42" t="s">
        <v>44</v>
      </c>
      <c r="V243" s="42">
        <v>5398883</v>
      </c>
      <c r="W243" s="42">
        <v>4897</v>
      </c>
      <c r="X243" s="42">
        <v>242</v>
      </c>
      <c r="Y243" s="42">
        <v>0.39</v>
      </c>
      <c r="Z243" s="42">
        <v>4683406</v>
      </c>
      <c r="AA243" s="42">
        <v>4829</v>
      </c>
      <c r="AB243" s="42">
        <v>68</v>
      </c>
      <c r="AC243" s="42">
        <v>7</v>
      </c>
      <c r="AD243" s="42">
        <v>3</v>
      </c>
      <c r="AE243" s="42">
        <v>1</v>
      </c>
      <c r="AF243" s="42">
        <v>3</v>
      </c>
      <c r="AG243" s="42">
        <v>38</v>
      </c>
    </row>
    <row r="244" spans="1:33" x14ac:dyDescent="0.35">
      <c r="A244" s="42">
        <v>638341213</v>
      </c>
      <c r="B244" t="s">
        <v>35</v>
      </c>
      <c r="C244" t="s">
        <v>36</v>
      </c>
      <c r="D244" s="42" t="s">
        <v>2526</v>
      </c>
      <c r="E244" s="52" t="s">
        <v>2526</v>
      </c>
      <c r="F244" s="42" t="s">
        <v>302</v>
      </c>
      <c r="G244" s="42">
        <v>638341213</v>
      </c>
      <c r="H244" s="42" t="s">
        <v>1721</v>
      </c>
      <c r="I244" s="42" t="s">
        <v>117</v>
      </c>
      <c r="J244" s="42" t="s">
        <v>1722</v>
      </c>
      <c r="K244" s="42" t="s">
        <v>1788</v>
      </c>
      <c r="L244" s="42" t="s">
        <v>1789</v>
      </c>
      <c r="M244" s="42" t="s">
        <v>2526</v>
      </c>
      <c r="N244" s="42">
        <v>221360</v>
      </c>
      <c r="O244" s="42">
        <v>13555</v>
      </c>
      <c r="P244" s="42">
        <v>54221</v>
      </c>
      <c r="Q244" s="43">
        <v>39052</v>
      </c>
      <c r="R244" s="42" t="s">
        <v>2527</v>
      </c>
      <c r="S244" s="42"/>
      <c r="T244" s="42" t="s">
        <v>49</v>
      </c>
      <c r="U244" s="42" t="s">
        <v>44</v>
      </c>
      <c r="V244" s="42">
        <v>2579542</v>
      </c>
      <c r="W244" s="42">
        <v>2822</v>
      </c>
      <c r="X244" s="42">
        <v>9</v>
      </c>
      <c r="Y244" s="42">
        <v>0.64</v>
      </c>
      <c r="Z244" s="42">
        <v>2390765</v>
      </c>
      <c r="AA244" s="42">
        <v>2770</v>
      </c>
      <c r="AB244" s="42">
        <v>52</v>
      </c>
      <c r="AC244" s="42">
        <v>6</v>
      </c>
      <c r="AD244" s="42">
        <v>2</v>
      </c>
      <c r="AE244" s="42">
        <v>2</v>
      </c>
      <c r="AF244" s="42">
        <v>2</v>
      </c>
      <c r="AG244" s="42">
        <v>46</v>
      </c>
    </row>
    <row r="245" spans="1:33" x14ac:dyDescent="0.35">
      <c r="A245" s="42">
        <v>2551306659</v>
      </c>
      <c r="B245" t="s">
        <v>35</v>
      </c>
      <c r="C245" t="s">
        <v>36</v>
      </c>
      <c r="D245" s="42" t="s">
        <v>1734</v>
      </c>
      <c r="E245" s="52" t="s">
        <v>2528</v>
      </c>
      <c r="F245" s="42" t="s">
        <v>1736</v>
      </c>
      <c r="G245" s="42">
        <v>2551306659</v>
      </c>
      <c r="H245" s="42" t="s">
        <v>1721</v>
      </c>
      <c r="I245" s="42" t="s">
        <v>117</v>
      </c>
      <c r="J245" s="42" t="s">
        <v>1722</v>
      </c>
      <c r="K245" s="42" t="s">
        <v>1723</v>
      </c>
      <c r="L245" s="42" t="s">
        <v>1724</v>
      </c>
      <c r="M245" s="42" t="s">
        <v>2528</v>
      </c>
      <c r="N245" s="42">
        <v>569155</v>
      </c>
      <c r="O245" s="42">
        <v>0</v>
      </c>
      <c r="P245" s="42">
        <v>0</v>
      </c>
      <c r="Q245" s="42"/>
      <c r="R245" s="42" t="s">
        <v>2529</v>
      </c>
      <c r="S245" s="42"/>
      <c r="T245" s="42" t="s">
        <v>49</v>
      </c>
      <c r="U245" s="42" t="s">
        <v>44</v>
      </c>
      <c r="V245" s="42">
        <v>385093</v>
      </c>
      <c r="W245" s="42">
        <v>724</v>
      </c>
      <c r="X245" s="42">
        <v>337</v>
      </c>
      <c r="Y245" s="42">
        <v>0.31</v>
      </c>
      <c r="Z245" s="42">
        <v>334248</v>
      </c>
      <c r="AA245" s="42">
        <v>714</v>
      </c>
      <c r="AB245" s="42">
        <v>10</v>
      </c>
      <c r="AC245" s="42">
        <v>0</v>
      </c>
      <c r="AD245" s="42">
        <v>0</v>
      </c>
      <c r="AE245" s="42">
        <v>0</v>
      </c>
      <c r="AF245" s="42">
        <v>0</v>
      </c>
      <c r="AG245" s="42">
        <v>6</v>
      </c>
    </row>
    <row r="246" spans="1:33" x14ac:dyDescent="0.35">
      <c r="A246" s="42">
        <v>2509276028</v>
      </c>
      <c r="B246" t="s">
        <v>35</v>
      </c>
      <c r="C246" t="s">
        <v>60</v>
      </c>
      <c r="D246" s="42" t="s">
        <v>1798</v>
      </c>
      <c r="E246" s="52" t="s">
        <v>2530</v>
      </c>
      <c r="F246" s="42" t="s">
        <v>46</v>
      </c>
      <c r="G246" s="42">
        <v>2509276028</v>
      </c>
      <c r="H246" s="42" t="s">
        <v>1721</v>
      </c>
      <c r="I246" s="42" t="s">
        <v>117</v>
      </c>
      <c r="J246" s="42" t="s">
        <v>1741</v>
      </c>
      <c r="K246" s="42" t="s">
        <v>1800</v>
      </c>
      <c r="L246" s="42" t="s">
        <v>1801</v>
      </c>
      <c r="M246" s="42" t="s">
        <v>2531</v>
      </c>
      <c r="N246" s="42">
        <v>56110</v>
      </c>
      <c r="O246" s="42">
        <v>0</v>
      </c>
      <c r="P246" s="42">
        <v>0</v>
      </c>
      <c r="Q246" s="43">
        <v>41219</v>
      </c>
      <c r="R246" s="42" t="s">
        <v>2532</v>
      </c>
      <c r="S246" s="42" t="s">
        <v>1803</v>
      </c>
      <c r="T246" s="42" t="s">
        <v>49</v>
      </c>
      <c r="U246" s="42" t="s">
        <v>44</v>
      </c>
      <c r="V246" s="42">
        <v>7804270</v>
      </c>
      <c r="W246" s="42">
        <v>6101</v>
      </c>
      <c r="X246" s="42">
        <v>3</v>
      </c>
      <c r="Y246" s="42">
        <v>0.48</v>
      </c>
      <c r="Z246" s="42">
        <v>6358451</v>
      </c>
      <c r="AA246" s="42">
        <v>6004</v>
      </c>
      <c r="AB246" s="42">
        <v>97</v>
      </c>
      <c r="AC246" s="42">
        <v>9</v>
      </c>
      <c r="AD246" s="42">
        <v>3</v>
      </c>
      <c r="AE246" s="42">
        <v>3</v>
      </c>
      <c r="AF246" s="42">
        <v>3</v>
      </c>
      <c r="AG246" s="42">
        <v>66</v>
      </c>
    </row>
    <row r="247" spans="1:33" x14ac:dyDescent="0.35">
      <c r="A247" s="42">
        <v>2568526149</v>
      </c>
      <c r="B247" t="s">
        <v>35</v>
      </c>
      <c r="C247" t="s">
        <v>36</v>
      </c>
      <c r="D247" s="42" t="s">
        <v>2533</v>
      </c>
      <c r="E247" s="52" t="s">
        <v>2533</v>
      </c>
      <c r="F247" s="42" t="s">
        <v>1793</v>
      </c>
      <c r="G247" s="42">
        <v>2568526149</v>
      </c>
      <c r="H247" s="42" t="s">
        <v>1721</v>
      </c>
      <c r="I247" s="42" t="s">
        <v>117</v>
      </c>
      <c r="J247" s="42" t="s">
        <v>1722</v>
      </c>
      <c r="K247" s="42" t="s">
        <v>1752</v>
      </c>
      <c r="L247" s="42" t="s">
        <v>1753</v>
      </c>
      <c r="M247" s="42" t="s">
        <v>2533</v>
      </c>
      <c r="N247" s="42">
        <v>1147</v>
      </c>
      <c r="O247" s="42">
        <v>0</v>
      </c>
      <c r="P247" s="42">
        <v>0</v>
      </c>
      <c r="Q247" s="43">
        <v>41773</v>
      </c>
      <c r="R247" s="42" t="s">
        <v>2534</v>
      </c>
      <c r="S247" s="42"/>
      <c r="T247" s="42" t="s">
        <v>49</v>
      </c>
      <c r="U247" s="42" t="s">
        <v>44</v>
      </c>
      <c r="V247" s="42">
        <v>3676200</v>
      </c>
      <c r="W247" s="42">
        <v>3481</v>
      </c>
      <c r="X247" s="42">
        <v>50</v>
      </c>
      <c r="Y247" s="42">
        <v>0.48</v>
      </c>
      <c r="Z247" s="42">
        <v>3192203</v>
      </c>
      <c r="AA247" s="42">
        <v>3425</v>
      </c>
      <c r="AB247" s="42">
        <v>56</v>
      </c>
      <c r="AC247" s="42">
        <v>3</v>
      </c>
      <c r="AD247" s="42">
        <v>1</v>
      </c>
      <c r="AE247" s="42">
        <v>1</v>
      </c>
      <c r="AF247" s="42">
        <v>1</v>
      </c>
      <c r="AG247" s="42">
        <v>40</v>
      </c>
    </row>
    <row r="248" spans="1:33" x14ac:dyDescent="0.35">
      <c r="A248" s="42">
        <v>2503707009</v>
      </c>
      <c r="B248" t="s">
        <v>35</v>
      </c>
      <c r="C248" t="s">
        <v>60</v>
      </c>
      <c r="D248" s="42" t="s">
        <v>1798</v>
      </c>
      <c r="E248" s="52" t="s">
        <v>2535</v>
      </c>
      <c r="F248" s="42" t="s">
        <v>46</v>
      </c>
      <c r="G248" s="42">
        <v>2503707009</v>
      </c>
      <c r="H248" s="42" t="s">
        <v>1721</v>
      </c>
      <c r="I248" s="42" t="s">
        <v>117</v>
      </c>
      <c r="J248" s="42" t="s">
        <v>1729</v>
      </c>
      <c r="K248" s="42" t="s">
        <v>2536</v>
      </c>
      <c r="L248" s="42" t="s">
        <v>2537</v>
      </c>
      <c r="M248" s="42" t="s">
        <v>2538</v>
      </c>
      <c r="N248" s="42">
        <v>755178</v>
      </c>
      <c r="O248" s="42">
        <v>0</v>
      </c>
      <c r="P248" s="42">
        <v>0</v>
      </c>
      <c r="Q248" s="43">
        <v>41212</v>
      </c>
      <c r="R248" s="42" t="s">
        <v>2539</v>
      </c>
      <c r="S248" s="42" t="s">
        <v>1803</v>
      </c>
      <c r="T248" s="42" t="s">
        <v>49</v>
      </c>
      <c r="U248" s="42" t="s">
        <v>44</v>
      </c>
      <c r="V248" s="42">
        <v>4176973</v>
      </c>
      <c r="W248" s="42">
        <v>3614</v>
      </c>
      <c r="X248" s="42">
        <v>2</v>
      </c>
      <c r="Y248" s="42">
        <v>0.35</v>
      </c>
      <c r="Z248" s="42">
        <v>3458222</v>
      </c>
      <c r="AA248" s="42">
        <v>3559</v>
      </c>
      <c r="AB248" s="42">
        <v>55</v>
      </c>
      <c r="AC248" s="42">
        <v>9</v>
      </c>
      <c r="AD248" s="42">
        <v>3</v>
      </c>
      <c r="AE248" s="42">
        <v>3</v>
      </c>
      <c r="AF248" s="42">
        <v>3</v>
      </c>
      <c r="AG248" s="42">
        <v>43</v>
      </c>
    </row>
    <row r="249" spans="1:33" x14ac:dyDescent="0.35">
      <c r="A249" s="42">
        <v>2513237196</v>
      </c>
      <c r="B249" t="s">
        <v>35</v>
      </c>
      <c r="C249" t="s">
        <v>60</v>
      </c>
      <c r="D249" s="42" t="s">
        <v>2000</v>
      </c>
      <c r="E249" s="52" t="s">
        <v>2540</v>
      </c>
      <c r="F249" s="42" t="s">
        <v>1161</v>
      </c>
      <c r="G249" s="42">
        <v>2513237196</v>
      </c>
      <c r="H249" s="42" t="s">
        <v>1721</v>
      </c>
      <c r="I249" s="42" t="s">
        <v>117</v>
      </c>
      <c r="J249" s="42" t="s">
        <v>1722</v>
      </c>
      <c r="K249" s="42" t="s">
        <v>1752</v>
      </c>
      <c r="L249" s="42" t="s">
        <v>1753</v>
      </c>
      <c r="M249" s="42" t="s">
        <v>1754</v>
      </c>
      <c r="N249" s="42">
        <v>1080228</v>
      </c>
      <c r="O249" s="42">
        <v>72559</v>
      </c>
      <c r="P249" s="42">
        <v>158059</v>
      </c>
      <c r="Q249" s="43">
        <v>41051</v>
      </c>
      <c r="R249" s="42" t="s">
        <v>2541</v>
      </c>
      <c r="S249" s="42" t="s">
        <v>2003</v>
      </c>
      <c r="T249" s="42" t="s">
        <v>49</v>
      </c>
      <c r="U249" s="42" t="s">
        <v>44</v>
      </c>
      <c r="V249" s="42">
        <v>3570103</v>
      </c>
      <c r="W249" s="42">
        <v>3217</v>
      </c>
      <c r="X249" s="42">
        <v>1</v>
      </c>
      <c r="Y249" s="42">
        <v>0.48</v>
      </c>
      <c r="Z249" s="42">
        <v>3106722</v>
      </c>
      <c r="AA249" s="42">
        <v>3168</v>
      </c>
      <c r="AB249" s="42">
        <v>49</v>
      </c>
      <c r="AC249" s="42">
        <v>6</v>
      </c>
      <c r="AD249" s="42">
        <v>2</v>
      </c>
      <c r="AE249" s="42">
        <v>2</v>
      </c>
      <c r="AF249" s="42">
        <v>2</v>
      </c>
      <c r="AG249" s="42">
        <v>42</v>
      </c>
    </row>
    <row r="250" spans="1:33" x14ac:dyDescent="0.35">
      <c r="A250" s="42">
        <v>2506520048</v>
      </c>
      <c r="B250" t="s">
        <v>35</v>
      </c>
      <c r="C250" t="s">
        <v>36</v>
      </c>
      <c r="D250" s="42" t="s">
        <v>1798</v>
      </c>
      <c r="E250" s="52" t="s">
        <v>2542</v>
      </c>
      <c r="F250" s="42" t="s">
        <v>46</v>
      </c>
      <c r="G250" s="42">
        <v>2506520048</v>
      </c>
      <c r="H250" s="42" t="s">
        <v>1721</v>
      </c>
      <c r="I250" s="42" t="s">
        <v>117</v>
      </c>
      <c r="J250" s="42" t="s">
        <v>1722</v>
      </c>
      <c r="K250" s="42" t="s">
        <v>1788</v>
      </c>
      <c r="L250" s="42" t="s">
        <v>1789</v>
      </c>
      <c r="M250" s="42" t="s">
        <v>2542</v>
      </c>
      <c r="N250" s="42">
        <v>195250</v>
      </c>
      <c r="O250" s="42">
        <v>0</v>
      </c>
      <c r="P250" s="42">
        <v>0</v>
      </c>
      <c r="Q250" s="43">
        <v>41212</v>
      </c>
      <c r="R250" s="42" t="s">
        <v>2543</v>
      </c>
      <c r="S250" s="42" t="s">
        <v>1803</v>
      </c>
      <c r="T250" s="42" t="s">
        <v>49</v>
      </c>
      <c r="U250" s="42" t="s">
        <v>44</v>
      </c>
      <c r="V250" s="42">
        <v>5140668</v>
      </c>
      <c r="W250" s="42">
        <v>4768</v>
      </c>
      <c r="X250" s="42">
        <v>2</v>
      </c>
      <c r="Y250" s="42">
        <v>0.54</v>
      </c>
      <c r="Z250" s="42">
        <v>4379457</v>
      </c>
      <c r="AA250" s="42">
        <v>4715</v>
      </c>
      <c r="AB250" s="42">
        <v>53</v>
      </c>
      <c r="AC250" s="42">
        <v>6</v>
      </c>
      <c r="AD250" s="42">
        <v>2</v>
      </c>
      <c r="AE250" s="42">
        <v>2</v>
      </c>
      <c r="AF250" s="42">
        <v>2</v>
      </c>
      <c r="AG250" s="42">
        <v>44</v>
      </c>
    </row>
    <row r="251" spans="1:33" x14ac:dyDescent="0.35">
      <c r="A251" s="42">
        <v>2606217679</v>
      </c>
      <c r="B251" t="s">
        <v>35</v>
      </c>
      <c r="C251" t="s">
        <v>36</v>
      </c>
      <c r="D251" s="42" t="s">
        <v>1763</v>
      </c>
      <c r="E251" s="52" t="s">
        <v>2544</v>
      </c>
      <c r="F251" s="42" t="s">
        <v>1736</v>
      </c>
      <c r="G251" s="42">
        <v>2606217679</v>
      </c>
      <c r="H251" s="42" t="s">
        <v>1721</v>
      </c>
      <c r="I251" s="42" t="s">
        <v>117</v>
      </c>
      <c r="J251" s="42" t="s">
        <v>1722</v>
      </c>
      <c r="K251" s="42" t="s">
        <v>1723</v>
      </c>
      <c r="L251" s="42" t="s">
        <v>1724</v>
      </c>
      <c r="M251" s="42" t="s">
        <v>1725</v>
      </c>
      <c r="N251" s="42">
        <v>167550</v>
      </c>
      <c r="O251" s="42">
        <v>0</v>
      </c>
      <c r="P251" s="42">
        <v>0</v>
      </c>
      <c r="Q251" s="43">
        <v>42073</v>
      </c>
      <c r="R251" s="42" t="s">
        <v>2545</v>
      </c>
      <c r="S251" s="42"/>
      <c r="T251" s="42" t="s">
        <v>49</v>
      </c>
      <c r="U251" s="42" t="s">
        <v>44</v>
      </c>
      <c r="V251" s="42">
        <v>1657550</v>
      </c>
      <c r="W251" s="42">
        <v>1936</v>
      </c>
      <c r="X251" s="42">
        <v>11</v>
      </c>
      <c r="Y251" s="42">
        <v>0.31</v>
      </c>
      <c r="Z251" s="42">
        <v>1509395</v>
      </c>
      <c r="AA251" s="42">
        <v>1883</v>
      </c>
      <c r="AB251" s="42">
        <v>53</v>
      </c>
      <c r="AC251" s="42">
        <v>4</v>
      </c>
      <c r="AD251" s="42">
        <v>1</v>
      </c>
      <c r="AE251" s="42">
        <v>1</v>
      </c>
      <c r="AF251" s="42">
        <v>2</v>
      </c>
      <c r="AG251" s="42">
        <v>36</v>
      </c>
    </row>
    <row r="252" spans="1:33" x14ac:dyDescent="0.35">
      <c r="A252" s="42">
        <v>2505679029</v>
      </c>
      <c r="B252" t="s">
        <v>35</v>
      </c>
      <c r="C252" t="s">
        <v>36</v>
      </c>
      <c r="D252" s="42" t="s">
        <v>1798</v>
      </c>
      <c r="E252" s="52" t="s">
        <v>2546</v>
      </c>
      <c r="F252" s="42" t="s">
        <v>46</v>
      </c>
      <c r="G252" s="42">
        <v>2505679029</v>
      </c>
      <c r="H252" s="42" t="s">
        <v>1721</v>
      </c>
      <c r="I252" s="42" t="s">
        <v>117</v>
      </c>
      <c r="J252" s="42" t="s">
        <v>2051</v>
      </c>
      <c r="K252" s="42" t="s">
        <v>2052</v>
      </c>
      <c r="L252" s="42" t="s">
        <v>2053</v>
      </c>
      <c r="M252" s="42" t="s">
        <v>2546</v>
      </c>
      <c r="N252" s="42">
        <v>118675</v>
      </c>
      <c r="O252" s="42">
        <v>0</v>
      </c>
      <c r="P252" s="42">
        <v>0</v>
      </c>
      <c r="Q252" s="43">
        <v>41212</v>
      </c>
      <c r="R252" s="42" t="s">
        <v>2547</v>
      </c>
      <c r="S252" s="42" t="s">
        <v>1803</v>
      </c>
      <c r="T252" s="42" t="s">
        <v>49</v>
      </c>
      <c r="U252" s="42" t="s">
        <v>44</v>
      </c>
      <c r="V252" s="42">
        <v>5720887</v>
      </c>
      <c r="W252" s="42">
        <v>5176</v>
      </c>
      <c r="X252" s="42">
        <v>3</v>
      </c>
      <c r="Y252" s="42">
        <v>0.35</v>
      </c>
      <c r="Z252" s="42">
        <v>4882691</v>
      </c>
      <c r="AA252" s="42">
        <v>5116</v>
      </c>
      <c r="AB252" s="42">
        <v>60</v>
      </c>
      <c r="AC252" s="42">
        <v>6</v>
      </c>
      <c r="AD252" s="42">
        <v>2</v>
      </c>
      <c r="AE252" s="42">
        <v>3</v>
      </c>
      <c r="AF252" s="42">
        <v>1</v>
      </c>
      <c r="AG252" s="42">
        <v>51</v>
      </c>
    </row>
    <row r="253" spans="1:33" x14ac:dyDescent="0.35">
      <c r="A253" s="42">
        <v>2627853647</v>
      </c>
      <c r="B253" t="s">
        <v>35</v>
      </c>
      <c r="C253" t="s">
        <v>36</v>
      </c>
      <c r="D253" s="42" t="s">
        <v>2548</v>
      </c>
      <c r="E253" s="52" t="s">
        <v>2549</v>
      </c>
      <c r="F253" s="42" t="s">
        <v>2252</v>
      </c>
      <c r="G253" s="42">
        <v>2627853647</v>
      </c>
      <c r="H253" s="42" t="s">
        <v>1721</v>
      </c>
      <c r="I253" s="42" t="s">
        <v>117</v>
      </c>
      <c r="J253" s="42" t="s">
        <v>1769</v>
      </c>
      <c r="K253" s="42" t="s">
        <v>2109</v>
      </c>
      <c r="L253" s="42" t="s">
        <v>2550</v>
      </c>
      <c r="M253" s="42" t="s">
        <v>2551</v>
      </c>
      <c r="N253" s="42">
        <v>1304833</v>
      </c>
      <c r="O253" s="42">
        <v>0</v>
      </c>
      <c r="P253" s="42">
        <v>0</v>
      </c>
      <c r="Q253" s="43">
        <v>42251</v>
      </c>
      <c r="R253" s="42" t="s">
        <v>2552</v>
      </c>
      <c r="S253" s="42"/>
      <c r="T253" s="42" t="s">
        <v>49</v>
      </c>
      <c r="U253" s="42"/>
      <c r="V253" s="42">
        <v>13096531</v>
      </c>
      <c r="W253" s="42">
        <v>12364</v>
      </c>
      <c r="X253" s="42">
        <v>62</v>
      </c>
      <c r="Y253" s="42">
        <v>0.44</v>
      </c>
      <c r="Z253" s="42">
        <v>11133608</v>
      </c>
      <c r="AA253" s="42">
        <v>12173</v>
      </c>
      <c r="AB253" s="42">
        <v>191</v>
      </c>
      <c r="AC253" s="42">
        <v>18</v>
      </c>
      <c r="AD253" s="42">
        <v>5</v>
      </c>
      <c r="AE253" s="42">
        <v>8</v>
      </c>
      <c r="AF253" s="42">
        <v>5</v>
      </c>
      <c r="AG253" s="42">
        <v>137</v>
      </c>
    </row>
    <row r="254" spans="1:33" x14ac:dyDescent="0.35">
      <c r="A254" s="42">
        <v>2630968267</v>
      </c>
      <c r="B254" t="s">
        <v>35</v>
      </c>
      <c r="C254" t="s">
        <v>123</v>
      </c>
      <c r="D254" s="42" t="s">
        <v>2296</v>
      </c>
      <c r="E254" s="52" t="s">
        <v>2553</v>
      </c>
      <c r="F254" s="42" t="s">
        <v>2298</v>
      </c>
      <c r="G254" s="42">
        <v>2630968267</v>
      </c>
      <c r="H254" s="42" t="s">
        <v>1721</v>
      </c>
      <c r="I254" s="42" t="s">
        <v>117</v>
      </c>
      <c r="J254" s="42" t="s">
        <v>1741</v>
      </c>
      <c r="K254" s="42" t="s">
        <v>1800</v>
      </c>
      <c r="L254" s="42" t="s">
        <v>2299</v>
      </c>
      <c r="M254" s="42" t="s">
        <v>2300</v>
      </c>
      <c r="N254" s="42">
        <v>1155739</v>
      </c>
      <c r="O254" s="42">
        <v>0</v>
      </c>
      <c r="P254" s="42">
        <v>0</v>
      </c>
      <c r="Q254" s="43">
        <v>42538</v>
      </c>
      <c r="R254" s="42" t="s">
        <v>2554</v>
      </c>
      <c r="S254" s="42" t="s">
        <v>2302</v>
      </c>
      <c r="T254" s="42" t="s">
        <v>49</v>
      </c>
      <c r="U254" s="42"/>
      <c r="V254" s="42">
        <v>3628091</v>
      </c>
      <c r="W254" s="42">
        <v>3519</v>
      </c>
      <c r="X254" s="42">
        <v>1</v>
      </c>
      <c r="Y254" s="42">
        <v>0.57999999999999996</v>
      </c>
      <c r="Z254" s="42">
        <v>3342113</v>
      </c>
      <c r="AA254" s="42">
        <v>3471</v>
      </c>
      <c r="AB254" s="42">
        <v>48</v>
      </c>
      <c r="AC254" s="42">
        <v>3</v>
      </c>
      <c r="AD254" s="42">
        <v>1</v>
      </c>
      <c r="AE254" s="42">
        <v>1</v>
      </c>
      <c r="AF254" s="42">
        <v>1</v>
      </c>
      <c r="AG254" s="42">
        <v>40</v>
      </c>
    </row>
    <row r="255" spans="1:33" x14ac:dyDescent="0.35">
      <c r="A255" s="42">
        <v>2675903523</v>
      </c>
      <c r="B255" t="s">
        <v>35</v>
      </c>
      <c r="C255" t="s">
        <v>60</v>
      </c>
      <c r="D255" s="42" t="s">
        <v>2555</v>
      </c>
      <c r="E255" s="52" t="s">
        <v>2556</v>
      </c>
      <c r="F255" s="42" t="s">
        <v>657</v>
      </c>
      <c r="G255" s="42">
        <v>2675903523</v>
      </c>
      <c r="H255" s="42" t="s">
        <v>1721</v>
      </c>
      <c r="I255" s="42" t="s">
        <v>117</v>
      </c>
      <c r="J255" s="42" t="s">
        <v>1729</v>
      </c>
      <c r="K255" s="42" t="s">
        <v>2348</v>
      </c>
      <c r="L255" s="42" t="s">
        <v>2557</v>
      </c>
      <c r="M255" s="42" t="s">
        <v>2556</v>
      </c>
      <c r="N255" s="42">
        <v>1615909</v>
      </c>
      <c r="O255" s="42">
        <v>0</v>
      </c>
      <c r="P255" s="42">
        <v>0</v>
      </c>
      <c r="Q255" s="43">
        <v>42536</v>
      </c>
      <c r="R255" s="42" t="s">
        <v>2558</v>
      </c>
      <c r="S255" s="42"/>
      <c r="T255" s="42" t="s">
        <v>49</v>
      </c>
      <c r="U255" s="42"/>
      <c r="V255" s="42">
        <v>4042078</v>
      </c>
      <c r="W255" s="42">
        <v>3666</v>
      </c>
      <c r="X255" s="42">
        <v>6</v>
      </c>
      <c r="Y255" s="42">
        <v>0.32</v>
      </c>
      <c r="Z255" s="42">
        <v>3450492</v>
      </c>
      <c r="AA255" s="42">
        <v>3602</v>
      </c>
      <c r="AB255" s="42">
        <v>64</v>
      </c>
      <c r="AC255" s="42">
        <v>9</v>
      </c>
      <c r="AD255" s="42">
        <v>3</v>
      </c>
      <c r="AE255" s="42">
        <v>3</v>
      </c>
      <c r="AF255" s="42">
        <v>3</v>
      </c>
      <c r="AG255" s="42">
        <v>45</v>
      </c>
    </row>
    <row r="256" spans="1:33" x14ac:dyDescent="0.35">
      <c r="A256" s="42">
        <v>649990022</v>
      </c>
      <c r="B256" t="s">
        <v>35</v>
      </c>
      <c r="C256" t="s">
        <v>36</v>
      </c>
      <c r="D256" s="42" t="s">
        <v>2559</v>
      </c>
      <c r="E256" s="52" t="s">
        <v>2559</v>
      </c>
      <c r="F256" s="42" t="s">
        <v>302</v>
      </c>
      <c r="G256" s="42">
        <v>649990022</v>
      </c>
      <c r="H256" s="42" t="s">
        <v>1721</v>
      </c>
      <c r="I256" s="42" t="s">
        <v>117</v>
      </c>
      <c r="J256" s="42" t="s">
        <v>1722</v>
      </c>
      <c r="K256" s="42" t="s">
        <v>1788</v>
      </c>
      <c r="L256" s="42" t="s">
        <v>1789</v>
      </c>
      <c r="M256" s="42" t="s">
        <v>2559</v>
      </c>
      <c r="N256" s="42">
        <v>232348</v>
      </c>
      <c r="O256" s="42">
        <v>46501</v>
      </c>
      <c r="P256" s="42">
        <v>61895</v>
      </c>
      <c r="Q256" s="43">
        <v>40725</v>
      </c>
      <c r="R256" s="42" t="s">
        <v>2560</v>
      </c>
      <c r="S256" s="42" t="s">
        <v>2561</v>
      </c>
      <c r="T256" s="42" t="s">
        <v>49</v>
      </c>
      <c r="U256" s="42" t="s">
        <v>44</v>
      </c>
      <c r="V256" s="42">
        <v>2686395</v>
      </c>
      <c r="W256" s="42">
        <v>3049</v>
      </c>
      <c r="X256" s="42">
        <v>94</v>
      </c>
      <c r="Y256" s="42">
        <v>0.64</v>
      </c>
      <c r="Z256" s="42">
        <v>2395694</v>
      </c>
      <c r="AA256" s="42">
        <v>3010</v>
      </c>
      <c r="AB256" s="42">
        <v>39</v>
      </c>
      <c r="AC256" s="42">
        <v>0</v>
      </c>
      <c r="AD256" s="42">
        <v>0</v>
      </c>
      <c r="AE256" s="42">
        <v>0</v>
      </c>
      <c r="AF256" s="42">
        <v>0</v>
      </c>
      <c r="AG256" s="42">
        <v>39</v>
      </c>
    </row>
    <row r="257" spans="1:33" x14ac:dyDescent="0.35">
      <c r="A257" s="42">
        <v>2757320732</v>
      </c>
      <c r="B257" t="s">
        <v>35</v>
      </c>
      <c r="C257" t="s">
        <v>60</v>
      </c>
      <c r="D257" s="42" t="s">
        <v>2562</v>
      </c>
      <c r="E257" s="52" t="s">
        <v>2563</v>
      </c>
      <c r="F257" s="42" t="s">
        <v>2564</v>
      </c>
      <c r="G257" s="42">
        <v>2757320732</v>
      </c>
      <c r="H257" s="42" t="s">
        <v>1721</v>
      </c>
      <c r="I257" s="42" t="s">
        <v>117</v>
      </c>
      <c r="J257" s="42" t="s">
        <v>1722</v>
      </c>
      <c r="K257" s="42" t="s">
        <v>1894</v>
      </c>
      <c r="L257" s="42" t="s">
        <v>2565</v>
      </c>
      <c r="M257" s="42" t="s">
        <v>2566</v>
      </c>
      <c r="N257" s="42">
        <v>1641165</v>
      </c>
      <c r="O257" s="42">
        <v>0</v>
      </c>
      <c r="P257" s="42">
        <v>0</v>
      </c>
      <c r="Q257" s="43">
        <v>43052</v>
      </c>
      <c r="R257" s="42" t="s">
        <v>2567</v>
      </c>
      <c r="S257" s="42"/>
      <c r="T257" s="42" t="s">
        <v>49</v>
      </c>
      <c r="U257" s="42"/>
      <c r="V257" s="42">
        <v>5574084</v>
      </c>
      <c r="W257" s="42">
        <v>5342</v>
      </c>
      <c r="X257" s="42">
        <v>1</v>
      </c>
      <c r="Y257" s="42">
        <v>0.55000000000000004</v>
      </c>
      <c r="Z257" s="42">
        <v>4659717</v>
      </c>
      <c r="AA257" s="42">
        <v>5272</v>
      </c>
      <c r="AB257" s="42">
        <v>70</v>
      </c>
      <c r="AC257" s="42">
        <v>6</v>
      </c>
      <c r="AD257" s="42">
        <v>2</v>
      </c>
      <c r="AE257" s="42">
        <v>2</v>
      </c>
      <c r="AF257" s="42">
        <v>2</v>
      </c>
      <c r="AG257" s="42">
        <v>45</v>
      </c>
    </row>
    <row r="258" spans="1:33" x14ac:dyDescent="0.35">
      <c r="A258" s="42">
        <v>643348534</v>
      </c>
      <c r="B258" t="s">
        <v>35</v>
      </c>
      <c r="C258" t="s">
        <v>60</v>
      </c>
      <c r="D258" s="42" t="s">
        <v>1861</v>
      </c>
      <c r="E258" s="52" t="s">
        <v>2568</v>
      </c>
      <c r="F258" s="42" t="s">
        <v>46</v>
      </c>
      <c r="G258" s="42">
        <v>643348534</v>
      </c>
      <c r="H258" s="42" t="s">
        <v>1721</v>
      </c>
      <c r="I258" s="42" t="s">
        <v>117</v>
      </c>
      <c r="J258" s="42" t="s">
        <v>1741</v>
      </c>
      <c r="K258" s="42" t="s">
        <v>1863</v>
      </c>
      <c r="L258" s="42" t="s">
        <v>1864</v>
      </c>
      <c r="M258" s="42" t="s">
        <v>2568</v>
      </c>
      <c r="N258" s="42">
        <v>395961</v>
      </c>
      <c r="O258" s="42">
        <v>28337</v>
      </c>
      <c r="P258" s="42">
        <v>59435</v>
      </c>
      <c r="Q258" s="43">
        <v>39904</v>
      </c>
      <c r="R258" s="42" t="s">
        <v>2569</v>
      </c>
      <c r="S258" s="42" t="s">
        <v>1866</v>
      </c>
      <c r="T258" s="42" t="s">
        <v>49</v>
      </c>
      <c r="U258" s="42" t="s">
        <v>44</v>
      </c>
      <c r="V258" s="42">
        <v>5786110</v>
      </c>
      <c r="W258" s="42">
        <v>5481</v>
      </c>
      <c r="X258" s="42">
        <v>4</v>
      </c>
      <c r="Y258" s="42">
        <v>0.51</v>
      </c>
      <c r="Z258" s="42">
        <v>5026808</v>
      </c>
      <c r="AA258" s="42">
        <v>5428</v>
      </c>
      <c r="AB258" s="42">
        <v>53</v>
      </c>
      <c r="AC258" s="42">
        <v>6</v>
      </c>
      <c r="AD258" s="42">
        <v>2</v>
      </c>
      <c r="AE258" s="42">
        <v>2</v>
      </c>
      <c r="AF258" s="42">
        <v>2</v>
      </c>
      <c r="AG258" s="42">
        <v>47</v>
      </c>
    </row>
    <row r="259" spans="1:33" x14ac:dyDescent="0.35">
      <c r="A259" s="42">
        <v>641228474</v>
      </c>
      <c r="B259" t="s">
        <v>35</v>
      </c>
      <c r="C259" t="s">
        <v>60</v>
      </c>
      <c r="D259" s="42" t="s">
        <v>2570</v>
      </c>
      <c r="E259" s="52" t="s">
        <v>2570</v>
      </c>
      <c r="F259" s="42" t="s">
        <v>2571</v>
      </c>
      <c r="G259" s="42">
        <v>641228474</v>
      </c>
      <c r="H259" s="42" t="s">
        <v>1721</v>
      </c>
      <c r="I259" s="42" t="s">
        <v>117</v>
      </c>
      <c r="J259" s="42" t="s">
        <v>1722</v>
      </c>
      <c r="K259" s="42" t="s">
        <v>1996</v>
      </c>
      <c r="L259" s="42" t="s">
        <v>1997</v>
      </c>
      <c r="M259" s="42" t="s">
        <v>2572</v>
      </c>
      <c r="N259" s="42">
        <v>329726</v>
      </c>
      <c r="O259" s="42">
        <v>12997</v>
      </c>
      <c r="P259" s="42">
        <v>58167</v>
      </c>
      <c r="Q259" s="43">
        <v>39508</v>
      </c>
      <c r="R259" s="42" t="s">
        <v>2573</v>
      </c>
      <c r="S259" s="42" t="s">
        <v>2574</v>
      </c>
      <c r="T259" s="42" t="s">
        <v>49</v>
      </c>
      <c r="U259" s="42" t="s">
        <v>44</v>
      </c>
      <c r="V259" s="42">
        <v>8361599</v>
      </c>
      <c r="W259" s="42">
        <v>8488</v>
      </c>
      <c r="X259" s="42">
        <v>10</v>
      </c>
      <c r="Y259" s="42">
        <v>0.47</v>
      </c>
      <c r="Z259" s="42">
        <v>6986092</v>
      </c>
      <c r="AA259" s="42">
        <v>8409</v>
      </c>
      <c r="AB259" s="42">
        <v>79</v>
      </c>
      <c r="AC259" s="42">
        <v>6</v>
      </c>
      <c r="AD259" s="42">
        <v>2</v>
      </c>
      <c r="AE259" s="42">
        <v>2</v>
      </c>
      <c r="AF259" s="42">
        <v>2</v>
      </c>
      <c r="AG259" s="42">
        <v>69</v>
      </c>
    </row>
    <row r="260" spans="1:33" x14ac:dyDescent="0.35">
      <c r="A260" s="42">
        <v>642979357</v>
      </c>
      <c r="B260" t="s">
        <v>35</v>
      </c>
      <c r="C260" t="s">
        <v>36</v>
      </c>
      <c r="D260" s="42" t="s">
        <v>2492</v>
      </c>
      <c r="E260" s="52" t="s">
        <v>2575</v>
      </c>
      <c r="F260" s="42" t="s">
        <v>46</v>
      </c>
      <c r="G260" s="42">
        <v>642979357</v>
      </c>
      <c r="H260" s="42" t="s">
        <v>1721</v>
      </c>
      <c r="I260" s="42" t="s">
        <v>117</v>
      </c>
      <c r="J260" s="42" t="s">
        <v>1741</v>
      </c>
      <c r="K260" s="42" t="s">
        <v>1742</v>
      </c>
      <c r="L260" s="42" t="s">
        <v>1760</v>
      </c>
      <c r="M260" s="42" t="s">
        <v>2576</v>
      </c>
      <c r="N260" s="42">
        <v>513049</v>
      </c>
      <c r="O260" s="42">
        <v>29085</v>
      </c>
      <c r="P260" s="42">
        <v>55093</v>
      </c>
      <c r="Q260" s="43">
        <v>39904</v>
      </c>
      <c r="R260" s="42" t="s">
        <v>2577</v>
      </c>
      <c r="S260" s="42" t="s">
        <v>55</v>
      </c>
      <c r="T260" s="42" t="s">
        <v>49</v>
      </c>
      <c r="U260" s="42" t="s">
        <v>44</v>
      </c>
      <c r="V260" s="42">
        <v>6003314</v>
      </c>
      <c r="W260" s="42">
        <v>5730</v>
      </c>
      <c r="X260" s="42">
        <v>129</v>
      </c>
      <c r="Y260" s="42">
        <v>0.45</v>
      </c>
      <c r="Z260" s="42">
        <v>4935364</v>
      </c>
      <c r="AA260" s="42">
        <v>5690</v>
      </c>
      <c r="AB260" s="42">
        <v>40</v>
      </c>
      <c r="AC260" s="42">
        <v>4</v>
      </c>
      <c r="AD260" s="42">
        <v>2</v>
      </c>
      <c r="AE260" s="42">
        <v>1</v>
      </c>
      <c r="AF260" s="42">
        <v>1</v>
      </c>
      <c r="AG260" s="42">
        <v>36</v>
      </c>
    </row>
    <row r="261" spans="1:33" x14ac:dyDescent="0.35">
      <c r="A261" s="42">
        <v>2507262048</v>
      </c>
      <c r="B261" t="s">
        <v>35</v>
      </c>
      <c r="C261" t="s">
        <v>36</v>
      </c>
      <c r="D261" s="42" t="s">
        <v>1798</v>
      </c>
      <c r="E261" s="52" t="s">
        <v>2578</v>
      </c>
      <c r="F261" s="42" t="s">
        <v>46</v>
      </c>
      <c r="G261" s="42">
        <v>2507262048</v>
      </c>
      <c r="H261" s="42" t="s">
        <v>1721</v>
      </c>
      <c r="I261" s="42" t="s">
        <v>117</v>
      </c>
      <c r="J261" s="42" t="s">
        <v>1769</v>
      </c>
      <c r="K261" s="42" t="s">
        <v>2121</v>
      </c>
      <c r="L261" s="42" t="s">
        <v>2122</v>
      </c>
      <c r="M261" s="42" t="s">
        <v>2578</v>
      </c>
      <c r="N261" s="42">
        <v>32057</v>
      </c>
      <c r="O261" s="42">
        <v>0</v>
      </c>
      <c r="P261" s="42">
        <v>0</v>
      </c>
      <c r="Q261" s="43">
        <v>41212</v>
      </c>
      <c r="R261" s="42" t="s">
        <v>2579</v>
      </c>
      <c r="S261" s="42" t="s">
        <v>1803</v>
      </c>
      <c r="T261" s="42" t="s">
        <v>49</v>
      </c>
      <c r="U261" s="42" t="s">
        <v>111</v>
      </c>
      <c r="V261" s="42">
        <v>11584393</v>
      </c>
      <c r="W261" s="42">
        <v>10329</v>
      </c>
      <c r="X261" s="42">
        <v>12</v>
      </c>
      <c r="Y261" s="42">
        <v>0.39</v>
      </c>
      <c r="Z261" s="42">
        <v>9559876</v>
      </c>
      <c r="AA261" s="42">
        <v>10231</v>
      </c>
      <c r="AB261" s="42">
        <v>98</v>
      </c>
      <c r="AC261" s="42">
        <v>17</v>
      </c>
      <c r="AD261" s="42">
        <v>5</v>
      </c>
      <c r="AE261" s="42">
        <v>7</v>
      </c>
      <c r="AF261" s="42">
        <v>5</v>
      </c>
      <c r="AG261" s="42">
        <v>65</v>
      </c>
    </row>
    <row r="262" spans="1:33" x14ac:dyDescent="0.35">
      <c r="A262" s="42">
        <v>2718218441</v>
      </c>
      <c r="B262" t="s">
        <v>35</v>
      </c>
      <c r="C262" t="s">
        <v>60</v>
      </c>
      <c r="D262" s="42" t="s">
        <v>2580</v>
      </c>
      <c r="E262" s="52" t="s">
        <v>2581</v>
      </c>
      <c r="F262" s="42" t="s">
        <v>2582</v>
      </c>
      <c r="G262" s="42">
        <v>2718218441</v>
      </c>
      <c r="H262" s="42" t="s">
        <v>1721</v>
      </c>
      <c r="I262" s="42" t="s">
        <v>117</v>
      </c>
      <c r="J262" s="42" t="s">
        <v>1722</v>
      </c>
      <c r="K262" s="42" t="s">
        <v>1788</v>
      </c>
      <c r="L262" s="42" t="s">
        <v>1789</v>
      </c>
      <c r="M262" s="42" t="s">
        <v>2581</v>
      </c>
      <c r="N262" s="42">
        <v>1916956</v>
      </c>
      <c r="O262" s="42">
        <v>0</v>
      </c>
      <c r="P262" s="42">
        <v>0</v>
      </c>
      <c r="Q262" s="43">
        <v>42803</v>
      </c>
      <c r="R262" s="42" t="s">
        <v>2583</v>
      </c>
      <c r="S262" s="42"/>
      <c r="T262" s="42" t="s">
        <v>49</v>
      </c>
      <c r="U262" s="42"/>
      <c r="V262" s="42">
        <v>2750634</v>
      </c>
      <c r="W262" s="42">
        <v>2950</v>
      </c>
      <c r="X262" s="42">
        <v>1</v>
      </c>
      <c r="Y262" s="42">
        <v>0.64</v>
      </c>
      <c r="Z262" s="42">
        <v>2468228</v>
      </c>
      <c r="AA262" s="42">
        <v>2889</v>
      </c>
      <c r="AB262" s="42">
        <v>61</v>
      </c>
      <c r="AC262" s="42">
        <v>6</v>
      </c>
      <c r="AD262" s="42">
        <v>2</v>
      </c>
      <c r="AE262" s="42">
        <v>2</v>
      </c>
      <c r="AF262" s="42">
        <v>2</v>
      </c>
      <c r="AG262" s="42">
        <v>45</v>
      </c>
    </row>
    <row r="263" spans="1:33" x14ac:dyDescent="0.35">
      <c r="A263" s="42">
        <v>2617271233</v>
      </c>
      <c r="B263" t="s">
        <v>35</v>
      </c>
      <c r="C263" t="s">
        <v>36</v>
      </c>
      <c r="D263" s="42" t="s">
        <v>2584</v>
      </c>
      <c r="E263" s="52" t="s">
        <v>2585</v>
      </c>
      <c r="F263" s="42" t="s">
        <v>37</v>
      </c>
      <c r="G263" s="42">
        <v>2617271233</v>
      </c>
      <c r="H263" s="42" t="s">
        <v>1721</v>
      </c>
      <c r="I263" s="42" t="s">
        <v>117</v>
      </c>
      <c r="J263" s="42" t="s">
        <v>1729</v>
      </c>
      <c r="K263" s="42" t="s">
        <v>1828</v>
      </c>
      <c r="L263" s="42" t="s">
        <v>2586</v>
      </c>
      <c r="M263" s="42" t="s">
        <v>2587</v>
      </c>
      <c r="N263" s="42">
        <v>1527444</v>
      </c>
      <c r="O263" s="42">
        <v>0</v>
      </c>
      <c r="P263" s="42">
        <v>0</v>
      </c>
      <c r="Q263" s="43">
        <v>42156</v>
      </c>
      <c r="R263" s="42" t="s">
        <v>2588</v>
      </c>
      <c r="S263" s="42"/>
      <c r="T263" s="42" t="s">
        <v>49</v>
      </c>
      <c r="U263" s="42" t="s">
        <v>44</v>
      </c>
      <c r="V263" s="42">
        <v>1485499</v>
      </c>
      <c r="W263" s="42">
        <v>1281</v>
      </c>
      <c r="X263" s="42">
        <v>52</v>
      </c>
      <c r="Y263" s="42">
        <v>0.31</v>
      </c>
      <c r="Z263" s="42">
        <v>1177091</v>
      </c>
      <c r="AA263" s="42">
        <v>1232</v>
      </c>
      <c r="AB263" s="42">
        <v>49</v>
      </c>
      <c r="AC263" s="42">
        <v>6</v>
      </c>
      <c r="AD263" s="42">
        <v>2</v>
      </c>
      <c r="AE263" s="42">
        <v>2</v>
      </c>
      <c r="AF263" s="42">
        <v>2</v>
      </c>
      <c r="AG263" s="42">
        <v>37</v>
      </c>
    </row>
    <row r="264" spans="1:33" x14ac:dyDescent="0.35">
      <c r="A264" s="42">
        <v>2718217854</v>
      </c>
      <c r="B264" t="s">
        <v>35</v>
      </c>
      <c r="C264" t="s">
        <v>60</v>
      </c>
      <c r="D264" s="42" t="s">
        <v>2589</v>
      </c>
      <c r="E264" s="52" t="s">
        <v>2590</v>
      </c>
      <c r="F264" s="42" t="s">
        <v>2591</v>
      </c>
      <c r="G264" s="42">
        <v>2718217854</v>
      </c>
      <c r="H264" s="42" t="s">
        <v>1721</v>
      </c>
      <c r="I264" s="42" t="s">
        <v>117</v>
      </c>
      <c r="J264" s="42" t="s">
        <v>1741</v>
      </c>
      <c r="K264" s="42" t="s">
        <v>1800</v>
      </c>
      <c r="L264" s="42" t="s">
        <v>2299</v>
      </c>
      <c r="M264" s="42" t="s">
        <v>2300</v>
      </c>
      <c r="N264" s="42">
        <v>1458985</v>
      </c>
      <c r="O264" s="42">
        <v>0</v>
      </c>
      <c r="P264" s="42">
        <v>0</v>
      </c>
      <c r="Q264" s="43">
        <v>42803</v>
      </c>
      <c r="R264" s="42" t="s">
        <v>2592</v>
      </c>
      <c r="S264" s="42"/>
      <c r="T264" s="42" t="s">
        <v>49</v>
      </c>
      <c r="U264" s="42"/>
      <c r="V264" s="42">
        <v>9708656</v>
      </c>
      <c r="W264" s="42">
        <v>7441</v>
      </c>
      <c r="X264" s="42">
        <v>2</v>
      </c>
      <c r="Y264" s="42">
        <v>0.44</v>
      </c>
      <c r="Z264" s="42">
        <v>7467358</v>
      </c>
      <c r="AA264" s="42">
        <v>7309</v>
      </c>
      <c r="AB264" s="42">
        <v>132</v>
      </c>
      <c r="AC264" s="42">
        <v>6</v>
      </c>
      <c r="AD264" s="42">
        <v>2</v>
      </c>
      <c r="AE264" s="42">
        <v>2</v>
      </c>
      <c r="AF264" s="42">
        <v>2</v>
      </c>
      <c r="AG264" s="42">
        <v>65</v>
      </c>
    </row>
    <row r="265" spans="1:33" x14ac:dyDescent="0.35">
      <c r="A265" s="42">
        <v>2506381002</v>
      </c>
      <c r="B265" t="s">
        <v>35</v>
      </c>
      <c r="C265" t="s">
        <v>36</v>
      </c>
      <c r="D265" s="42" t="s">
        <v>2593</v>
      </c>
      <c r="E265" s="52" t="s">
        <v>2594</v>
      </c>
      <c r="F265" s="42"/>
      <c r="G265" s="42">
        <v>2506381002</v>
      </c>
      <c r="H265" s="42" t="s">
        <v>1721</v>
      </c>
      <c r="I265" s="42" t="s">
        <v>117</v>
      </c>
      <c r="J265" s="42" t="s">
        <v>1741</v>
      </c>
      <c r="K265" s="42" t="s">
        <v>1742</v>
      </c>
      <c r="L265" s="42" t="s">
        <v>1743</v>
      </c>
      <c r="M265" s="42" t="s">
        <v>117</v>
      </c>
      <c r="N265" s="42">
        <v>54304</v>
      </c>
      <c r="O265" s="42">
        <v>0</v>
      </c>
      <c r="P265" s="42">
        <v>0</v>
      </c>
      <c r="Q265" s="43">
        <v>41577</v>
      </c>
      <c r="R265" s="42">
        <v>585</v>
      </c>
      <c r="S265" s="42" t="s">
        <v>2521</v>
      </c>
      <c r="T265" s="42" t="s">
        <v>49</v>
      </c>
      <c r="U265" s="42" t="s">
        <v>44</v>
      </c>
      <c r="V265" s="42">
        <v>5266769</v>
      </c>
      <c r="W265" s="42">
        <v>4641</v>
      </c>
      <c r="X265" s="42">
        <v>20</v>
      </c>
      <c r="Y265" s="42">
        <v>0.4</v>
      </c>
      <c r="Z265" s="42">
        <v>4241536</v>
      </c>
      <c r="AA265" s="42">
        <v>4579</v>
      </c>
      <c r="AB265" s="42">
        <v>62</v>
      </c>
      <c r="AC265" s="42">
        <v>7</v>
      </c>
      <c r="AD265" s="42">
        <v>3</v>
      </c>
      <c r="AE265" s="42">
        <v>1</v>
      </c>
      <c r="AF265" s="42">
        <v>3</v>
      </c>
      <c r="AG265" s="42">
        <v>38</v>
      </c>
    </row>
    <row r="266" spans="1:33" x14ac:dyDescent="0.35">
      <c r="A266" s="42">
        <v>2590828844</v>
      </c>
      <c r="B266" t="s">
        <v>35</v>
      </c>
      <c r="C266" t="s">
        <v>36</v>
      </c>
      <c r="D266" s="42" t="s">
        <v>2018</v>
      </c>
      <c r="E266" s="52" t="s">
        <v>2595</v>
      </c>
      <c r="F266" s="42" t="s">
        <v>46</v>
      </c>
      <c r="G266" s="42">
        <v>2590828844</v>
      </c>
      <c r="H266" s="42" t="s">
        <v>1721</v>
      </c>
      <c r="I266" s="42" t="s">
        <v>117</v>
      </c>
      <c r="J266" s="42" t="s">
        <v>1722</v>
      </c>
      <c r="K266" s="42" t="s">
        <v>1788</v>
      </c>
      <c r="L266" s="42" t="s">
        <v>1789</v>
      </c>
      <c r="M266" s="42" t="s">
        <v>2020</v>
      </c>
      <c r="N266" s="42">
        <v>431041</v>
      </c>
      <c r="O266" s="42">
        <v>0</v>
      </c>
      <c r="P266" s="42">
        <v>0</v>
      </c>
      <c r="Q266" s="43">
        <v>42107</v>
      </c>
      <c r="R266" s="42" t="s">
        <v>2596</v>
      </c>
      <c r="S266" s="42" t="s">
        <v>2022</v>
      </c>
      <c r="T266" s="42" t="s">
        <v>111</v>
      </c>
      <c r="U266" s="42" t="s">
        <v>44</v>
      </c>
      <c r="V266" s="42">
        <v>1445676</v>
      </c>
      <c r="W266" s="42">
        <v>1525</v>
      </c>
      <c r="X266" s="42">
        <v>106</v>
      </c>
      <c r="Y266" s="42">
        <v>0.6</v>
      </c>
      <c r="Z266" s="42">
        <v>1275051</v>
      </c>
      <c r="AA266" s="42">
        <v>1487</v>
      </c>
      <c r="AB266" s="42">
        <v>38</v>
      </c>
      <c r="AC266" s="42">
        <v>1</v>
      </c>
      <c r="AD266" s="42">
        <v>1</v>
      </c>
      <c r="AE266" s="42">
        <v>0</v>
      </c>
      <c r="AF266" s="42">
        <v>0</v>
      </c>
      <c r="AG266" s="42">
        <v>32</v>
      </c>
    </row>
    <row r="267" spans="1:33" x14ac:dyDescent="0.35">
      <c r="A267" s="42">
        <v>2654587735</v>
      </c>
      <c r="B267" t="s">
        <v>35</v>
      </c>
      <c r="C267" t="s">
        <v>36</v>
      </c>
      <c r="D267" s="42" t="s">
        <v>1849</v>
      </c>
      <c r="E267" s="52" t="s">
        <v>2597</v>
      </c>
      <c r="F267" s="42" t="s">
        <v>1736</v>
      </c>
      <c r="G267" s="42">
        <v>2654587735</v>
      </c>
      <c r="H267" s="42" t="s">
        <v>1721</v>
      </c>
      <c r="I267" s="42" t="s">
        <v>117</v>
      </c>
      <c r="J267" s="42" t="s">
        <v>1722</v>
      </c>
      <c r="K267" s="42" t="s">
        <v>1723</v>
      </c>
      <c r="L267" s="42" t="s">
        <v>1724</v>
      </c>
      <c r="M267" s="42" t="s">
        <v>2598</v>
      </c>
      <c r="N267" s="42">
        <v>1471524</v>
      </c>
      <c r="O267" s="42">
        <v>0</v>
      </c>
      <c r="P267" s="42">
        <v>0</v>
      </c>
      <c r="Q267" s="43">
        <v>42443</v>
      </c>
      <c r="R267" s="42" t="s">
        <v>2599</v>
      </c>
      <c r="S267" s="42" t="s">
        <v>1853</v>
      </c>
      <c r="T267" s="42" t="s">
        <v>111</v>
      </c>
      <c r="U267" s="42"/>
      <c r="V267" s="42">
        <v>1052685</v>
      </c>
      <c r="W267" s="42">
        <v>1317</v>
      </c>
      <c r="X267" s="42">
        <v>73</v>
      </c>
      <c r="Y267" s="42">
        <v>0.31</v>
      </c>
      <c r="Z267" s="42">
        <v>968748</v>
      </c>
      <c r="AA267" s="42">
        <v>1290</v>
      </c>
      <c r="AB267" s="42">
        <v>27</v>
      </c>
      <c r="AC267" s="42">
        <v>2</v>
      </c>
      <c r="AD267" s="42">
        <v>1</v>
      </c>
      <c r="AE267" s="42">
        <v>0</v>
      </c>
      <c r="AF267" s="42">
        <v>1</v>
      </c>
      <c r="AG267" s="42">
        <v>17</v>
      </c>
    </row>
    <row r="268" spans="1:33" x14ac:dyDescent="0.35">
      <c r="A268" s="42">
        <v>2600254967</v>
      </c>
      <c r="B268" t="s">
        <v>35</v>
      </c>
      <c r="C268" t="s">
        <v>36</v>
      </c>
      <c r="D268" s="42" t="s">
        <v>2600</v>
      </c>
      <c r="E268" s="52" t="s">
        <v>2601</v>
      </c>
      <c r="F268" s="42" t="s">
        <v>1740</v>
      </c>
      <c r="G268" s="42">
        <v>2600254967</v>
      </c>
      <c r="H268" s="42" t="s">
        <v>1721</v>
      </c>
      <c r="I268" s="42" t="s">
        <v>117</v>
      </c>
      <c r="J268" s="42" t="s">
        <v>1741</v>
      </c>
      <c r="K268" s="42" t="s">
        <v>1742</v>
      </c>
      <c r="L268" s="42" t="s">
        <v>1743</v>
      </c>
      <c r="M268" s="42" t="s">
        <v>2602</v>
      </c>
      <c r="N268" s="42">
        <v>545630</v>
      </c>
      <c r="O268" s="42">
        <v>0</v>
      </c>
      <c r="P268" s="42">
        <v>0</v>
      </c>
      <c r="Q268" s="43">
        <v>42022</v>
      </c>
      <c r="R268" s="42" t="s">
        <v>2603</v>
      </c>
      <c r="S268" s="42"/>
      <c r="T268" s="42" t="s">
        <v>49</v>
      </c>
      <c r="U268" s="42" t="s">
        <v>44</v>
      </c>
      <c r="V268" s="42">
        <v>5471827</v>
      </c>
      <c r="W268" s="42">
        <v>4983</v>
      </c>
      <c r="X268" s="42">
        <v>249</v>
      </c>
      <c r="Y268" s="42">
        <v>0.39</v>
      </c>
      <c r="Z268" s="42">
        <v>4735135</v>
      </c>
      <c r="AA268" s="42">
        <v>4922</v>
      </c>
      <c r="AB268" s="42">
        <v>61</v>
      </c>
      <c r="AC268" s="42">
        <v>4</v>
      </c>
      <c r="AD268" s="42">
        <v>3</v>
      </c>
      <c r="AE268" s="42">
        <v>0</v>
      </c>
      <c r="AF268" s="42">
        <v>1</v>
      </c>
      <c r="AG268" s="42">
        <v>38</v>
      </c>
    </row>
    <row r="269" spans="1:33" x14ac:dyDescent="0.35">
      <c r="A269" s="42">
        <v>2606217315</v>
      </c>
      <c r="B269" t="s">
        <v>35</v>
      </c>
      <c r="C269" t="s">
        <v>36</v>
      </c>
      <c r="D269" s="42" t="s">
        <v>1763</v>
      </c>
      <c r="E269" s="52" t="s">
        <v>2604</v>
      </c>
      <c r="F269" s="42" t="s">
        <v>1736</v>
      </c>
      <c r="G269" s="42">
        <v>2606217315</v>
      </c>
      <c r="H269" s="42" t="s">
        <v>1721</v>
      </c>
      <c r="I269" s="42" t="s">
        <v>117</v>
      </c>
      <c r="J269" s="42" t="s">
        <v>1722</v>
      </c>
      <c r="K269" s="42" t="s">
        <v>1723</v>
      </c>
      <c r="L269" s="42" t="s">
        <v>1724</v>
      </c>
      <c r="M269" s="42" t="s">
        <v>1725</v>
      </c>
      <c r="N269" s="42">
        <v>167554</v>
      </c>
      <c r="O269" s="42">
        <v>0</v>
      </c>
      <c r="P269" s="42">
        <v>0</v>
      </c>
      <c r="Q269" s="43">
        <v>42073</v>
      </c>
      <c r="R269" s="42" t="s">
        <v>2605</v>
      </c>
      <c r="S269" s="42"/>
      <c r="T269" s="42" t="s">
        <v>49</v>
      </c>
      <c r="U269" s="42" t="s">
        <v>44</v>
      </c>
      <c r="V269" s="42">
        <v>1746977</v>
      </c>
      <c r="W269" s="42">
        <v>1941</v>
      </c>
      <c r="X269" s="42">
        <v>12</v>
      </c>
      <c r="Y269" s="42">
        <v>0.36</v>
      </c>
      <c r="Z269" s="42">
        <v>1556765</v>
      </c>
      <c r="AA269" s="42">
        <v>1886</v>
      </c>
      <c r="AB269" s="42">
        <v>55</v>
      </c>
      <c r="AC269" s="42">
        <v>4</v>
      </c>
      <c r="AD269" s="42">
        <v>1</v>
      </c>
      <c r="AE269" s="42">
        <v>2</v>
      </c>
      <c r="AF269" s="42">
        <v>1</v>
      </c>
      <c r="AG269" s="42">
        <v>40</v>
      </c>
    </row>
    <row r="270" spans="1:33" x14ac:dyDescent="0.35">
      <c r="A270" s="42">
        <v>637000313</v>
      </c>
      <c r="B270" t="s">
        <v>35</v>
      </c>
      <c r="C270" t="s">
        <v>60</v>
      </c>
      <c r="D270" s="42" t="s">
        <v>2606</v>
      </c>
      <c r="E270" s="52" t="s">
        <v>2607</v>
      </c>
      <c r="F270" s="42" t="s">
        <v>302</v>
      </c>
      <c r="G270" s="42">
        <v>637000313</v>
      </c>
      <c r="H270" s="42" t="s">
        <v>1721</v>
      </c>
      <c r="I270" s="42" t="s">
        <v>117</v>
      </c>
      <c r="J270" s="42" t="s">
        <v>1722</v>
      </c>
      <c r="K270" s="42" t="s">
        <v>1788</v>
      </c>
      <c r="L270" s="42" t="s">
        <v>1789</v>
      </c>
      <c r="M270" s="42" t="s">
        <v>2607</v>
      </c>
      <c r="N270" s="42">
        <v>321327</v>
      </c>
      <c r="O270" s="42">
        <v>16251</v>
      </c>
      <c r="P270" s="42">
        <v>58535</v>
      </c>
      <c r="Q270" s="43">
        <v>39052</v>
      </c>
      <c r="R270" s="42" t="s">
        <v>2608</v>
      </c>
      <c r="S270" s="42" t="s">
        <v>2609</v>
      </c>
      <c r="T270" s="42" t="s">
        <v>49</v>
      </c>
      <c r="U270" s="42" t="s">
        <v>44</v>
      </c>
      <c r="V270" s="42">
        <v>2932766</v>
      </c>
      <c r="W270" s="42">
        <v>2900</v>
      </c>
      <c r="X270" s="42">
        <v>1</v>
      </c>
      <c r="Y270" s="42">
        <v>0.6</v>
      </c>
      <c r="Z270" s="42">
        <v>2543990</v>
      </c>
      <c r="AA270" s="42">
        <v>2836</v>
      </c>
      <c r="AB270" s="42">
        <v>64</v>
      </c>
      <c r="AC270" s="42">
        <v>6</v>
      </c>
      <c r="AD270" s="42">
        <v>2</v>
      </c>
      <c r="AE270" s="42">
        <v>2</v>
      </c>
      <c r="AF270" s="42">
        <v>2</v>
      </c>
      <c r="AG270" s="42">
        <v>47</v>
      </c>
    </row>
    <row r="271" spans="1:33" x14ac:dyDescent="0.35">
      <c r="A271" s="42">
        <v>2724679602</v>
      </c>
      <c r="B271" t="s">
        <v>35</v>
      </c>
      <c r="C271" t="s">
        <v>36</v>
      </c>
      <c r="D271" s="42" t="s">
        <v>392</v>
      </c>
      <c r="E271" s="52" t="s">
        <v>2610</v>
      </c>
      <c r="F271" s="42" t="s">
        <v>46</v>
      </c>
      <c r="G271" s="42">
        <v>2724679602</v>
      </c>
      <c r="H271" s="42" t="s">
        <v>1721</v>
      </c>
      <c r="I271" s="42" t="s">
        <v>117</v>
      </c>
      <c r="J271" s="42" t="s">
        <v>1722</v>
      </c>
      <c r="K271" s="42" t="s">
        <v>1723</v>
      </c>
      <c r="L271" s="42" t="s">
        <v>1724</v>
      </c>
      <c r="M271" s="42" t="s">
        <v>2611</v>
      </c>
      <c r="N271" s="42">
        <v>2035230</v>
      </c>
      <c r="O271" s="42">
        <v>0</v>
      </c>
      <c r="P271" s="42">
        <v>0</v>
      </c>
      <c r="Q271" s="43">
        <v>42846</v>
      </c>
      <c r="R271" s="42" t="s">
        <v>2612</v>
      </c>
      <c r="S271" s="42" t="s">
        <v>1907</v>
      </c>
      <c r="T271" s="42" t="s">
        <v>111</v>
      </c>
      <c r="U271" s="42"/>
      <c r="V271" s="42">
        <v>504819</v>
      </c>
      <c r="W271" s="42">
        <v>614</v>
      </c>
      <c r="X271" s="42">
        <v>31</v>
      </c>
      <c r="Y271" s="42">
        <v>0.32</v>
      </c>
      <c r="Z271" s="42">
        <v>462191</v>
      </c>
      <c r="AA271" s="42">
        <v>596</v>
      </c>
      <c r="AB271" s="42">
        <v>18</v>
      </c>
      <c r="AC271" s="42">
        <v>3</v>
      </c>
      <c r="AD271" s="42">
        <v>1</v>
      </c>
      <c r="AE271" s="42">
        <v>1</v>
      </c>
      <c r="AF271" s="42">
        <v>1</v>
      </c>
      <c r="AG271" s="42">
        <v>12</v>
      </c>
    </row>
    <row r="272" spans="1:33" x14ac:dyDescent="0.35">
      <c r="A272" s="42">
        <v>647533126</v>
      </c>
      <c r="B272" t="s">
        <v>35</v>
      </c>
      <c r="C272" t="s">
        <v>36</v>
      </c>
      <c r="D272" s="42" t="s">
        <v>2613</v>
      </c>
      <c r="E272" s="52" t="s">
        <v>2613</v>
      </c>
      <c r="F272" s="42" t="s">
        <v>302</v>
      </c>
      <c r="G272" s="42">
        <v>647533126</v>
      </c>
      <c r="H272" s="42" t="s">
        <v>1721</v>
      </c>
      <c r="I272" s="42" t="s">
        <v>117</v>
      </c>
      <c r="J272" s="42" t="s">
        <v>1722</v>
      </c>
      <c r="K272" s="42" t="s">
        <v>1788</v>
      </c>
      <c r="L272" s="42" t="s">
        <v>2364</v>
      </c>
      <c r="M272" s="42" t="s">
        <v>2613</v>
      </c>
      <c r="N272" s="42">
        <v>180281</v>
      </c>
      <c r="O272" s="42">
        <v>19301</v>
      </c>
      <c r="P272" s="42">
        <v>54675</v>
      </c>
      <c r="Q272" s="43">
        <v>40391</v>
      </c>
      <c r="R272" s="42" t="s">
        <v>2614</v>
      </c>
      <c r="S272" s="42"/>
      <c r="T272" s="42" t="s">
        <v>49</v>
      </c>
      <c r="U272" s="42" t="s">
        <v>111</v>
      </c>
      <c r="V272" s="42">
        <v>2834252</v>
      </c>
      <c r="W272" s="42">
        <v>2826</v>
      </c>
      <c r="X272" s="42">
        <v>2</v>
      </c>
      <c r="Y272" s="42">
        <v>0.69</v>
      </c>
      <c r="Z272" s="42">
        <v>2483787</v>
      </c>
      <c r="AA272" s="42">
        <v>2771</v>
      </c>
      <c r="AB272" s="42">
        <v>53</v>
      </c>
      <c r="AC272" s="42">
        <v>7</v>
      </c>
      <c r="AD272" s="42">
        <v>3</v>
      </c>
      <c r="AE272" s="42">
        <v>2</v>
      </c>
      <c r="AF272" s="42">
        <v>2</v>
      </c>
      <c r="AG272" s="42">
        <v>46</v>
      </c>
    </row>
    <row r="273" spans="1:33" x14ac:dyDescent="0.35">
      <c r="A273" s="42">
        <v>637000121</v>
      </c>
      <c r="B273" t="s">
        <v>35</v>
      </c>
      <c r="C273" t="s">
        <v>60</v>
      </c>
      <c r="D273" s="42" t="s">
        <v>2615</v>
      </c>
      <c r="E273" s="52" t="s">
        <v>2615</v>
      </c>
      <c r="F273" s="42" t="s">
        <v>1205</v>
      </c>
      <c r="G273" s="42">
        <v>637000121</v>
      </c>
      <c r="H273" s="42" t="s">
        <v>1721</v>
      </c>
      <c r="I273" s="42" t="s">
        <v>2616</v>
      </c>
      <c r="J273" s="42" t="s">
        <v>2617</v>
      </c>
      <c r="K273" s="42" t="s">
        <v>2618</v>
      </c>
      <c r="L273" s="42" t="s">
        <v>2619</v>
      </c>
      <c r="M273" s="42" t="s">
        <v>2620</v>
      </c>
      <c r="N273" s="42">
        <v>251221</v>
      </c>
      <c r="O273" s="42">
        <v>9606</v>
      </c>
      <c r="P273" s="42">
        <v>58011</v>
      </c>
      <c r="Q273" s="43">
        <v>39052</v>
      </c>
      <c r="R273" s="42" t="s">
        <v>2621</v>
      </c>
      <c r="S273" s="42" t="s">
        <v>2258</v>
      </c>
      <c r="T273" s="42" t="s">
        <v>49</v>
      </c>
      <c r="U273" s="42" t="s">
        <v>44</v>
      </c>
      <c r="V273" s="42">
        <v>4659019</v>
      </c>
      <c r="W273" s="42">
        <v>4490</v>
      </c>
      <c r="X273" s="42">
        <v>1</v>
      </c>
      <c r="Y273" s="42">
        <v>0.62</v>
      </c>
      <c r="Z273" s="42">
        <v>4163134</v>
      </c>
      <c r="AA273" s="42">
        <v>4430</v>
      </c>
      <c r="AB273" s="42">
        <v>60</v>
      </c>
      <c r="AC273" s="42">
        <v>3</v>
      </c>
      <c r="AD273" s="42">
        <v>1</v>
      </c>
      <c r="AE273" s="42">
        <v>1</v>
      </c>
      <c r="AF273" s="42">
        <v>1</v>
      </c>
      <c r="AG273" s="42">
        <v>45</v>
      </c>
    </row>
    <row r="274" spans="1:33" x14ac:dyDescent="0.35">
      <c r="A274" s="42">
        <v>2534681683</v>
      </c>
      <c r="B274" t="s">
        <v>35</v>
      </c>
      <c r="C274" t="s">
        <v>36</v>
      </c>
      <c r="D274" s="42" t="s">
        <v>1727</v>
      </c>
      <c r="E274" s="52" t="s">
        <v>2622</v>
      </c>
      <c r="F274" s="42" t="s">
        <v>1262</v>
      </c>
      <c r="G274" s="42">
        <v>2534681683</v>
      </c>
      <c r="H274" s="42" t="s">
        <v>1721</v>
      </c>
      <c r="I274" s="42" t="s">
        <v>117</v>
      </c>
      <c r="J274" s="42" t="s">
        <v>1729</v>
      </c>
      <c r="K274" s="42" t="s">
        <v>1730</v>
      </c>
      <c r="L274" s="42" t="s">
        <v>1731</v>
      </c>
      <c r="M274" s="42" t="s">
        <v>1732</v>
      </c>
      <c r="N274" s="42">
        <v>1160284</v>
      </c>
      <c r="O274" s="42">
        <v>0</v>
      </c>
      <c r="P274" s="42">
        <v>0</v>
      </c>
      <c r="Q274" s="43">
        <v>41517</v>
      </c>
      <c r="R274" s="42" t="s">
        <v>2623</v>
      </c>
      <c r="S274" s="42"/>
      <c r="T274" s="42" t="s">
        <v>49</v>
      </c>
      <c r="U274" s="42" t="s">
        <v>44</v>
      </c>
      <c r="V274" s="42">
        <v>5003245</v>
      </c>
      <c r="W274" s="42">
        <v>4902</v>
      </c>
      <c r="X274" s="42">
        <v>479</v>
      </c>
      <c r="Y274" s="42">
        <v>0.42</v>
      </c>
      <c r="Z274" s="42">
        <v>3952780</v>
      </c>
      <c r="AA274" s="42">
        <v>4850</v>
      </c>
      <c r="AB274" s="42">
        <v>52</v>
      </c>
      <c r="AC274" s="42">
        <v>3</v>
      </c>
      <c r="AD274" s="42">
        <v>1</v>
      </c>
      <c r="AE274" s="42">
        <v>1</v>
      </c>
      <c r="AF274" s="42">
        <v>1</v>
      </c>
      <c r="AG274" s="42">
        <v>40</v>
      </c>
    </row>
    <row r="275" spans="1:33" x14ac:dyDescent="0.35">
      <c r="A275" s="42">
        <v>2654587781</v>
      </c>
      <c r="B275" t="s">
        <v>35</v>
      </c>
      <c r="C275" t="s">
        <v>36</v>
      </c>
      <c r="D275" s="42" t="s">
        <v>1849</v>
      </c>
      <c r="E275" s="52" t="s">
        <v>2624</v>
      </c>
      <c r="F275" s="42" t="s">
        <v>1736</v>
      </c>
      <c r="G275" s="42">
        <v>2654587781</v>
      </c>
      <c r="H275" s="42" t="s">
        <v>1721</v>
      </c>
      <c r="I275" s="42" t="s">
        <v>117</v>
      </c>
      <c r="J275" s="42" t="s">
        <v>1722</v>
      </c>
      <c r="K275" s="42" t="s">
        <v>1723</v>
      </c>
      <c r="L275" s="42" t="s">
        <v>1724</v>
      </c>
      <c r="M275" s="42" t="s">
        <v>2625</v>
      </c>
      <c r="N275" s="42">
        <v>1471512</v>
      </c>
      <c r="O275" s="42">
        <v>0</v>
      </c>
      <c r="P275" s="42">
        <v>0</v>
      </c>
      <c r="Q275" s="43">
        <v>42443</v>
      </c>
      <c r="R275" s="42" t="s">
        <v>2626</v>
      </c>
      <c r="S275" s="42" t="s">
        <v>1853</v>
      </c>
      <c r="T275" s="42" t="s">
        <v>111</v>
      </c>
      <c r="U275" s="42"/>
      <c r="V275" s="42">
        <v>1275389</v>
      </c>
      <c r="W275" s="42">
        <v>1582</v>
      </c>
      <c r="X275" s="42">
        <v>107</v>
      </c>
      <c r="Y275" s="42">
        <v>0.31</v>
      </c>
      <c r="Z275" s="42">
        <v>1164705</v>
      </c>
      <c r="AA275" s="42">
        <v>1544</v>
      </c>
      <c r="AB275" s="42">
        <v>38</v>
      </c>
      <c r="AC275" s="42">
        <v>2</v>
      </c>
      <c r="AD275" s="42">
        <v>1</v>
      </c>
      <c r="AE275" s="42">
        <v>0</v>
      </c>
      <c r="AF275" s="42">
        <v>1</v>
      </c>
      <c r="AG275" s="42">
        <v>24</v>
      </c>
    </row>
    <row r="276" spans="1:33" x14ac:dyDescent="0.35">
      <c r="A276" s="42">
        <v>2579778779</v>
      </c>
      <c r="B276" t="s">
        <v>35</v>
      </c>
      <c r="C276" t="s">
        <v>36</v>
      </c>
      <c r="D276" s="42" t="s">
        <v>2627</v>
      </c>
      <c r="E276" s="52" t="s">
        <v>2627</v>
      </c>
      <c r="F276" s="42" t="s">
        <v>37</v>
      </c>
      <c r="G276" s="42">
        <v>2579778779</v>
      </c>
      <c r="H276" s="42" t="s">
        <v>1721</v>
      </c>
      <c r="I276" s="42" t="s">
        <v>117</v>
      </c>
      <c r="J276" s="42" t="s">
        <v>1769</v>
      </c>
      <c r="K276" s="42" t="s">
        <v>1776</v>
      </c>
      <c r="L276" s="42" t="s">
        <v>2146</v>
      </c>
      <c r="M276" s="42" t="s">
        <v>2147</v>
      </c>
      <c r="N276" s="42">
        <v>1165094</v>
      </c>
      <c r="O276" s="42">
        <v>0</v>
      </c>
      <c r="P276" s="42">
        <v>0</v>
      </c>
      <c r="Q276" s="43">
        <v>41820</v>
      </c>
      <c r="R276" s="42" t="s">
        <v>2628</v>
      </c>
      <c r="S276" s="42"/>
      <c r="T276" s="42" t="s">
        <v>111</v>
      </c>
      <c r="U276" s="42" t="s">
        <v>44</v>
      </c>
      <c r="V276" s="42">
        <v>3243759</v>
      </c>
      <c r="W276" s="42">
        <v>2320</v>
      </c>
      <c r="X276" s="42">
        <v>90</v>
      </c>
      <c r="Y276" s="42">
        <v>0.34</v>
      </c>
      <c r="Z276" s="42">
        <v>1812973</v>
      </c>
      <c r="AA276" s="42">
        <v>2278</v>
      </c>
      <c r="AB276" s="42">
        <v>42</v>
      </c>
      <c r="AC276" s="42">
        <v>3</v>
      </c>
      <c r="AD276" s="42">
        <v>1</v>
      </c>
      <c r="AE276" s="42">
        <v>1</v>
      </c>
      <c r="AF276" s="42">
        <v>1</v>
      </c>
      <c r="AG276" s="42">
        <v>39</v>
      </c>
    </row>
    <row r="277" spans="1:33" x14ac:dyDescent="0.35">
      <c r="A277" s="42">
        <v>638341074</v>
      </c>
      <c r="B277" t="s">
        <v>35</v>
      </c>
      <c r="C277" t="s">
        <v>36</v>
      </c>
      <c r="D277" s="42" t="s">
        <v>2629</v>
      </c>
      <c r="E277" s="52" t="s">
        <v>2630</v>
      </c>
      <c r="F277" s="42" t="s">
        <v>46</v>
      </c>
      <c r="G277" s="42">
        <v>638341074</v>
      </c>
      <c r="H277" s="42" t="s">
        <v>1721</v>
      </c>
      <c r="I277" s="42" t="s">
        <v>117</v>
      </c>
      <c r="J277" s="42" t="s">
        <v>1729</v>
      </c>
      <c r="K277" s="42" t="s">
        <v>1828</v>
      </c>
      <c r="L277" s="42" t="s">
        <v>1829</v>
      </c>
      <c r="M277" s="42" t="s">
        <v>1830</v>
      </c>
      <c r="N277" s="42">
        <v>165597</v>
      </c>
      <c r="O277" s="42">
        <v>10651</v>
      </c>
      <c r="P277" s="42">
        <v>54123</v>
      </c>
      <c r="Q277" s="43">
        <v>39052</v>
      </c>
      <c r="R277" s="42" t="s">
        <v>2631</v>
      </c>
      <c r="S277" s="42" t="s">
        <v>2632</v>
      </c>
      <c r="T277" s="42" t="s">
        <v>49</v>
      </c>
      <c r="U277" s="42" t="s">
        <v>49</v>
      </c>
      <c r="V277" s="42">
        <v>6238156</v>
      </c>
      <c r="W277" s="42">
        <v>6001</v>
      </c>
      <c r="X277" s="42">
        <v>323</v>
      </c>
      <c r="Y277" s="42">
        <v>0.37</v>
      </c>
      <c r="Z277" s="42">
        <v>4913616</v>
      </c>
      <c r="AA277" s="42">
        <v>5958</v>
      </c>
      <c r="AB277" s="42">
        <v>43</v>
      </c>
      <c r="AC277" s="42">
        <v>6</v>
      </c>
      <c r="AD277" s="42">
        <v>2</v>
      </c>
      <c r="AE277" s="42">
        <v>2</v>
      </c>
      <c r="AF277" s="42">
        <v>2</v>
      </c>
      <c r="AG277" s="42">
        <v>37</v>
      </c>
    </row>
    <row r="278" spans="1:33" x14ac:dyDescent="0.35">
      <c r="A278" s="42">
        <v>2627853562</v>
      </c>
      <c r="B278" t="s">
        <v>35</v>
      </c>
      <c r="C278" t="s">
        <v>36</v>
      </c>
      <c r="D278" s="42" t="s">
        <v>1921</v>
      </c>
      <c r="E278" s="52" t="s">
        <v>2633</v>
      </c>
      <c r="F278" s="42"/>
      <c r="G278" s="42">
        <v>2627853562</v>
      </c>
      <c r="H278" s="42" t="s">
        <v>1721</v>
      </c>
      <c r="I278" s="42" t="s">
        <v>117</v>
      </c>
      <c r="J278" s="42" t="s">
        <v>1741</v>
      </c>
      <c r="K278" s="42" t="s">
        <v>1839</v>
      </c>
      <c r="L278" s="42" t="s">
        <v>1923</v>
      </c>
      <c r="M278" s="42" t="s">
        <v>117</v>
      </c>
      <c r="N278" s="42">
        <v>1233426</v>
      </c>
      <c r="O278" s="42">
        <v>0</v>
      </c>
      <c r="P278" s="42">
        <v>0</v>
      </c>
      <c r="Q278" s="43">
        <v>42563</v>
      </c>
      <c r="R278" s="42"/>
      <c r="S278" s="42"/>
      <c r="T278" s="42" t="s">
        <v>111</v>
      </c>
      <c r="U278" s="42"/>
      <c r="V278" s="42">
        <v>5355923</v>
      </c>
      <c r="W278" s="42">
        <v>4932</v>
      </c>
      <c r="X278" s="42">
        <v>233</v>
      </c>
      <c r="Y278" s="42">
        <v>0.45</v>
      </c>
      <c r="Z278" s="42">
        <v>4662961</v>
      </c>
      <c r="AA278" s="42">
        <v>4862</v>
      </c>
      <c r="AB278" s="42">
        <v>70</v>
      </c>
      <c r="AC278" s="42">
        <v>2</v>
      </c>
      <c r="AD278" s="42">
        <v>2</v>
      </c>
      <c r="AE278" s="42">
        <v>0</v>
      </c>
      <c r="AF278" s="42">
        <v>0</v>
      </c>
      <c r="AG278" s="42">
        <v>49</v>
      </c>
    </row>
    <row r="279" spans="1:33" x14ac:dyDescent="0.35">
      <c r="A279" s="42">
        <v>640069321</v>
      </c>
      <c r="B279" t="s">
        <v>35</v>
      </c>
      <c r="C279" t="s">
        <v>60</v>
      </c>
      <c r="D279" s="42" t="s">
        <v>1947</v>
      </c>
      <c r="E279" s="52" t="s">
        <v>2634</v>
      </c>
      <c r="F279" s="42" t="s">
        <v>302</v>
      </c>
      <c r="G279" s="42">
        <v>640069321</v>
      </c>
      <c r="H279" s="42" t="s">
        <v>1721</v>
      </c>
      <c r="I279" s="42" t="s">
        <v>117</v>
      </c>
      <c r="J279" s="42" t="s">
        <v>1722</v>
      </c>
      <c r="K279" s="42" t="s">
        <v>1723</v>
      </c>
      <c r="L279" s="42" t="s">
        <v>1724</v>
      </c>
      <c r="M279" s="42" t="s">
        <v>1725</v>
      </c>
      <c r="N279" s="42">
        <v>146891</v>
      </c>
      <c r="O279" s="42">
        <v>13548</v>
      </c>
      <c r="P279" s="42">
        <v>58307</v>
      </c>
      <c r="Q279" s="43">
        <v>39234</v>
      </c>
      <c r="R279" s="42" t="s">
        <v>2635</v>
      </c>
      <c r="S279" s="42" t="s">
        <v>1853</v>
      </c>
      <c r="T279" s="42" t="s">
        <v>49</v>
      </c>
      <c r="U279" s="42" t="s">
        <v>44</v>
      </c>
      <c r="V279" s="42">
        <v>1669886</v>
      </c>
      <c r="W279" s="42">
        <v>1988</v>
      </c>
      <c r="X279" s="42">
        <v>1</v>
      </c>
      <c r="Y279" s="42">
        <v>0.31</v>
      </c>
      <c r="Z279" s="42">
        <v>1525692</v>
      </c>
      <c r="AA279" s="42">
        <v>1939</v>
      </c>
      <c r="AB279" s="42">
        <v>49</v>
      </c>
      <c r="AC279" s="42">
        <v>3</v>
      </c>
      <c r="AD279" s="42">
        <v>1</v>
      </c>
      <c r="AE279" s="42">
        <v>1</v>
      </c>
      <c r="AF279" s="42">
        <v>1</v>
      </c>
      <c r="AG279" s="42">
        <v>39</v>
      </c>
    </row>
    <row r="280" spans="1:33" x14ac:dyDescent="0.35">
      <c r="A280" s="42">
        <v>648276619</v>
      </c>
      <c r="B280" t="s">
        <v>35</v>
      </c>
      <c r="C280" t="s">
        <v>36</v>
      </c>
      <c r="D280" s="42" t="s">
        <v>2084</v>
      </c>
      <c r="E280" s="52" t="s">
        <v>2084</v>
      </c>
      <c r="F280" s="42" t="s">
        <v>1262</v>
      </c>
      <c r="G280" s="42">
        <v>648276619</v>
      </c>
      <c r="H280" s="42" t="s">
        <v>1721</v>
      </c>
      <c r="I280" s="42" t="s">
        <v>117</v>
      </c>
      <c r="J280" s="42" t="s">
        <v>1741</v>
      </c>
      <c r="K280" s="42" t="s">
        <v>1742</v>
      </c>
      <c r="L280" s="42" t="s">
        <v>1760</v>
      </c>
      <c r="M280" s="42" t="s">
        <v>2084</v>
      </c>
      <c r="N280" s="42">
        <v>376219</v>
      </c>
      <c r="O280" s="42">
        <v>40633</v>
      </c>
      <c r="P280" s="42">
        <v>49969</v>
      </c>
      <c r="Q280" s="43">
        <v>40544</v>
      </c>
      <c r="R280" s="42" t="s">
        <v>2086</v>
      </c>
      <c r="S280" s="42" t="s">
        <v>2636</v>
      </c>
      <c r="T280" s="42" t="s">
        <v>49</v>
      </c>
      <c r="U280" s="42" t="s">
        <v>44</v>
      </c>
      <c r="V280" s="42">
        <v>6145553</v>
      </c>
      <c r="W280" s="42">
        <v>5718</v>
      </c>
      <c r="X280" s="42">
        <v>119</v>
      </c>
      <c r="Y280" s="42">
        <v>0.45</v>
      </c>
      <c r="Z280" s="42">
        <v>4931960</v>
      </c>
      <c r="AA280" s="42">
        <v>5675</v>
      </c>
      <c r="AB280" s="42">
        <v>43</v>
      </c>
      <c r="AC280" s="42">
        <v>6</v>
      </c>
      <c r="AD280" s="42">
        <v>2</v>
      </c>
      <c r="AE280" s="42">
        <v>1</v>
      </c>
      <c r="AF280" s="42">
        <v>3</v>
      </c>
      <c r="AG280" s="42">
        <v>37</v>
      </c>
    </row>
    <row r="281" spans="1:33" x14ac:dyDescent="0.35">
      <c r="A281" s="42">
        <v>637000308</v>
      </c>
      <c r="B281" t="s">
        <v>35</v>
      </c>
      <c r="C281" t="s">
        <v>60</v>
      </c>
      <c r="D281" s="42" t="s">
        <v>2637</v>
      </c>
      <c r="E281" s="52" t="s">
        <v>2638</v>
      </c>
      <c r="F281" s="42" t="s">
        <v>46</v>
      </c>
      <c r="G281" s="42">
        <v>637000308</v>
      </c>
      <c r="H281" s="42" t="s">
        <v>1721</v>
      </c>
      <c r="I281" s="42" t="s">
        <v>117</v>
      </c>
      <c r="J281" s="42" t="s">
        <v>1722</v>
      </c>
      <c r="K281" s="42" t="s">
        <v>1788</v>
      </c>
      <c r="L281" s="42" t="s">
        <v>1789</v>
      </c>
      <c r="M281" s="42" t="s">
        <v>2639</v>
      </c>
      <c r="N281" s="42">
        <v>1140</v>
      </c>
      <c r="O281" s="42">
        <v>10645</v>
      </c>
      <c r="P281" s="42">
        <v>58045</v>
      </c>
      <c r="Q281" s="43">
        <v>39052</v>
      </c>
      <c r="R281" s="42" t="s">
        <v>2640</v>
      </c>
      <c r="S281" s="42" t="s">
        <v>2641</v>
      </c>
      <c r="T281" s="42" t="s">
        <v>49</v>
      </c>
      <c r="U281" s="42" t="s">
        <v>111</v>
      </c>
      <c r="V281" s="42">
        <v>2742269</v>
      </c>
      <c r="W281" s="42">
        <v>2719</v>
      </c>
      <c r="X281" s="42">
        <v>2</v>
      </c>
      <c r="Y281" s="42">
        <v>0.55000000000000004</v>
      </c>
      <c r="Z281" s="42">
        <v>2446514</v>
      </c>
      <c r="AA281" s="42">
        <v>2662</v>
      </c>
      <c r="AB281" s="42">
        <v>57</v>
      </c>
      <c r="AC281" s="42">
        <v>6</v>
      </c>
      <c r="AD281" s="42">
        <v>2</v>
      </c>
      <c r="AE281" s="42">
        <v>2</v>
      </c>
      <c r="AF281" s="42">
        <v>2</v>
      </c>
      <c r="AG281" s="42">
        <v>44</v>
      </c>
    </row>
    <row r="282" spans="1:33" x14ac:dyDescent="0.35">
      <c r="A282" s="42">
        <v>2509276030</v>
      </c>
      <c r="B282" t="s">
        <v>35</v>
      </c>
      <c r="C282" t="s">
        <v>60</v>
      </c>
      <c r="D282" s="42" t="s">
        <v>1798</v>
      </c>
      <c r="E282" s="52" t="s">
        <v>2642</v>
      </c>
      <c r="F282" s="42" t="s">
        <v>46</v>
      </c>
      <c r="G282" s="42">
        <v>2509276030</v>
      </c>
      <c r="H282" s="42" t="s">
        <v>1721</v>
      </c>
      <c r="I282" s="42" t="s">
        <v>117</v>
      </c>
      <c r="J282" s="42" t="s">
        <v>1722</v>
      </c>
      <c r="K282" s="42" t="s">
        <v>1788</v>
      </c>
      <c r="L282" s="42" t="s">
        <v>1789</v>
      </c>
      <c r="M282" s="42" t="s">
        <v>2642</v>
      </c>
      <c r="N282" s="42">
        <v>195253</v>
      </c>
      <c r="O282" s="42">
        <v>0</v>
      </c>
      <c r="P282" s="42">
        <v>0</v>
      </c>
      <c r="Q282" s="43">
        <v>41219</v>
      </c>
      <c r="R282" s="42" t="s">
        <v>2643</v>
      </c>
      <c r="S282" s="42" t="s">
        <v>1803</v>
      </c>
      <c r="T282" s="42" t="s">
        <v>49</v>
      </c>
      <c r="U282" s="42" t="s">
        <v>111</v>
      </c>
      <c r="V282" s="42">
        <v>3720499</v>
      </c>
      <c r="W282" s="42">
        <v>3794</v>
      </c>
      <c r="X282" s="42">
        <v>2</v>
      </c>
      <c r="Y282" s="42">
        <v>0.49</v>
      </c>
      <c r="Z282" s="42">
        <v>3264314</v>
      </c>
      <c r="AA282" s="42">
        <v>3746</v>
      </c>
      <c r="AB282" s="42">
        <v>48</v>
      </c>
      <c r="AC282" s="42">
        <v>3</v>
      </c>
      <c r="AD282" s="42">
        <v>1</v>
      </c>
      <c r="AE282" s="42">
        <v>1</v>
      </c>
      <c r="AF282" s="42">
        <v>1</v>
      </c>
      <c r="AG282" s="42">
        <v>41</v>
      </c>
    </row>
    <row r="283" spans="1:33" x14ac:dyDescent="0.35">
      <c r="A283" s="42">
        <v>2507262011</v>
      </c>
      <c r="B283" t="s">
        <v>35</v>
      </c>
      <c r="C283" t="s">
        <v>60</v>
      </c>
      <c r="D283" s="42" t="s">
        <v>1990</v>
      </c>
      <c r="E283" s="52" t="s">
        <v>2644</v>
      </c>
      <c r="F283" s="42" t="s">
        <v>218</v>
      </c>
      <c r="G283" s="42">
        <v>2507262011</v>
      </c>
      <c r="H283" s="42" t="s">
        <v>1721</v>
      </c>
      <c r="I283" s="42" t="s">
        <v>117</v>
      </c>
      <c r="J283" s="42" t="s">
        <v>1722</v>
      </c>
      <c r="K283" s="42" t="s">
        <v>1788</v>
      </c>
      <c r="L283" s="42" t="s">
        <v>1789</v>
      </c>
      <c r="M283" s="42" t="s">
        <v>2645</v>
      </c>
      <c r="N283" s="42">
        <v>585423</v>
      </c>
      <c r="O283" s="42">
        <v>0</v>
      </c>
      <c r="P283" s="42">
        <v>0</v>
      </c>
      <c r="Q283" s="43">
        <v>41577</v>
      </c>
      <c r="R283" s="42" t="s">
        <v>2646</v>
      </c>
      <c r="S283" s="42" t="s">
        <v>1994</v>
      </c>
      <c r="T283" s="42" t="s">
        <v>49</v>
      </c>
      <c r="U283" s="42" t="s">
        <v>111</v>
      </c>
      <c r="V283" s="42">
        <v>2585813</v>
      </c>
      <c r="W283" s="42">
        <v>2717</v>
      </c>
      <c r="X283" s="42">
        <v>1</v>
      </c>
      <c r="Y283" s="42">
        <v>0.61</v>
      </c>
      <c r="Z283" s="42">
        <v>2397812</v>
      </c>
      <c r="AA283" s="42">
        <v>2661</v>
      </c>
      <c r="AB283" s="42">
        <v>56</v>
      </c>
      <c r="AC283" s="42">
        <v>6</v>
      </c>
      <c r="AD283" s="42">
        <v>2</v>
      </c>
      <c r="AE283" s="42">
        <v>2</v>
      </c>
      <c r="AF283" s="42">
        <v>2</v>
      </c>
      <c r="AG283" s="42">
        <v>44</v>
      </c>
    </row>
    <row r="284" spans="1:33" x14ac:dyDescent="0.35">
      <c r="A284" s="42">
        <v>2630969011</v>
      </c>
      <c r="B284" t="s">
        <v>35</v>
      </c>
      <c r="C284" t="s">
        <v>123</v>
      </c>
      <c r="D284" s="42" t="s">
        <v>1781</v>
      </c>
      <c r="E284" s="52" t="s">
        <v>2647</v>
      </c>
      <c r="F284" s="42" t="s">
        <v>46</v>
      </c>
      <c r="G284" s="42">
        <v>2630969011</v>
      </c>
      <c r="H284" s="42" t="s">
        <v>1721</v>
      </c>
      <c r="I284" s="42" t="s">
        <v>117</v>
      </c>
      <c r="J284" s="42" t="s">
        <v>1769</v>
      </c>
      <c r="K284" s="42" t="s">
        <v>1776</v>
      </c>
      <c r="L284" s="42" t="s">
        <v>1777</v>
      </c>
      <c r="M284" s="42" t="s">
        <v>2325</v>
      </c>
      <c r="N284" s="42">
        <v>1180</v>
      </c>
      <c r="O284" s="42">
        <v>0</v>
      </c>
      <c r="P284" s="42">
        <v>0</v>
      </c>
      <c r="Q284" s="43">
        <v>42277</v>
      </c>
      <c r="R284" s="42"/>
      <c r="S284" s="42" t="s">
        <v>1783</v>
      </c>
      <c r="T284" s="42" t="s">
        <v>111</v>
      </c>
      <c r="U284" s="42"/>
      <c r="V284" s="42">
        <v>7139418</v>
      </c>
      <c r="W284" s="42">
        <v>6233</v>
      </c>
      <c r="X284" s="42">
        <v>11</v>
      </c>
      <c r="Y284" s="42">
        <v>0.41</v>
      </c>
      <c r="Z284" s="42">
        <v>5886478</v>
      </c>
      <c r="AA284" s="42">
        <v>6119</v>
      </c>
      <c r="AB284" s="42">
        <v>114</v>
      </c>
      <c r="AC284" s="42">
        <v>12</v>
      </c>
      <c r="AD284" s="42">
        <v>4</v>
      </c>
      <c r="AE284" s="42">
        <v>4</v>
      </c>
      <c r="AF284" s="42">
        <v>4</v>
      </c>
      <c r="AG284" s="42">
        <v>87</v>
      </c>
    </row>
    <row r="285" spans="1:33" x14ac:dyDescent="0.35">
      <c r="A285" s="42">
        <v>2648501450</v>
      </c>
      <c r="B285" t="s">
        <v>35</v>
      </c>
      <c r="C285" t="s">
        <v>36</v>
      </c>
      <c r="D285" s="42" t="s">
        <v>1849</v>
      </c>
      <c r="E285" s="52" t="s">
        <v>2648</v>
      </c>
      <c r="F285" s="42" t="s">
        <v>1736</v>
      </c>
      <c r="G285" s="42">
        <v>2648501450</v>
      </c>
      <c r="H285" s="42" t="s">
        <v>1721</v>
      </c>
      <c r="I285" s="42" t="s">
        <v>117</v>
      </c>
      <c r="J285" s="42" t="s">
        <v>1722</v>
      </c>
      <c r="K285" s="42" t="s">
        <v>1723</v>
      </c>
      <c r="L285" s="42" t="s">
        <v>1724</v>
      </c>
      <c r="M285" s="42" t="s">
        <v>2649</v>
      </c>
      <c r="N285" s="42">
        <v>1471525</v>
      </c>
      <c r="O285" s="42">
        <v>0</v>
      </c>
      <c r="P285" s="42">
        <v>0</v>
      </c>
      <c r="Q285" s="43">
        <v>42391</v>
      </c>
      <c r="R285" s="42" t="s">
        <v>2650</v>
      </c>
      <c r="S285" s="42" t="s">
        <v>1853</v>
      </c>
      <c r="T285" s="42" t="s">
        <v>111</v>
      </c>
      <c r="U285" s="42"/>
      <c r="V285" s="42">
        <v>1485489</v>
      </c>
      <c r="W285" s="42">
        <v>1796</v>
      </c>
      <c r="X285" s="42">
        <v>64</v>
      </c>
      <c r="Y285" s="42">
        <v>0.31</v>
      </c>
      <c r="Z285" s="42">
        <v>1360122</v>
      </c>
      <c r="AA285" s="42">
        <v>1757</v>
      </c>
      <c r="AB285" s="42">
        <v>39</v>
      </c>
      <c r="AC285" s="42">
        <v>0</v>
      </c>
      <c r="AD285" s="42">
        <v>0</v>
      </c>
      <c r="AE285" s="42">
        <v>0</v>
      </c>
      <c r="AF285" s="42">
        <v>0</v>
      </c>
      <c r="AG285" s="42">
        <v>27</v>
      </c>
    </row>
    <row r="286" spans="1:33" x14ac:dyDescent="0.35">
      <c r="A286" s="42">
        <v>2561511183</v>
      </c>
      <c r="B286" t="s">
        <v>35</v>
      </c>
      <c r="C286" t="s">
        <v>60</v>
      </c>
      <c r="D286" s="42" t="s">
        <v>1754</v>
      </c>
      <c r="E286" s="52" t="s">
        <v>1754</v>
      </c>
      <c r="F286" s="42" t="s">
        <v>2651</v>
      </c>
      <c r="G286" s="42">
        <v>2561511183</v>
      </c>
      <c r="H286" s="42" t="s">
        <v>1721</v>
      </c>
      <c r="I286" s="42" t="s">
        <v>117</v>
      </c>
      <c r="J286" s="42" t="s">
        <v>1722</v>
      </c>
      <c r="K286" s="42" t="s">
        <v>1752</v>
      </c>
      <c r="L286" s="42" t="s">
        <v>1753</v>
      </c>
      <c r="M286" s="42" t="s">
        <v>1754</v>
      </c>
      <c r="N286" s="42">
        <v>1148</v>
      </c>
      <c r="O286" s="42">
        <v>0</v>
      </c>
      <c r="P286" s="42">
        <v>0</v>
      </c>
      <c r="Q286" s="43">
        <v>41721</v>
      </c>
      <c r="R286" s="42" t="s">
        <v>2257</v>
      </c>
      <c r="S286" s="42" t="s">
        <v>2652</v>
      </c>
      <c r="T286" s="42" t="s">
        <v>49</v>
      </c>
      <c r="U286" s="42" t="s">
        <v>44</v>
      </c>
      <c r="V286" s="42">
        <v>3949306</v>
      </c>
      <c r="W286" s="42">
        <v>3610</v>
      </c>
      <c r="X286" s="42">
        <v>8</v>
      </c>
      <c r="Y286" s="42">
        <v>0.47</v>
      </c>
      <c r="Z286" s="42">
        <v>3417381</v>
      </c>
      <c r="AA286" s="42">
        <v>3561</v>
      </c>
      <c r="AB286" s="42">
        <v>49</v>
      </c>
      <c r="AC286" s="42">
        <v>6</v>
      </c>
      <c r="AD286" s="42">
        <v>2</v>
      </c>
      <c r="AE286" s="42">
        <v>2</v>
      </c>
      <c r="AF286" s="42">
        <v>2</v>
      </c>
      <c r="AG286" s="42">
        <v>42</v>
      </c>
    </row>
    <row r="287" spans="1:33" x14ac:dyDescent="0.35">
      <c r="A287" s="42">
        <v>2648501142</v>
      </c>
      <c r="B287" t="s">
        <v>35</v>
      </c>
      <c r="C287" t="s">
        <v>36</v>
      </c>
      <c r="D287" s="42" t="s">
        <v>1849</v>
      </c>
      <c r="E287" s="52" t="s">
        <v>2653</v>
      </c>
      <c r="F287" s="42" t="s">
        <v>1736</v>
      </c>
      <c r="G287" s="42">
        <v>2648501142</v>
      </c>
      <c r="H287" s="42" t="s">
        <v>1721</v>
      </c>
      <c r="I287" s="42" t="s">
        <v>117</v>
      </c>
      <c r="J287" s="42" t="s">
        <v>1722</v>
      </c>
      <c r="K287" s="42" t="s">
        <v>1723</v>
      </c>
      <c r="L287" s="42" t="s">
        <v>1724</v>
      </c>
      <c r="M287" s="42" t="s">
        <v>2654</v>
      </c>
      <c r="N287" s="42">
        <v>1471522</v>
      </c>
      <c r="O287" s="42">
        <v>0</v>
      </c>
      <c r="P287" s="42">
        <v>0</v>
      </c>
      <c r="Q287" s="43">
        <v>42391</v>
      </c>
      <c r="R287" s="42" t="s">
        <v>2655</v>
      </c>
      <c r="S287" s="42" t="s">
        <v>1853</v>
      </c>
      <c r="T287" s="42" t="s">
        <v>111</v>
      </c>
      <c r="U287" s="42"/>
      <c r="V287" s="42">
        <v>1379939</v>
      </c>
      <c r="W287" s="42">
        <v>1647</v>
      </c>
      <c r="X287" s="42">
        <v>52</v>
      </c>
      <c r="Y287" s="42">
        <v>0.32</v>
      </c>
      <c r="Z287" s="42">
        <v>1270338</v>
      </c>
      <c r="AA287" s="42">
        <v>1601</v>
      </c>
      <c r="AB287" s="42">
        <v>46</v>
      </c>
      <c r="AC287" s="42">
        <v>3</v>
      </c>
      <c r="AD287" s="42">
        <v>1</v>
      </c>
      <c r="AE287" s="42">
        <v>1</v>
      </c>
      <c r="AF287" s="42">
        <v>1</v>
      </c>
      <c r="AG287" s="42">
        <v>34</v>
      </c>
    </row>
    <row r="288" spans="1:33" x14ac:dyDescent="0.35">
      <c r="A288" s="42">
        <v>2630968589</v>
      </c>
      <c r="B288" t="s">
        <v>35</v>
      </c>
      <c r="C288" t="s">
        <v>36</v>
      </c>
      <c r="D288" s="42" t="s">
        <v>2656</v>
      </c>
      <c r="E288" s="52" t="s">
        <v>2657</v>
      </c>
      <c r="F288" s="42" t="s">
        <v>2658</v>
      </c>
      <c r="G288" s="42">
        <v>2630968589</v>
      </c>
      <c r="H288" s="42" t="s">
        <v>1721</v>
      </c>
      <c r="I288" s="42" t="s">
        <v>117</v>
      </c>
      <c r="J288" s="42" t="s">
        <v>1769</v>
      </c>
      <c r="K288" s="42" t="s">
        <v>1794</v>
      </c>
      <c r="L288" s="42" t="s">
        <v>2659</v>
      </c>
      <c r="M288" s="42" t="s">
        <v>2660</v>
      </c>
      <c r="N288" s="42">
        <v>1532906</v>
      </c>
      <c r="O288" s="42">
        <v>0</v>
      </c>
      <c r="P288" s="42">
        <v>0</v>
      </c>
      <c r="Q288" s="43">
        <v>42268</v>
      </c>
      <c r="R288" s="42" t="s">
        <v>2661</v>
      </c>
      <c r="S288" s="42"/>
      <c r="T288" s="42" t="s">
        <v>49</v>
      </c>
      <c r="U288" s="42"/>
      <c r="V288" s="42">
        <v>5741771</v>
      </c>
      <c r="W288" s="42">
        <v>6102</v>
      </c>
      <c r="X288" s="42">
        <v>325</v>
      </c>
      <c r="Y288" s="42">
        <v>0.38</v>
      </c>
      <c r="Z288" s="42">
        <v>4380871</v>
      </c>
      <c r="AA288" s="42">
        <v>6033</v>
      </c>
      <c r="AB288" s="42">
        <v>69</v>
      </c>
      <c r="AC288" s="42">
        <v>14</v>
      </c>
      <c r="AD288" s="42">
        <v>5</v>
      </c>
      <c r="AE288" s="42">
        <v>5</v>
      </c>
      <c r="AF288" s="42">
        <v>4</v>
      </c>
      <c r="AG288" s="42">
        <v>38</v>
      </c>
    </row>
    <row r="289" spans="1:33" x14ac:dyDescent="0.35">
      <c r="A289" s="42">
        <v>2606217681</v>
      </c>
      <c r="B289" t="s">
        <v>35</v>
      </c>
      <c r="C289" t="s">
        <v>36</v>
      </c>
      <c r="D289" s="42" t="s">
        <v>1763</v>
      </c>
      <c r="E289" s="52" t="s">
        <v>2662</v>
      </c>
      <c r="F289" s="42" t="s">
        <v>1736</v>
      </c>
      <c r="G289" s="42">
        <v>2606217681</v>
      </c>
      <c r="H289" s="42" t="s">
        <v>1721</v>
      </c>
      <c r="I289" s="42" t="s">
        <v>117</v>
      </c>
      <c r="J289" s="42" t="s">
        <v>1722</v>
      </c>
      <c r="K289" s="42" t="s">
        <v>1723</v>
      </c>
      <c r="L289" s="42" t="s">
        <v>1724</v>
      </c>
      <c r="M289" s="42" t="s">
        <v>2663</v>
      </c>
      <c r="N289" s="42">
        <v>1499503</v>
      </c>
      <c r="O289" s="42">
        <v>0</v>
      </c>
      <c r="P289" s="42">
        <v>0</v>
      </c>
      <c r="Q289" s="43">
        <v>42073</v>
      </c>
      <c r="R289" s="42" t="s">
        <v>2664</v>
      </c>
      <c r="S289" s="42"/>
      <c r="T289" s="42" t="s">
        <v>49</v>
      </c>
      <c r="U289" s="42" t="s">
        <v>44</v>
      </c>
      <c r="V289" s="42">
        <v>2583057</v>
      </c>
      <c r="W289" s="42">
        <v>2706</v>
      </c>
      <c r="X289" s="42">
        <v>61</v>
      </c>
      <c r="Y289" s="42">
        <v>0.51</v>
      </c>
      <c r="Z289" s="42">
        <v>2143718</v>
      </c>
      <c r="AA289" s="42">
        <v>2645</v>
      </c>
      <c r="AB289" s="42">
        <v>61</v>
      </c>
      <c r="AC289" s="42">
        <v>5</v>
      </c>
      <c r="AD289" s="42">
        <v>3</v>
      </c>
      <c r="AE289" s="42">
        <v>1</v>
      </c>
      <c r="AF289" s="42">
        <v>1</v>
      </c>
      <c r="AG289" s="42">
        <v>42</v>
      </c>
    </row>
    <row r="290" spans="1:33" x14ac:dyDescent="0.35">
      <c r="A290" s="42">
        <v>2504643000</v>
      </c>
      <c r="B290" t="s">
        <v>35</v>
      </c>
      <c r="C290" t="s">
        <v>36</v>
      </c>
      <c r="D290" s="42" t="s">
        <v>2665</v>
      </c>
      <c r="E290" s="52" t="s">
        <v>2665</v>
      </c>
      <c r="F290" s="42"/>
      <c r="G290" s="42">
        <v>2504643000</v>
      </c>
      <c r="H290" s="42" t="s">
        <v>1721</v>
      </c>
      <c r="I290" s="42" t="s">
        <v>117</v>
      </c>
      <c r="J290" s="42" t="s">
        <v>1722</v>
      </c>
      <c r="K290" s="42" t="s">
        <v>1788</v>
      </c>
      <c r="L290" s="42" t="s">
        <v>1789</v>
      </c>
      <c r="M290" s="42" t="s">
        <v>2665</v>
      </c>
      <c r="N290" s="42">
        <v>374981</v>
      </c>
      <c r="O290" s="42">
        <v>0</v>
      </c>
      <c r="P290" s="42">
        <v>0</v>
      </c>
      <c r="Q290" s="43">
        <v>41577</v>
      </c>
      <c r="R290" s="42" t="s">
        <v>2666</v>
      </c>
      <c r="S290" s="42" t="s">
        <v>2279</v>
      </c>
      <c r="T290" s="42" t="s">
        <v>49</v>
      </c>
      <c r="U290" s="42" t="s">
        <v>44</v>
      </c>
      <c r="V290" s="42">
        <v>3812968</v>
      </c>
      <c r="W290" s="42">
        <v>3344</v>
      </c>
      <c r="X290" s="42">
        <v>16</v>
      </c>
      <c r="Y290" s="42">
        <v>0.49</v>
      </c>
      <c r="Z290" s="42">
        <v>2915577</v>
      </c>
      <c r="AA290" s="42">
        <v>3301</v>
      </c>
      <c r="AB290" s="42">
        <v>43</v>
      </c>
      <c r="AC290" s="42">
        <v>3</v>
      </c>
      <c r="AD290" s="42">
        <v>1</v>
      </c>
      <c r="AE290" s="42">
        <v>1</v>
      </c>
      <c r="AF290" s="42">
        <v>1</v>
      </c>
      <c r="AG290" s="42">
        <v>40</v>
      </c>
    </row>
    <row r="291" spans="1:33" x14ac:dyDescent="0.35">
      <c r="A291" s="42">
        <v>2517572104</v>
      </c>
      <c r="B291" t="s">
        <v>35</v>
      </c>
      <c r="C291" t="s">
        <v>36</v>
      </c>
      <c r="D291" s="42" t="s">
        <v>1789</v>
      </c>
      <c r="E291" s="52" t="s">
        <v>2667</v>
      </c>
      <c r="F291" s="42" t="s">
        <v>2425</v>
      </c>
      <c r="G291" s="42">
        <v>2517572104</v>
      </c>
      <c r="H291" s="42" t="s">
        <v>1721</v>
      </c>
      <c r="I291" s="42" t="s">
        <v>117</v>
      </c>
      <c r="J291" s="42" t="s">
        <v>1722</v>
      </c>
      <c r="K291" s="42" t="s">
        <v>1788</v>
      </c>
      <c r="L291" s="42" t="s">
        <v>1789</v>
      </c>
      <c r="M291" s="42" t="s">
        <v>2668</v>
      </c>
      <c r="N291" s="42">
        <v>32047</v>
      </c>
      <c r="O291" s="42">
        <v>0</v>
      </c>
      <c r="P291" s="42">
        <v>0</v>
      </c>
      <c r="Q291" s="43">
        <v>42222</v>
      </c>
      <c r="R291" s="42" t="s">
        <v>2669</v>
      </c>
      <c r="S291" s="42" t="s">
        <v>2670</v>
      </c>
      <c r="T291" s="42" t="s">
        <v>49</v>
      </c>
      <c r="U291" s="42" t="s">
        <v>111</v>
      </c>
      <c r="V291" s="42">
        <v>2690127</v>
      </c>
      <c r="W291" s="42">
        <v>2723</v>
      </c>
      <c r="X291" s="42">
        <v>1</v>
      </c>
      <c r="Y291" s="42">
        <v>0.55000000000000004</v>
      </c>
      <c r="Z291" s="42">
        <v>2405242</v>
      </c>
      <c r="AA291" s="42">
        <v>2661</v>
      </c>
      <c r="AB291" s="42">
        <v>62</v>
      </c>
      <c r="AC291" s="42">
        <v>6</v>
      </c>
      <c r="AD291" s="42">
        <v>2</v>
      </c>
      <c r="AE291" s="42">
        <v>2</v>
      </c>
      <c r="AF291" s="42">
        <v>2</v>
      </c>
      <c r="AG291" s="42">
        <v>44</v>
      </c>
    </row>
    <row r="292" spans="1:33" x14ac:dyDescent="0.35">
      <c r="A292" s="42">
        <v>2651870193</v>
      </c>
      <c r="B292" t="s">
        <v>35</v>
      </c>
      <c r="C292" t="s">
        <v>123</v>
      </c>
      <c r="D292" s="42" t="s">
        <v>607</v>
      </c>
      <c r="E292" s="52" t="s">
        <v>2671</v>
      </c>
      <c r="F292" s="42" t="s">
        <v>605</v>
      </c>
      <c r="G292" s="42">
        <v>2651870193</v>
      </c>
      <c r="H292" s="42" t="s">
        <v>1721</v>
      </c>
      <c r="I292" s="42" t="s">
        <v>117</v>
      </c>
      <c r="J292" s="42" t="s">
        <v>1722</v>
      </c>
      <c r="K292" s="42" t="s">
        <v>1788</v>
      </c>
      <c r="L292" s="42" t="s">
        <v>1789</v>
      </c>
      <c r="M292" s="42" t="s">
        <v>117</v>
      </c>
      <c r="N292" s="42">
        <v>1129</v>
      </c>
      <c r="O292" s="42">
        <v>0</v>
      </c>
      <c r="P292" s="42">
        <v>0</v>
      </c>
      <c r="Q292" s="43">
        <v>42495</v>
      </c>
      <c r="R292" s="42"/>
      <c r="S292" s="42" t="s">
        <v>1805</v>
      </c>
      <c r="T292" s="42" t="s">
        <v>111</v>
      </c>
      <c r="U292" s="42"/>
      <c r="V292" s="42">
        <v>1825195</v>
      </c>
      <c r="W292" s="42">
        <v>2216</v>
      </c>
      <c r="X292" s="42">
        <v>78</v>
      </c>
      <c r="Y292" s="42">
        <v>0.63</v>
      </c>
      <c r="Z292" s="42">
        <v>1692093</v>
      </c>
      <c r="AA292" s="42">
        <v>2157</v>
      </c>
      <c r="AB292" s="42">
        <v>59</v>
      </c>
      <c r="AC292" s="42">
        <v>1</v>
      </c>
      <c r="AD292" s="42">
        <v>0</v>
      </c>
      <c r="AE292" s="42">
        <v>0</v>
      </c>
      <c r="AF292" s="42">
        <v>1</v>
      </c>
      <c r="AG292" s="42">
        <v>40</v>
      </c>
    </row>
    <row r="293" spans="1:33" x14ac:dyDescent="0.35">
      <c r="A293" s="42">
        <v>2708742468</v>
      </c>
      <c r="B293" t="s">
        <v>35</v>
      </c>
      <c r="C293" t="s">
        <v>36</v>
      </c>
      <c r="D293" s="42" t="s">
        <v>2290</v>
      </c>
      <c r="E293" s="52" t="s">
        <v>2672</v>
      </c>
      <c r="F293" s="42" t="s">
        <v>46</v>
      </c>
      <c r="G293" s="42">
        <v>2708742468</v>
      </c>
      <c r="H293" s="42" t="s">
        <v>1721</v>
      </c>
      <c r="I293" s="42" t="s">
        <v>117</v>
      </c>
      <c r="J293" s="42" t="s">
        <v>1722</v>
      </c>
      <c r="K293" s="42" t="s">
        <v>1788</v>
      </c>
      <c r="L293" s="42" t="s">
        <v>1789</v>
      </c>
      <c r="M293" s="42" t="s">
        <v>2672</v>
      </c>
      <c r="N293" s="42">
        <v>1938862</v>
      </c>
      <c r="O293" s="42">
        <v>0</v>
      </c>
      <c r="P293" s="42">
        <v>0</v>
      </c>
      <c r="Q293" s="43">
        <v>42723</v>
      </c>
      <c r="R293" s="42">
        <v>7002</v>
      </c>
      <c r="S293" s="42" t="s">
        <v>2291</v>
      </c>
      <c r="T293" s="42" t="s">
        <v>49</v>
      </c>
      <c r="U293" s="42"/>
      <c r="V293" s="42">
        <v>3434434</v>
      </c>
      <c r="W293" s="42">
        <v>3333</v>
      </c>
      <c r="X293" s="42">
        <v>6</v>
      </c>
      <c r="Y293" s="42">
        <v>0.49</v>
      </c>
      <c r="Z293" s="42">
        <v>3033439</v>
      </c>
      <c r="AA293" s="42">
        <v>3272</v>
      </c>
      <c r="AB293" s="42">
        <v>61</v>
      </c>
      <c r="AC293" s="42">
        <v>6</v>
      </c>
      <c r="AD293" s="42">
        <v>2</v>
      </c>
      <c r="AE293" s="42">
        <v>2</v>
      </c>
      <c r="AF293" s="42">
        <v>2</v>
      </c>
      <c r="AG293" s="42">
        <v>45</v>
      </c>
    </row>
    <row r="294" spans="1:33" x14ac:dyDescent="0.35">
      <c r="A294" s="42">
        <v>2507262036</v>
      </c>
      <c r="B294" t="s">
        <v>35</v>
      </c>
      <c r="C294" t="s">
        <v>36</v>
      </c>
      <c r="D294" s="42" t="s">
        <v>2673</v>
      </c>
      <c r="E294" s="52" t="s">
        <v>2674</v>
      </c>
      <c r="F294" s="42" t="s">
        <v>2675</v>
      </c>
      <c r="G294" s="42">
        <v>2507262036</v>
      </c>
      <c r="H294" s="42" t="s">
        <v>1721</v>
      </c>
      <c r="I294" s="42" t="s">
        <v>117</v>
      </c>
      <c r="J294" s="42" t="s">
        <v>1741</v>
      </c>
      <c r="K294" s="42" t="s">
        <v>1742</v>
      </c>
      <c r="L294" s="42" t="s">
        <v>1760</v>
      </c>
      <c r="M294" s="42" t="s">
        <v>1761</v>
      </c>
      <c r="N294" s="42">
        <v>459495</v>
      </c>
      <c r="O294" s="42">
        <v>67617</v>
      </c>
      <c r="P294" s="42">
        <v>0</v>
      </c>
      <c r="Q294" s="43">
        <v>40973</v>
      </c>
      <c r="R294" s="42" t="s">
        <v>1109</v>
      </c>
      <c r="S294" s="42" t="s">
        <v>2676</v>
      </c>
      <c r="T294" s="42" t="s">
        <v>49</v>
      </c>
      <c r="U294" s="42" t="s">
        <v>111</v>
      </c>
      <c r="V294" s="42">
        <v>6089210</v>
      </c>
      <c r="W294" s="42">
        <v>6153</v>
      </c>
      <c r="X294" s="42">
        <v>1</v>
      </c>
      <c r="Y294" s="42">
        <v>0.45</v>
      </c>
      <c r="Z294" s="42">
        <v>4951337</v>
      </c>
      <c r="AA294" s="42">
        <v>6108</v>
      </c>
      <c r="AB294" s="42">
        <v>45</v>
      </c>
      <c r="AC294" s="42">
        <v>6</v>
      </c>
      <c r="AD294" s="42">
        <v>2</v>
      </c>
      <c r="AE294" s="42">
        <v>2</v>
      </c>
      <c r="AF294" s="42">
        <v>2</v>
      </c>
      <c r="AG294" s="42">
        <v>39</v>
      </c>
    </row>
    <row r="295" spans="1:33" x14ac:dyDescent="0.35">
      <c r="A295" s="42">
        <v>2630969007</v>
      </c>
      <c r="B295" t="s">
        <v>35</v>
      </c>
      <c r="C295" t="s">
        <v>123</v>
      </c>
      <c r="D295" s="42" t="s">
        <v>2296</v>
      </c>
      <c r="E295" s="52" t="s">
        <v>2677</v>
      </c>
      <c r="F295" s="42" t="s">
        <v>2298</v>
      </c>
      <c r="G295" s="42">
        <v>2630969007</v>
      </c>
      <c r="H295" s="42" t="s">
        <v>1721</v>
      </c>
      <c r="I295" s="42" t="s">
        <v>117</v>
      </c>
      <c r="J295" s="42" t="s">
        <v>1741</v>
      </c>
      <c r="K295" s="42" t="s">
        <v>1800</v>
      </c>
      <c r="L295" s="42" t="s">
        <v>2299</v>
      </c>
      <c r="M295" s="42" t="s">
        <v>2678</v>
      </c>
      <c r="N295" s="42">
        <v>207920</v>
      </c>
      <c r="O295" s="42">
        <v>0</v>
      </c>
      <c r="P295" s="42">
        <v>0</v>
      </c>
      <c r="Q295" s="43">
        <v>42538</v>
      </c>
      <c r="R295" s="42" t="s">
        <v>2679</v>
      </c>
      <c r="S295" s="42" t="s">
        <v>2302</v>
      </c>
      <c r="T295" s="42" t="s">
        <v>49</v>
      </c>
      <c r="U295" s="42"/>
      <c r="V295" s="42">
        <v>8319104</v>
      </c>
      <c r="W295" s="42">
        <v>7090</v>
      </c>
      <c r="X295" s="42">
        <v>13</v>
      </c>
      <c r="Y295" s="42">
        <v>0.44</v>
      </c>
      <c r="Z295" s="42">
        <v>6392119</v>
      </c>
      <c r="AA295" s="42">
        <v>6982</v>
      </c>
      <c r="AB295" s="42">
        <v>108</v>
      </c>
      <c r="AC295" s="42">
        <v>6</v>
      </c>
      <c r="AD295" s="42">
        <v>2</v>
      </c>
      <c r="AE295" s="42">
        <v>2</v>
      </c>
      <c r="AF295" s="42">
        <v>2</v>
      </c>
      <c r="AG295" s="42">
        <v>56</v>
      </c>
    </row>
    <row r="296" spans="1:33" x14ac:dyDescent="0.35">
      <c r="A296" s="42">
        <v>647533199</v>
      </c>
      <c r="B296" t="s">
        <v>35</v>
      </c>
      <c r="C296" t="s">
        <v>36</v>
      </c>
      <c r="D296" s="42" t="s">
        <v>1947</v>
      </c>
      <c r="E296" s="52" t="s">
        <v>2680</v>
      </c>
      <c r="F296" s="42" t="s">
        <v>302</v>
      </c>
      <c r="G296" s="42">
        <v>647533199</v>
      </c>
      <c r="H296" s="42" t="s">
        <v>1721</v>
      </c>
      <c r="I296" s="42" t="s">
        <v>117</v>
      </c>
      <c r="J296" s="42" t="s">
        <v>1722</v>
      </c>
      <c r="K296" s="42" t="s">
        <v>1723</v>
      </c>
      <c r="L296" s="42" t="s">
        <v>1724</v>
      </c>
      <c r="M296" s="42" t="s">
        <v>1725</v>
      </c>
      <c r="N296" s="42">
        <v>93058</v>
      </c>
      <c r="O296" s="42">
        <v>19343</v>
      </c>
      <c r="P296" s="42">
        <v>54709</v>
      </c>
      <c r="Q296" s="43">
        <v>40391</v>
      </c>
      <c r="R296" s="42" t="s">
        <v>2681</v>
      </c>
      <c r="S296" s="42" t="s">
        <v>1853</v>
      </c>
      <c r="T296" s="42" t="s">
        <v>49</v>
      </c>
      <c r="U296" s="42" t="s">
        <v>44</v>
      </c>
      <c r="V296" s="42">
        <v>1691453</v>
      </c>
      <c r="W296" s="42">
        <v>1930</v>
      </c>
      <c r="X296" s="42">
        <v>1</v>
      </c>
      <c r="Y296" s="42">
        <v>0.31</v>
      </c>
      <c r="Z296" s="42">
        <v>1468854</v>
      </c>
      <c r="AA296" s="42">
        <v>1890</v>
      </c>
      <c r="AB296" s="42">
        <v>40</v>
      </c>
      <c r="AC296" s="42">
        <v>3</v>
      </c>
      <c r="AD296" s="42">
        <v>1</v>
      </c>
      <c r="AE296" s="42">
        <v>1</v>
      </c>
      <c r="AF296" s="42">
        <v>1</v>
      </c>
      <c r="AG296" s="42">
        <v>37</v>
      </c>
    </row>
    <row r="297" spans="1:33" x14ac:dyDescent="0.35">
      <c r="A297" s="42">
        <v>2551306554</v>
      </c>
      <c r="B297" t="s">
        <v>35</v>
      </c>
      <c r="C297" t="s">
        <v>36</v>
      </c>
      <c r="D297" s="42" t="s">
        <v>1734</v>
      </c>
      <c r="E297" s="52" t="s">
        <v>2682</v>
      </c>
      <c r="F297" s="42" t="s">
        <v>1736</v>
      </c>
      <c r="G297" s="42">
        <v>2551306554</v>
      </c>
      <c r="H297" s="42" t="s">
        <v>1721</v>
      </c>
      <c r="I297" s="42" t="s">
        <v>117</v>
      </c>
      <c r="J297" s="42" t="s">
        <v>1722</v>
      </c>
      <c r="K297" s="42" t="s">
        <v>1723</v>
      </c>
      <c r="L297" s="42" t="s">
        <v>1724</v>
      </c>
      <c r="M297" s="42" t="s">
        <v>2682</v>
      </c>
      <c r="N297" s="42">
        <v>613199</v>
      </c>
      <c r="O297" s="42">
        <v>0</v>
      </c>
      <c r="P297" s="42">
        <v>0</v>
      </c>
      <c r="Q297" s="42"/>
      <c r="R297" s="42" t="s">
        <v>2683</v>
      </c>
      <c r="S297" s="42"/>
      <c r="T297" s="42" t="s">
        <v>49</v>
      </c>
      <c r="U297" s="42" t="s">
        <v>44</v>
      </c>
      <c r="V297" s="42">
        <v>841756</v>
      </c>
      <c r="W297" s="42">
        <v>979</v>
      </c>
      <c r="X297" s="42">
        <v>58</v>
      </c>
      <c r="Y297" s="42">
        <v>0.31</v>
      </c>
      <c r="Z297" s="42">
        <v>770196</v>
      </c>
      <c r="AA297" s="42">
        <v>947</v>
      </c>
      <c r="AB297" s="42">
        <v>32</v>
      </c>
      <c r="AC297" s="42">
        <v>3</v>
      </c>
      <c r="AD297" s="42">
        <v>1</v>
      </c>
      <c r="AE297" s="42">
        <v>0</v>
      </c>
      <c r="AF297" s="42">
        <v>2</v>
      </c>
      <c r="AG297" s="42">
        <v>23</v>
      </c>
    </row>
    <row r="298" spans="1:33" x14ac:dyDescent="0.35">
      <c r="A298" s="42">
        <v>648028001</v>
      </c>
      <c r="B298" t="s">
        <v>35</v>
      </c>
      <c r="C298" t="s">
        <v>60</v>
      </c>
      <c r="D298" s="42" t="s">
        <v>2684</v>
      </c>
      <c r="E298" s="52" t="s">
        <v>2685</v>
      </c>
      <c r="F298" s="42" t="s">
        <v>46</v>
      </c>
      <c r="G298" s="42">
        <v>648028001</v>
      </c>
      <c r="H298" s="42" t="s">
        <v>1721</v>
      </c>
      <c r="I298" s="42" t="s">
        <v>117</v>
      </c>
      <c r="J298" s="42" t="s">
        <v>1769</v>
      </c>
      <c r="K298" s="42" t="s">
        <v>1776</v>
      </c>
      <c r="L298" s="42" t="s">
        <v>2686</v>
      </c>
      <c r="M298" s="42" t="s">
        <v>2687</v>
      </c>
      <c r="N298" s="42">
        <v>551115</v>
      </c>
      <c r="O298" s="42">
        <v>30807</v>
      </c>
      <c r="P298" s="42">
        <v>49725</v>
      </c>
      <c r="Q298" s="43">
        <v>40544</v>
      </c>
      <c r="R298" s="42">
        <v>708</v>
      </c>
      <c r="S298" s="42" t="s">
        <v>2688</v>
      </c>
      <c r="T298" s="42" t="s">
        <v>49</v>
      </c>
      <c r="U298" s="42" t="s">
        <v>44</v>
      </c>
      <c r="V298" s="42">
        <v>5486145</v>
      </c>
      <c r="W298" s="42">
        <v>5379</v>
      </c>
      <c r="X298" s="42">
        <v>3</v>
      </c>
      <c r="Y298" s="42">
        <v>0.38</v>
      </c>
      <c r="Z298" s="42">
        <v>4300254</v>
      </c>
      <c r="AA298" s="42">
        <v>5321</v>
      </c>
      <c r="AB298" s="42">
        <v>58</v>
      </c>
      <c r="AC298" s="42">
        <v>12</v>
      </c>
      <c r="AD298" s="42">
        <v>4</v>
      </c>
      <c r="AE298" s="42">
        <v>4</v>
      </c>
      <c r="AF298" s="42">
        <v>4</v>
      </c>
      <c r="AG298" s="42">
        <v>44</v>
      </c>
    </row>
    <row r="299" spans="1:33" x14ac:dyDescent="0.35">
      <c r="A299" s="42">
        <v>2651870162</v>
      </c>
      <c r="B299" t="s">
        <v>35</v>
      </c>
      <c r="C299" t="s">
        <v>123</v>
      </c>
      <c r="D299" s="42" t="s">
        <v>607</v>
      </c>
      <c r="E299" s="52" t="s">
        <v>2689</v>
      </c>
      <c r="F299" s="42" t="s">
        <v>605</v>
      </c>
      <c r="G299" s="42">
        <v>2651870162</v>
      </c>
      <c r="H299" s="42" t="s">
        <v>1721</v>
      </c>
      <c r="I299" s="42" t="s">
        <v>117</v>
      </c>
      <c r="J299" s="42" t="s">
        <v>1722</v>
      </c>
      <c r="K299" s="42" t="s">
        <v>1723</v>
      </c>
      <c r="L299" s="42" t="s">
        <v>1724</v>
      </c>
      <c r="M299" s="42" t="s">
        <v>117</v>
      </c>
      <c r="N299" s="42">
        <v>1218</v>
      </c>
      <c r="O299" s="42">
        <v>0</v>
      </c>
      <c r="P299" s="42">
        <v>0</v>
      </c>
      <c r="Q299" s="43">
        <v>42495</v>
      </c>
      <c r="R299" s="42"/>
      <c r="S299" s="42" t="s">
        <v>1805</v>
      </c>
      <c r="T299" s="42" t="s">
        <v>111</v>
      </c>
      <c r="U299" s="42"/>
      <c r="V299" s="42">
        <v>1070099</v>
      </c>
      <c r="W299" s="42">
        <v>1471</v>
      </c>
      <c r="X299" s="42">
        <v>152</v>
      </c>
      <c r="Y299" s="42">
        <v>0.31</v>
      </c>
      <c r="Z299" s="42">
        <v>969856</v>
      </c>
      <c r="AA299" s="42">
        <v>1438</v>
      </c>
      <c r="AB299" s="42">
        <v>33</v>
      </c>
      <c r="AC299" s="42">
        <v>0</v>
      </c>
      <c r="AD299" s="42">
        <v>0</v>
      </c>
      <c r="AE299" s="42">
        <v>0</v>
      </c>
      <c r="AF299" s="42">
        <v>0</v>
      </c>
      <c r="AG299" s="42">
        <v>20</v>
      </c>
    </row>
    <row r="300" spans="1:33" x14ac:dyDescent="0.35">
      <c r="A300" s="42">
        <v>2718217921</v>
      </c>
      <c r="B300" t="s">
        <v>35</v>
      </c>
      <c r="C300" t="s">
        <v>60</v>
      </c>
      <c r="D300" s="42" t="s">
        <v>2690</v>
      </c>
      <c r="E300" s="52" t="s">
        <v>2691</v>
      </c>
      <c r="F300" s="42" t="s">
        <v>2692</v>
      </c>
      <c r="G300" s="42">
        <v>2718217921</v>
      </c>
      <c r="H300" s="42" t="s">
        <v>1721</v>
      </c>
      <c r="I300" s="42" t="s">
        <v>117</v>
      </c>
      <c r="J300" s="42" t="s">
        <v>2693</v>
      </c>
      <c r="K300" s="42" t="s">
        <v>2694</v>
      </c>
      <c r="L300" s="42" t="s">
        <v>2695</v>
      </c>
      <c r="M300" s="42" t="s">
        <v>2696</v>
      </c>
      <c r="N300" s="42">
        <v>1188229</v>
      </c>
      <c r="O300" s="42">
        <v>0</v>
      </c>
      <c r="P300" s="42">
        <v>0</v>
      </c>
      <c r="Q300" s="43">
        <v>42803</v>
      </c>
      <c r="R300" s="42" t="s">
        <v>2697</v>
      </c>
      <c r="S300" s="42"/>
      <c r="T300" s="42" t="s">
        <v>49</v>
      </c>
      <c r="U300" s="42"/>
      <c r="V300" s="42">
        <v>3049282</v>
      </c>
      <c r="W300" s="42">
        <v>3134</v>
      </c>
      <c r="X300" s="42">
        <v>1</v>
      </c>
      <c r="Y300" s="42">
        <v>0.52</v>
      </c>
      <c r="Z300" s="42">
        <v>2657273</v>
      </c>
      <c r="AA300" s="42">
        <v>3078</v>
      </c>
      <c r="AB300" s="42">
        <v>56</v>
      </c>
      <c r="AC300" s="42">
        <v>3</v>
      </c>
      <c r="AD300" s="42">
        <v>1</v>
      </c>
      <c r="AE300" s="42">
        <v>1</v>
      </c>
      <c r="AF300" s="42">
        <v>1</v>
      </c>
      <c r="AG300" s="42">
        <v>42</v>
      </c>
    </row>
    <row r="301" spans="1:33" x14ac:dyDescent="0.35">
      <c r="A301" s="42">
        <v>2506381026</v>
      </c>
      <c r="B301" t="s">
        <v>35</v>
      </c>
      <c r="C301" t="s">
        <v>36</v>
      </c>
      <c r="D301" s="42" t="s">
        <v>2698</v>
      </c>
      <c r="E301" s="52" t="s">
        <v>2699</v>
      </c>
      <c r="F301" s="42" t="s">
        <v>2298</v>
      </c>
      <c r="G301" s="42">
        <v>2506381026</v>
      </c>
      <c r="H301" s="42" t="s">
        <v>1721</v>
      </c>
      <c r="I301" s="42" t="s">
        <v>117</v>
      </c>
      <c r="J301" s="42" t="s">
        <v>1741</v>
      </c>
      <c r="K301" s="42" t="s">
        <v>1800</v>
      </c>
      <c r="L301" s="42" t="s">
        <v>2299</v>
      </c>
      <c r="M301" s="42" t="s">
        <v>2300</v>
      </c>
      <c r="N301" s="42">
        <v>489825</v>
      </c>
      <c r="O301" s="42">
        <v>60895</v>
      </c>
      <c r="P301" s="42">
        <v>66849</v>
      </c>
      <c r="Q301" s="43">
        <v>41577</v>
      </c>
      <c r="R301" s="42" t="s">
        <v>2301</v>
      </c>
      <c r="S301" s="42" t="s">
        <v>2700</v>
      </c>
      <c r="T301" s="42" t="s">
        <v>49</v>
      </c>
      <c r="U301" s="42" t="s">
        <v>44</v>
      </c>
      <c r="V301" s="42">
        <v>8478612</v>
      </c>
      <c r="W301" s="42">
        <v>7534</v>
      </c>
      <c r="X301" s="42">
        <v>161</v>
      </c>
      <c r="Y301" s="42">
        <v>0.44</v>
      </c>
      <c r="Z301" s="42">
        <v>6416542</v>
      </c>
      <c r="AA301" s="42">
        <v>7448</v>
      </c>
      <c r="AB301" s="42">
        <v>86</v>
      </c>
      <c r="AC301" s="42">
        <v>4</v>
      </c>
      <c r="AD301" s="42">
        <v>2</v>
      </c>
      <c r="AE301" s="42">
        <v>1</v>
      </c>
      <c r="AF301" s="42">
        <v>1</v>
      </c>
      <c r="AG301" s="42">
        <v>56</v>
      </c>
    </row>
    <row r="302" spans="1:33" x14ac:dyDescent="0.35">
      <c r="A302" s="42">
        <v>2509601039</v>
      </c>
      <c r="B302" t="s">
        <v>35</v>
      </c>
      <c r="C302" t="s">
        <v>36</v>
      </c>
      <c r="D302" s="42" t="s">
        <v>1798</v>
      </c>
      <c r="E302" s="52" t="s">
        <v>2701</v>
      </c>
      <c r="F302" s="42" t="s">
        <v>46</v>
      </c>
      <c r="G302" s="42">
        <v>2509601039</v>
      </c>
      <c r="H302" s="42" t="s">
        <v>1721</v>
      </c>
      <c r="I302" s="42" t="s">
        <v>117</v>
      </c>
      <c r="J302" s="42" t="s">
        <v>1722</v>
      </c>
      <c r="K302" s="42" t="s">
        <v>1894</v>
      </c>
      <c r="L302" s="42" t="s">
        <v>1982</v>
      </c>
      <c r="M302" s="42" t="s">
        <v>2701</v>
      </c>
      <c r="N302" s="42">
        <v>102129</v>
      </c>
      <c r="O302" s="42">
        <v>43137</v>
      </c>
      <c r="P302" s="42">
        <v>0</v>
      </c>
      <c r="Q302" s="43">
        <v>41219</v>
      </c>
      <c r="R302" s="42" t="s">
        <v>2702</v>
      </c>
      <c r="S302" s="42" t="s">
        <v>1803</v>
      </c>
      <c r="T302" s="42" t="s">
        <v>49</v>
      </c>
      <c r="U302" s="42" t="s">
        <v>44</v>
      </c>
      <c r="V302" s="42">
        <v>9422968</v>
      </c>
      <c r="W302" s="42">
        <v>8448</v>
      </c>
      <c r="X302" s="42">
        <v>5</v>
      </c>
      <c r="Y302" s="42">
        <v>0.48</v>
      </c>
      <c r="Z302" s="42">
        <v>8019473</v>
      </c>
      <c r="AA302" s="42">
        <v>8366</v>
      </c>
      <c r="AB302" s="42">
        <v>82</v>
      </c>
      <c r="AC302" s="42">
        <v>9</v>
      </c>
      <c r="AD302" s="42">
        <v>3</v>
      </c>
      <c r="AE302" s="42">
        <v>3</v>
      </c>
      <c r="AF302" s="42">
        <v>3</v>
      </c>
      <c r="AG302" s="42">
        <v>63</v>
      </c>
    </row>
    <row r="303" spans="1:33" x14ac:dyDescent="0.35">
      <c r="A303" s="42">
        <v>2531839541</v>
      </c>
      <c r="B303" t="s">
        <v>35</v>
      </c>
      <c r="C303" t="s">
        <v>36</v>
      </c>
      <c r="D303" s="42" t="s">
        <v>2703</v>
      </c>
      <c r="E303" s="52" t="s">
        <v>2703</v>
      </c>
      <c r="F303" s="42" t="s">
        <v>1262</v>
      </c>
      <c r="G303" s="42">
        <v>2531839541</v>
      </c>
      <c r="H303" s="42" t="s">
        <v>1721</v>
      </c>
      <c r="I303" s="42" t="s">
        <v>117</v>
      </c>
      <c r="J303" s="42" t="s">
        <v>1729</v>
      </c>
      <c r="K303" s="42" t="s">
        <v>1730</v>
      </c>
      <c r="L303" s="42" t="s">
        <v>1731</v>
      </c>
      <c r="M303" s="42" t="s">
        <v>2703</v>
      </c>
      <c r="N303" s="42">
        <v>1160279</v>
      </c>
      <c r="O303" s="42">
        <v>0</v>
      </c>
      <c r="P303" s="42">
        <v>0</v>
      </c>
      <c r="Q303" s="43">
        <v>41509</v>
      </c>
      <c r="R303" s="42" t="s">
        <v>2704</v>
      </c>
      <c r="S303" s="42"/>
      <c r="T303" s="42" t="s">
        <v>49</v>
      </c>
      <c r="U303" s="42" t="s">
        <v>44</v>
      </c>
      <c r="V303" s="42">
        <v>4693747</v>
      </c>
      <c r="W303" s="42">
        <v>4488</v>
      </c>
      <c r="X303" s="42">
        <v>449</v>
      </c>
      <c r="Y303" s="42">
        <v>0.43</v>
      </c>
      <c r="Z303" s="42">
        <v>3686955</v>
      </c>
      <c r="AA303" s="42">
        <v>4438</v>
      </c>
      <c r="AB303" s="42">
        <v>50</v>
      </c>
      <c r="AC303" s="42">
        <v>3</v>
      </c>
      <c r="AD303" s="42">
        <v>1</v>
      </c>
      <c r="AE303" s="42">
        <v>1</v>
      </c>
      <c r="AF303" s="42">
        <v>1</v>
      </c>
      <c r="AG303" s="42">
        <v>41</v>
      </c>
    </row>
    <row r="304" spans="1:33" x14ac:dyDescent="0.35">
      <c r="A304" s="42">
        <v>2509276045</v>
      </c>
      <c r="B304" t="s">
        <v>35</v>
      </c>
      <c r="C304" t="s">
        <v>36</v>
      </c>
      <c r="D304" s="42" t="s">
        <v>1798</v>
      </c>
      <c r="E304" s="52" t="s">
        <v>1869</v>
      </c>
      <c r="F304" s="42" t="s">
        <v>46</v>
      </c>
      <c r="G304" s="42">
        <v>2509276045</v>
      </c>
      <c r="H304" s="42" t="s">
        <v>1721</v>
      </c>
      <c r="I304" s="42" t="s">
        <v>117</v>
      </c>
      <c r="J304" s="42" t="s">
        <v>1722</v>
      </c>
      <c r="K304" s="42" t="s">
        <v>1871</v>
      </c>
      <c r="L304" s="42" t="s">
        <v>1872</v>
      </c>
      <c r="M304" s="42" t="s">
        <v>1873</v>
      </c>
      <c r="N304" s="42">
        <v>317619</v>
      </c>
      <c r="O304" s="42">
        <v>0</v>
      </c>
      <c r="P304" s="42">
        <v>0</v>
      </c>
      <c r="Q304" s="43">
        <v>41219</v>
      </c>
      <c r="R304" s="42" t="s">
        <v>1874</v>
      </c>
      <c r="S304" s="42" t="s">
        <v>1803</v>
      </c>
      <c r="T304" s="42" t="s">
        <v>49</v>
      </c>
      <c r="U304" s="42" t="s">
        <v>49</v>
      </c>
      <c r="V304" s="42">
        <v>5646343</v>
      </c>
      <c r="W304" s="42">
        <v>4823</v>
      </c>
      <c r="X304" s="42">
        <v>13</v>
      </c>
      <c r="Y304" s="42">
        <v>0.54</v>
      </c>
      <c r="Z304" s="42">
        <v>4431901</v>
      </c>
      <c r="AA304" s="42">
        <v>4770</v>
      </c>
      <c r="AB304" s="42">
        <v>53</v>
      </c>
      <c r="AC304" s="42">
        <v>6</v>
      </c>
      <c r="AD304" s="42">
        <v>2</v>
      </c>
      <c r="AE304" s="42">
        <v>2</v>
      </c>
      <c r="AF304" s="42">
        <v>2</v>
      </c>
      <c r="AG304" s="42">
        <v>41</v>
      </c>
    </row>
    <row r="305" spans="1:33" x14ac:dyDescent="0.35">
      <c r="A305" s="42">
        <v>2765235963</v>
      </c>
      <c r="B305" t="s">
        <v>35</v>
      </c>
      <c r="C305" t="s">
        <v>60</v>
      </c>
      <c r="D305" s="42" t="s">
        <v>2141</v>
      </c>
      <c r="E305" s="52" t="s">
        <v>2705</v>
      </c>
      <c r="F305" s="42" t="s">
        <v>2143</v>
      </c>
      <c r="G305" s="42">
        <v>2765235963</v>
      </c>
      <c r="H305" s="42" t="s">
        <v>1721</v>
      </c>
      <c r="I305" s="42" t="s">
        <v>117</v>
      </c>
      <c r="J305" s="42" t="s">
        <v>1722</v>
      </c>
      <c r="K305" s="42" t="s">
        <v>1723</v>
      </c>
      <c r="L305" s="42" t="s">
        <v>1724</v>
      </c>
      <c r="M305" s="42" t="s">
        <v>2705</v>
      </c>
      <c r="N305" s="42">
        <v>1924285</v>
      </c>
      <c r="O305" s="42">
        <v>0</v>
      </c>
      <c r="P305" s="42">
        <v>0</v>
      </c>
      <c r="Q305" s="43">
        <v>43089</v>
      </c>
      <c r="R305" s="42" t="s">
        <v>2706</v>
      </c>
      <c r="S305" s="42"/>
      <c r="T305" s="42" t="s">
        <v>49</v>
      </c>
      <c r="U305" s="42"/>
      <c r="V305" s="42">
        <v>1656133</v>
      </c>
      <c r="W305" s="42">
        <v>1951</v>
      </c>
      <c r="X305" s="42">
        <v>1</v>
      </c>
      <c r="Y305" s="42">
        <v>0.31</v>
      </c>
      <c r="Z305" s="42">
        <v>1513401</v>
      </c>
      <c r="AA305" s="42">
        <v>1895</v>
      </c>
      <c r="AB305" s="42">
        <v>56</v>
      </c>
      <c r="AC305" s="42">
        <v>3</v>
      </c>
      <c r="AD305" s="42">
        <v>1</v>
      </c>
      <c r="AE305" s="42">
        <v>1</v>
      </c>
      <c r="AF305" s="42">
        <v>1</v>
      </c>
      <c r="AG305" s="42">
        <v>38</v>
      </c>
    </row>
    <row r="306" spans="1:33" x14ac:dyDescent="0.35">
      <c r="A306" s="42">
        <v>2551306560</v>
      </c>
      <c r="B306" t="s">
        <v>35</v>
      </c>
      <c r="C306" t="s">
        <v>36</v>
      </c>
      <c r="D306" s="42" t="s">
        <v>1734</v>
      </c>
      <c r="E306" s="52" t="s">
        <v>2707</v>
      </c>
      <c r="F306" s="42" t="s">
        <v>1736</v>
      </c>
      <c r="G306" s="42">
        <v>2551306560</v>
      </c>
      <c r="H306" s="42" t="s">
        <v>1721</v>
      </c>
      <c r="I306" s="42" t="s">
        <v>117</v>
      </c>
      <c r="J306" s="42" t="s">
        <v>1722</v>
      </c>
      <c r="K306" s="42" t="s">
        <v>1723</v>
      </c>
      <c r="L306" s="42" t="s">
        <v>1724</v>
      </c>
      <c r="M306" s="42" t="s">
        <v>2707</v>
      </c>
      <c r="N306" s="42">
        <v>569153</v>
      </c>
      <c r="O306" s="42">
        <v>0</v>
      </c>
      <c r="P306" s="42">
        <v>0</v>
      </c>
      <c r="Q306" s="42"/>
      <c r="R306" s="42" t="s">
        <v>2708</v>
      </c>
      <c r="S306" s="42"/>
      <c r="T306" s="42" t="s">
        <v>49</v>
      </c>
      <c r="U306" s="42" t="s">
        <v>44</v>
      </c>
      <c r="V306" s="42">
        <v>765485</v>
      </c>
      <c r="W306" s="42">
        <v>1046</v>
      </c>
      <c r="X306" s="42">
        <v>104</v>
      </c>
      <c r="Y306" s="42">
        <v>0.3</v>
      </c>
      <c r="Z306" s="42">
        <v>665776</v>
      </c>
      <c r="AA306" s="42">
        <v>1023</v>
      </c>
      <c r="AB306" s="42">
        <v>23</v>
      </c>
      <c r="AC306" s="42">
        <v>4</v>
      </c>
      <c r="AD306" s="42">
        <v>1</v>
      </c>
      <c r="AE306" s="42">
        <v>1</v>
      </c>
      <c r="AF306" s="42">
        <v>2</v>
      </c>
      <c r="AG306" s="42">
        <v>13</v>
      </c>
    </row>
    <row r="307" spans="1:33" x14ac:dyDescent="0.35">
      <c r="A307" s="42">
        <v>2751185667</v>
      </c>
      <c r="B307" t="s">
        <v>35</v>
      </c>
      <c r="C307" t="s">
        <v>36</v>
      </c>
      <c r="D307" s="42" t="s">
        <v>2709</v>
      </c>
      <c r="E307" s="52" t="s">
        <v>2710</v>
      </c>
      <c r="F307" s="42" t="s">
        <v>2711</v>
      </c>
      <c r="G307" s="42">
        <v>2751185667</v>
      </c>
      <c r="H307" s="42" t="s">
        <v>1721</v>
      </c>
      <c r="I307" s="42" t="s">
        <v>117</v>
      </c>
      <c r="J307" s="42" t="s">
        <v>1741</v>
      </c>
      <c r="K307" s="42" t="s">
        <v>2712</v>
      </c>
      <c r="L307" s="42" t="s">
        <v>2713</v>
      </c>
      <c r="M307" s="42" t="s">
        <v>2710</v>
      </c>
      <c r="N307" s="42">
        <v>1781255</v>
      </c>
      <c r="O307" s="42">
        <v>0</v>
      </c>
      <c r="P307" s="42">
        <v>0</v>
      </c>
      <c r="Q307" s="43">
        <v>42989</v>
      </c>
      <c r="R307" s="42" t="s">
        <v>2714</v>
      </c>
      <c r="S307" s="42"/>
      <c r="T307" s="42" t="s">
        <v>49</v>
      </c>
      <c r="U307" s="42"/>
      <c r="V307" s="42">
        <v>6086384</v>
      </c>
      <c r="W307" s="42">
        <v>5185</v>
      </c>
      <c r="X307" s="42">
        <v>125</v>
      </c>
      <c r="Y307" s="42">
        <v>0.49</v>
      </c>
      <c r="Z307" s="42">
        <v>5265376</v>
      </c>
      <c r="AA307" s="42">
        <v>5109</v>
      </c>
      <c r="AB307" s="42">
        <v>76</v>
      </c>
      <c r="AC307" s="42">
        <v>6</v>
      </c>
      <c r="AD307" s="42">
        <v>4</v>
      </c>
      <c r="AE307" s="42">
        <v>1</v>
      </c>
      <c r="AF307" s="42">
        <v>1</v>
      </c>
      <c r="AG307" s="42">
        <v>56</v>
      </c>
    </row>
    <row r="308" spans="1:33" x14ac:dyDescent="0.35">
      <c r="A308" s="42">
        <v>2517093042</v>
      </c>
      <c r="B308" t="s">
        <v>35</v>
      </c>
      <c r="C308" t="s">
        <v>36</v>
      </c>
      <c r="D308" s="42" t="s">
        <v>1798</v>
      </c>
      <c r="E308" s="52" t="s">
        <v>2715</v>
      </c>
      <c r="F308" s="42" t="s">
        <v>46</v>
      </c>
      <c r="G308" s="42">
        <v>2517093042</v>
      </c>
      <c r="H308" s="42" t="s">
        <v>1721</v>
      </c>
      <c r="I308" s="42" t="s">
        <v>117</v>
      </c>
      <c r="J308" s="42" t="s">
        <v>1769</v>
      </c>
      <c r="K308" s="42" t="s">
        <v>2716</v>
      </c>
      <c r="L308" s="42" t="s">
        <v>2717</v>
      </c>
      <c r="M308" s="42" t="s">
        <v>2718</v>
      </c>
      <c r="N308" s="42">
        <v>221288</v>
      </c>
      <c r="O308" s="42">
        <v>0</v>
      </c>
      <c r="P308" s="42">
        <v>0</v>
      </c>
      <c r="Q308" s="43">
        <v>41219</v>
      </c>
      <c r="R308" s="42" t="s">
        <v>2719</v>
      </c>
      <c r="S308" s="42" t="s">
        <v>1803</v>
      </c>
      <c r="T308" s="42" t="s">
        <v>49</v>
      </c>
      <c r="U308" s="42" t="s">
        <v>44</v>
      </c>
      <c r="V308" s="42">
        <v>6465655</v>
      </c>
      <c r="W308" s="42">
        <v>5922</v>
      </c>
      <c r="X308" s="42">
        <v>3</v>
      </c>
      <c r="Y308" s="42">
        <v>0.44</v>
      </c>
      <c r="Z308" s="42">
        <v>5325798</v>
      </c>
      <c r="AA308" s="42">
        <v>5846</v>
      </c>
      <c r="AB308" s="42">
        <v>76</v>
      </c>
      <c r="AC308" s="42">
        <v>14</v>
      </c>
      <c r="AD308" s="42">
        <v>5</v>
      </c>
      <c r="AE308" s="42">
        <v>4</v>
      </c>
      <c r="AF308" s="42">
        <v>5</v>
      </c>
      <c r="AG308" s="42">
        <v>43</v>
      </c>
    </row>
    <row r="309" spans="1:33" x14ac:dyDescent="0.35">
      <c r="A309" s="42">
        <v>2690315883</v>
      </c>
      <c r="B309" t="s">
        <v>35</v>
      </c>
      <c r="C309" t="s">
        <v>36</v>
      </c>
      <c r="D309" s="42" t="s">
        <v>2720</v>
      </c>
      <c r="E309" s="52" t="s">
        <v>2721</v>
      </c>
      <c r="F309" s="42" t="s">
        <v>2363</v>
      </c>
      <c r="G309" s="42">
        <v>2690315883</v>
      </c>
      <c r="H309" s="42" t="s">
        <v>1721</v>
      </c>
      <c r="I309" s="42" t="s">
        <v>117</v>
      </c>
      <c r="J309" s="42" t="s">
        <v>1722</v>
      </c>
      <c r="K309" s="42" t="s">
        <v>1894</v>
      </c>
      <c r="L309" s="42" t="s">
        <v>1982</v>
      </c>
      <c r="M309" s="42" t="s">
        <v>2721</v>
      </c>
      <c r="N309" s="42">
        <v>1552121</v>
      </c>
      <c r="O309" s="42">
        <v>0</v>
      </c>
      <c r="P309" s="42">
        <v>0</v>
      </c>
      <c r="Q309" s="43">
        <v>42593</v>
      </c>
      <c r="R309" s="42" t="s">
        <v>2722</v>
      </c>
      <c r="S309" s="42"/>
      <c r="T309" s="42" t="s">
        <v>49</v>
      </c>
      <c r="U309" s="42"/>
      <c r="V309" s="42">
        <v>6386310</v>
      </c>
      <c r="W309" s="42">
        <v>6264</v>
      </c>
      <c r="X309" s="42">
        <v>5</v>
      </c>
      <c r="Y309" s="42">
        <v>0.47</v>
      </c>
      <c r="Z309" s="42">
        <v>5637049</v>
      </c>
      <c r="AA309" s="42">
        <v>6185</v>
      </c>
      <c r="AB309" s="42">
        <v>79</v>
      </c>
      <c r="AC309" s="42">
        <v>9</v>
      </c>
      <c r="AD309" s="42">
        <v>3</v>
      </c>
      <c r="AE309" s="42">
        <v>3</v>
      </c>
      <c r="AF309" s="42">
        <v>3</v>
      </c>
      <c r="AG309" s="42">
        <v>57</v>
      </c>
    </row>
    <row r="310" spans="1:33" x14ac:dyDescent="0.35">
      <c r="A310" s="42">
        <v>2681813363</v>
      </c>
      <c r="B310" t="s">
        <v>35</v>
      </c>
      <c r="C310" t="s">
        <v>60</v>
      </c>
      <c r="D310" s="42" t="s">
        <v>2723</v>
      </c>
      <c r="E310" s="52" t="s">
        <v>2724</v>
      </c>
      <c r="F310" s="42" t="s">
        <v>2725</v>
      </c>
      <c r="G310" s="42">
        <v>2681813363</v>
      </c>
      <c r="H310" s="42" t="s">
        <v>1721</v>
      </c>
      <c r="I310" s="42" t="s">
        <v>117</v>
      </c>
      <c r="J310" s="42" t="s">
        <v>1722</v>
      </c>
      <c r="K310" s="42" t="s">
        <v>1894</v>
      </c>
      <c r="L310" s="42" t="s">
        <v>1982</v>
      </c>
      <c r="M310" s="42" t="s">
        <v>2724</v>
      </c>
      <c r="N310" s="42">
        <v>1080068</v>
      </c>
      <c r="O310" s="42">
        <v>0</v>
      </c>
      <c r="P310" s="42">
        <v>0</v>
      </c>
      <c r="Q310" s="43">
        <v>42551</v>
      </c>
      <c r="R310" s="42" t="s">
        <v>2726</v>
      </c>
      <c r="S310" s="42"/>
      <c r="T310" s="42" t="s">
        <v>49</v>
      </c>
      <c r="U310" s="42"/>
      <c r="V310" s="42">
        <v>5480261</v>
      </c>
      <c r="W310" s="42">
        <v>4941</v>
      </c>
      <c r="X310" s="42">
        <v>1</v>
      </c>
      <c r="Y310" s="42">
        <v>0.56000000000000005</v>
      </c>
      <c r="Z310" s="42">
        <v>4481056</v>
      </c>
      <c r="AA310" s="42">
        <v>4880</v>
      </c>
      <c r="AB310" s="42">
        <v>61</v>
      </c>
      <c r="AC310" s="42">
        <v>6</v>
      </c>
      <c r="AD310" s="42">
        <v>2</v>
      </c>
      <c r="AE310" s="42">
        <v>2</v>
      </c>
      <c r="AF310" s="42">
        <v>2</v>
      </c>
      <c r="AG310" s="42">
        <v>45</v>
      </c>
    </row>
    <row r="311" spans="1:33" x14ac:dyDescent="0.35">
      <c r="A311" s="42">
        <v>2508501034</v>
      </c>
      <c r="B311" t="s">
        <v>35</v>
      </c>
      <c r="C311" t="s">
        <v>36</v>
      </c>
      <c r="D311" s="42" t="s">
        <v>1798</v>
      </c>
      <c r="E311" s="52" t="s">
        <v>2727</v>
      </c>
      <c r="F311" s="42" t="s">
        <v>46</v>
      </c>
      <c r="G311" s="42">
        <v>2508501034</v>
      </c>
      <c r="H311" s="42" t="s">
        <v>1721</v>
      </c>
      <c r="I311" s="42" t="s">
        <v>117</v>
      </c>
      <c r="J311" s="42" t="s">
        <v>2357</v>
      </c>
      <c r="K311" s="42" t="s">
        <v>2728</v>
      </c>
      <c r="L311" s="42" t="s">
        <v>2729</v>
      </c>
      <c r="M311" s="42" t="s">
        <v>2727</v>
      </c>
      <c r="N311" s="42">
        <v>102125</v>
      </c>
      <c r="O311" s="42">
        <v>0</v>
      </c>
      <c r="P311" s="42">
        <v>0</v>
      </c>
      <c r="Q311" s="43">
        <v>41212</v>
      </c>
      <c r="R311" s="42" t="s">
        <v>2730</v>
      </c>
      <c r="S311" s="42" t="s">
        <v>1803</v>
      </c>
      <c r="T311" s="42" t="s">
        <v>49</v>
      </c>
      <c r="U311" s="42" t="s">
        <v>111</v>
      </c>
      <c r="V311" s="42">
        <v>5929641</v>
      </c>
      <c r="W311" s="42">
        <v>5421</v>
      </c>
      <c r="X311" s="42">
        <v>234</v>
      </c>
      <c r="Y311" s="42">
        <v>0.4</v>
      </c>
      <c r="Z311" s="42">
        <v>5112382</v>
      </c>
      <c r="AA311" s="42">
        <v>5373</v>
      </c>
      <c r="AB311" s="42">
        <v>48</v>
      </c>
      <c r="AC311" s="42">
        <v>5</v>
      </c>
      <c r="AD311" s="42">
        <v>3</v>
      </c>
      <c r="AE311" s="42">
        <v>1</v>
      </c>
      <c r="AF311" s="42">
        <v>1</v>
      </c>
      <c r="AG311" s="42">
        <v>36</v>
      </c>
    </row>
    <row r="312" spans="1:33" x14ac:dyDescent="0.35">
      <c r="A312" s="42">
        <v>2582580584</v>
      </c>
      <c r="B312" t="s">
        <v>35</v>
      </c>
      <c r="C312" t="s">
        <v>36</v>
      </c>
      <c r="D312" s="42" t="s">
        <v>1612</v>
      </c>
      <c r="E312" s="52" t="s">
        <v>2731</v>
      </c>
      <c r="F312" s="42" t="s">
        <v>46</v>
      </c>
      <c r="G312" s="42">
        <v>2582580584</v>
      </c>
      <c r="H312" s="42" t="s">
        <v>1721</v>
      </c>
      <c r="I312" s="42" t="s">
        <v>117</v>
      </c>
      <c r="J312" s="42" t="s">
        <v>117</v>
      </c>
      <c r="K312" s="42" t="s">
        <v>117</v>
      </c>
      <c r="L312" s="42" t="s">
        <v>117</v>
      </c>
      <c r="M312" s="42" t="s">
        <v>117</v>
      </c>
      <c r="N312" s="42">
        <v>1117</v>
      </c>
      <c r="O312" s="42">
        <v>0</v>
      </c>
      <c r="P312" s="42">
        <v>0</v>
      </c>
      <c r="Q312" s="43">
        <v>42216</v>
      </c>
      <c r="R312" s="42"/>
      <c r="S312" s="42" t="s">
        <v>1610</v>
      </c>
      <c r="T312" s="42" t="s">
        <v>111</v>
      </c>
      <c r="U312" s="42"/>
      <c r="V312" s="42">
        <v>4099996</v>
      </c>
      <c r="W312" s="42">
        <v>4007</v>
      </c>
      <c r="X312" s="42">
        <v>236</v>
      </c>
      <c r="Y312" s="42">
        <v>0.38</v>
      </c>
      <c r="Z312" s="42">
        <v>3373133</v>
      </c>
      <c r="AA312" s="42">
        <v>3951</v>
      </c>
      <c r="AB312" s="42">
        <v>56</v>
      </c>
      <c r="AC312" s="42">
        <v>6</v>
      </c>
      <c r="AD312" s="42">
        <v>4</v>
      </c>
      <c r="AE312" s="42">
        <v>2</v>
      </c>
      <c r="AF312" s="42">
        <v>0</v>
      </c>
      <c r="AG312" s="42">
        <v>37</v>
      </c>
    </row>
    <row r="313" spans="1:33" x14ac:dyDescent="0.35">
      <c r="A313" s="42">
        <v>2651870080</v>
      </c>
      <c r="B313" t="s">
        <v>35</v>
      </c>
      <c r="C313" t="s">
        <v>36</v>
      </c>
      <c r="D313" s="42" t="s">
        <v>738</v>
      </c>
      <c r="E313" s="52" t="s">
        <v>2732</v>
      </c>
      <c r="F313" s="42" t="s">
        <v>736</v>
      </c>
      <c r="G313" s="42">
        <v>2651870080</v>
      </c>
      <c r="H313" s="42" t="s">
        <v>1721</v>
      </c>
      <c r="I313" s="42" t="s">
        <v>117</v>
      </c>
      <c r="J313" s="42" t="s">
        <v>1722</v>
      </c>
      <c r="K313" s="42" t="s">
        <v>1788</v>
      </c>
      <c r="L313" s="42" t="s">
        <v>1789</v>
      </c>
      <c r="M313" s="42" t="s">
        <v>117</v>
      </c>
      <c r="N313" s="42">
        <v>1129</v>
      </c>
      <c r="O313" s="42">
        <v>0</v>
      </c>
      <c r="P313" s="42">
        <v>0</v>
      </c>
      <c r="Q313" s="43">
        <v>42723</v>
      </c>
      <c r="R313" s="42"/>
      <c r="S313" s="42" t="s">
        <v>1868</v>
      </c>
      <c r="T313" s="42" t="s">
        <v>111</v>
      </c>
      <c r="U313" s="42"/>
      <c r="V313" s="42">
        <v>1701602</v>
      </c>
      <c r="W313" s="42">
        <v>2161</v>
      </c>
      <c r="X313" s="42">
        <v>203</v>
      </c>
      <c r="Y313" s="42">
        <v>0.62</v>
      </c>
      <c r="Z313" s="42">
        <v>1589021</v>
      </c>
      <c r="AA313" s="42">
        <v>2122</v>
      </c>
      <c r="AB313" s="42">
        <v>39</v>
      </c>
      <c r="AC313" s="42">
        <v>1</v>
      </c>
      <c r="AD313" s="42">
        <v>0</v>
      </c>
      <c r="AE313" s="42">
        <v>1</v>
      </c>
      <c r="AF313" s="42">
        <v>0</v>
      </c>
      <c r="AG313" s="42">
        <v>30</v>
      </c>
    </row>
    <row r="314" spans="1:33" x14ac:dyDescent="0.35">
      <c r="A314" s="42">
        <v>2600255113</v>
      </c>
      <c r="B314" t="s">
        <v>35</v>
      </c>
      <c r="C314" t="s">
        <v>36</v>
      </c>
      <c r="D314" s="42" t="s">
        <v>1915</v>
      </c>
      <c r="E314" s="52" t="s">
        <v>2733</v>
      </c>
      <c r="F314" s="42" t="s">
        <v>1917</v>
      </c>
      <c r="G314" s="42">
        <v>2600255113</v>
      </c>
      <c r="H314" s="42" t="s">
        <v>1721</v>
      </c>
      <c r="I314" s="42" t="s">
        <v>117</v>
      </c>
      <c r="J314" s="42" t="s">
        <v>1722</v>
      </c>
      <c r="K314" s="42" t="s">
        <v>1723</v>
      </c>
      <c r="L314" s="42" t="s">
        <v>1918</v>
      </c>
      <c r="M314" s="42" t="s">
        <v>1919</v>
      </c>
      <c r="N314" s="42">
        <v>1094894</v>
      </c>
      <c r="O314" s="42">
        <v>0</v>
      </c>
      <c r="P314" s="42">
        <v>0</v>
      </c>
      <c r="Q314" s="43">
        <v>42022</v>
      </c>
      <c r="R314" s="42" t="s">
        <v>2734</v>
      </c>
      <c r="S314" s="42"/>
      <c r="T314" s="42" t="s">
        <v>49</v>
      </c>
      <c r="U314" s="42" t="s">
        <v>44</v>
      </c>
      <c r="V314" s="42">
        <v>5836875</v>
      </c>
      <c r="W314" s="42">
        <v>5801</v>
      </c>
      <c r="X314" s="42">
        <v>861</v>
      </c>
      <c r="Y314" s="42">
        <v>0.42</v>
      </c>
      <c r="Z314" s="42">
        <v>4474084</v>
      </c>
      <c r="AA314" s="42">
        <v>5708</v>
      </c>
      <c r="AB314" s="42">
        <v>93</v>
      </c>
      <c r="AC314" s="42">
        <v>5</v>
      </c>
      <c r="AD314" s="42">
        <v>1</v>
      </c>
      <c r="AE314" s="42">
        <v>2</v>
      </c>
      <c r="AF314" s="42">
        <v>2</v>
      </c>
      <c r="AG314" s="42">
        <v>49</v>
      </c>
    </row>
    <row r="315" spans="1:33" x14ac:dyDescent="0.35">
      <c r="A315" s="42">
        <v>2630968271</v>
      </c>
      <c r="B315" t="s">
        <v>35</v>
      </c>
      <c r="C315" t="s">
        <v>123</v>
      </c>
      <c r="D315" s="42" t="s">
        <v>1781</v>
      </c>
      <c r="E315" s="52" t="s">
        <v>2735</v>
      </c>
      <c r="F315" s="42" t="s">
        <v>46</v>
      </c>
      <c r="G315" s="42">
        <v>2630968271</v>
      </c>
      <c r="H315" s="42" t="s">
        <v>1721</v>
      </c>
      <c r="I315" s="42" t="s">
        <v>117</v>
      </c>
      <c r="J315" s="42" t="s">
        <v>1769</v>
      </c>
      <c r="K315" s="42" t="s">
        <v>1776</v>
      </c>
      <c r="L315" s="42" t="s">
        <v>1777</v>
      </c>
      <c r="M315" s="42" t="s">
        <v>2325</v>
      </c>
      <c r="N315" s="42">
        <v>1180</v>
      </c>
      <c r="O315" s="42">
        <v>0</v>
      </c>
      <c r="P315" s="42">
        <v>0</v>
      </c>
      <c r="Q315" s="43">
        <v>42277</v>
      </c>
      <c r="R315" s="42"/>
      <c r="S315" s="42" t="s">
        <v>1783</v>
      </c>
      <c r="T315" s="42" t="s">
        <v>111</v>
      </c>
      <c r="U315" s="42"/>
      <c r="V315" s="42">
        <v>8976765</v>
      </c>
      <c r="W315" s="42">
        <v>7703</v>
      </c>
      <c r="X315" s="42">
        <v>26</v>
      </c>
      <c r="Y315" s="42">
        <v>0.41</v>
      </c>
      <c r="Z315" s="42">
        <v>7236331</v>
      </c>
      <c r="AA315" s="42">
        <v>7610</v>
      </c>
      <c r="AB315" s="42">
        <v>93</v>
      </c>
      <c r="AC315" s="42">
        <v>12</v>
      </c>
      <c r="AD315" s="42">
        <v>4</v>
      </c>
      <c r="AE315" s="42">
        <v>4</v>
      </c>
      <c r="AF315" s="42">
        <v>4</v>
      </c>
      <c r="AG315" s="42">
        <v>69</v>
      </c>
    </row>
    <row r="316" spans="1:33" x14ac:dyDescent="0.35">
      <c r="A316" s="42">
        <v>650377906</v>
      </c>
      <c r="B316" t="s">
        <v>35</v>
      </c>
      <c r="C316" t="s">
        <v>60</v>
      </c>
      <c r="D316" s="42" t="s">
        <v>2736</v>
      </c>
      <c r="E316" s="52" t="s">
        <v>2736</v>
      </c>
      <c r="F316" s="42" t="s">
        <v>186</v>
      </c>
      <c r="G316" s="42">
        <v>650377906</v>
      </c>
      <c r="H316" s="42" t="s">
        <v>1721</v>
      </c>
      <c r="I316" s="42" t="s">
        <v>117</v>
      </c>
      <c r="J316" s="42" t="s">
        <v>1741</v>
      </c>
      <c r="K316" s="42" t="s">
        <v>1742</v>
      </c>
      <c r="L316" s="42" t="s">
        <v>1760</v>
      </c>
      <c r="M316" s="42" t="s">
        <v>1761</v>
      </c>
      <c r="N316" s="42">
        <v>696747</v>
      </c>
      <c r="O316" s="42">
        <v>42161</v>
      </c>
      <c r="P316" s="42">
        <v>0</v>
      </c>
      <c r="Q316" s="43">
        <v>40725</v>
      </c>
      <c r="R316" s="42" t="s">
        <v>2737</v>
      </c>
      <c r="S316" s="42" t="s">
        <v>2738</v>
      </c>
      <c r="T316" s="42" t="s">
        <v>49</v>
      </c>
      <c r="U316" s="42" t="s">
        <v>44</v>
      </c>
      <c r="V316" s="42">
        <v>6788435</v>
      </c>
      <c r="W316" s="42">
        <v>6676</v>
      </c>
      <c r="X316" s="42">
        <v>1</v>
      </c>
      <c r="Y316" s="42">
        <v>0.44</v>
      </c>
      <c r="Z316" s="42">
        <v>5515496</v>
      </c>
      <c r="AA316" s="42">
        <v>6630</v>
      </c>
      <c r="AB316" s="42">
        <v>46</v>
      </c>
      <c r="AC316" s="42">
        <v>6</v>
      </c>
      <c r="AD316" s="42">
        <v>2</v>
      </c>
      <c r="AE316" s="42">
        <v>2</v>
      </c>
      <c r="AF316" s="42">
        <v>2</v>
      </c>
      <c r="AG316" s="42">
        <v>40</v>
      </c>
    </row>
    <row r="317" spans="1:33" x14ac:dyDescent="0.35">
      <c r="A317" s="42">
        <v>2507262029</v>
      </c>
      <c r="B317" t="s">
        <v>35</v>
      </c>
      <c r="C317" t="s">
        <v>36</v>
      </c>
      <c r="D317" s="42" t="s">
        <v>2739</v>
      </c>
      <c r="E317" s="52" t="s">
        <v>2739</v>
      </c>
      <c r="F317" s="42" t="s">
        <v>2457</v>
      </c>
      <c r="G317" s="42">
        <v>2507262029</v>
      </c>
      <c r="H317" s="42" t="s">
        <v>1721</v>
      </c>
      <c r="I317" s="42" t="s">
        <v>117</v>
      </c>
      <c r="J317" s="42" t="s">
        <v>1741</v>
      </c>
      <c r="K317" s="42" t="s">
        <v>1742</v>
      </c>
      <c r="L317" s="42" t="s">
        <v>1743</v>
      </c>
      <c r="M317" s="42" t="s">
        <v>117</v>
      </c>
      <c r="N317" s="42">
        <v>54304</v>
      </c>
      <c r="O317" s="42">
        <v>0</v>
      </c>
      <c r="P317" s="42">
        <v>0</v>
      </c>
      <c r="Q317" s="43">
        <v>41577</v>
      </c>
      <c r="R317" s="42" t="s">
        <v>2740</v>
      </c>
      <c r="S317" s="42" t="s">
        <v>1746</v>
      </c>
      <c r="T317" s="42" t="s">
        <v>49</v>
      </c>
      <c r="U317" s="42" t="s">
        <v>44</v>
      </c>
      <c r="V317" s="42">
        <v>5119248</v>
      </c>
      <c r="W317" s="42">
        <v>4675</v>
      </c>
      <c r="X317" s="42">
        <v>36</v>
      </c>
      <c r="Y317" s="42">
        <v>0.4</v>
      </c>
      <c r="Z317" s="42">
        <v>4340204</v>
      </c>
      <c r="AA317" s="42">
        <v>4617</v>
      </c>
      <c r="AB317" s="42">
        <v>58</v>
      </c>
      <c r="AC317" s="42">
        <v>5</v>
      </c>
      <c r="AD317" s="42">
        <v>3</v>
      </c>
      <c r="AE317" s="42">
        <v>1</v>
      </c>
      <c r="AF317" s="42">
        <v>1</v>
      </c>
      <c r="AG317" s="42">
        <v>38</v>
      </c>
    </row>
    <row r="318" spans="1:33" x14ac:dyDescent="0.35">
      <c r="A318" s="42">
        <v>2523533519</v>
      </c>
      <c r="B318" t="s">
        <v>35</v>
      </c>
      <c r="C318" t="s">
        <v>123</v>
      </c>
      <c r="D318" s="42" t="s">
        <v>1814</v>
      </c>
      <c r="E318" s="52" t="s">
        <v>2741</v>
      </c>
      <c r="F318" s="42" t="s">
        <v>1816</v>
      </c>
      <c r="G318" s="42">
        <v>2523533519</v>
      </c>
      <c r="H318" s="42" t="s">
        <v>1721</v>
      </c>
      <c r="I318" s="42" t="s">
        <v>1814</v>
      </c>
      <c r="J318" s="42" t="s">
        <v>1817</v>
      </c>
      <c r="K318" s="42" t="s">
        <v>1818</v>
      </c>
      <c r="L318" s="42" t="s">
        <v>2742</v>
      </c>
      <c r="M318" s="42" t="s">
        <v>2743</v>
      </c>
      <c r="N318" s="42">
        <v>1906137</v>
      </c>
      <c r="O318" s="42">
        <v>0</v>
      </c>
      <c r="P318" s="42">
        <v>0</v>
      </c>
      <c r="Q318" s="43">
        <v>41736</v>
      </c>
      <c r="R318" s="42"/>
      <c r="S318" s="42" t="s">
        <v>1820</v>
      </c>
      <c r="T318" s="42" t="s">
        <v>111</v>
      </c>
      <c r="U318" s="42"/>
      <c r="V318" s="42">
        <v>1818269</v>
      </c>
      <c r="W318" s="42">
        <v>1838</v>
      </c>
      <c r="X318" s="42">
        <v>14</v>
      </c>
      <c r="Y318" s="42">
        <v>0.38</v>
      </c>
      <c r="Z318" s="42">
        <v>1689344</v>
      </c>
      <c r="AA318" s="42">
        <v>1799</v>
      </c>
      <c r="AB318" s="42">
        <v>39</v>
      </c>
      <c r="AC318" s="42">
        <v>0</v>
      </c>
      <c r="AD318" s="42">
        <v>0</v>
      </c>
      <c r="AE318" s="42">
        <v>0</v>
      </c>
      <c r="AF318" s="42">
        <v>0</v>
      </c>
      <c r="AG318" s="42">
        <v>37</v>
      </c>
    </row>
    <row r="319" spans="1:33" x14ac:dyDescent="0.35">
      <c r="A319" s="42">
        <v>2648501807</v>
      </c>
      <c r="B319" t="s">
        <v>35</v>
      </c>
      <c r="C319" t="s">
        <v>36</v>
      </c>
      <c r="D319" s="42" t="s">
        <v>1849</v>
      </c>
      <c r="E319" s="52" t="s">
        <v>2744</v>
      </c>
      <c r="F319" s="42" t="s">
        <v>1736</v>
      </c>
      <c r="G319" s="42">
        <v>2648501807</v>
      </c>
      <c r="H319" s="42" t="s">
        <v>1721</v>
      </c>
      <c r="I319" s="42" t="s">
        <v>117</v>
      </c>
      <c r="J319" s="42" t="s">
        <v>1722</v>
      </c>
      <c r="K319" s="42" t="s">
        <v>1723</v>
      </c>
      <c r="L319" s="42" t="s">
        <v>1724</v>
      </c>
      <c r="M319" s="42" t="s">
        <v>2745</v>
      </c>
      <c r="N319" s="42">
        <v>1471526</v>
      </c>
      <c r="O319" s="42">
        <v>0</v>
      </c>
      <c r="P319" s="42">
        <v>0</v>
      </c>
      <c r="Q319" s="43">
        <v>42391</v>
      </c>
      <c r="R319" s="42" t="s">
        <v>2746</v>
      </c>
      <c r="S319" s="42" t="s">
        <v>1853</v>
      </c>
      <c r="T319" s="42" t="s">
        <v>111</v>
      </c>
      <c r="U319" s="42"/>
      <c r="V319" s="42">
        <v>810854</v>
      </c>
      <c r="W319" s="42">
        <v>1005</v>
      </c>
      <c r="X319" s="42">
        <v>65</v>
      </c>
      <c r="Y319" s="42">
        <v>0.31</v>
      </c>
      <c r="Z319" s="42">
        <v>742026</v>
      </c>
      <c r="AA319" s="42">
        <v>982</v>
      </c>
      <c r="AB319" s="42">
        <v>23</v>
      </c>
      <c r="AC319" s="42">
        <v>0</v>
      </c>
      <c r="AD319" s="42">
        <v>0</v>
      </c>
      <c r="AE319" s="42">
        <v>0</v>
      </c>
      <c r="AF319" s="42">
        <v>0</v>
      </c>
      <c r="AG319" s="42">
        <v>18</v>
      </c>
    </row>
    <row r="320" spans="1:33" x14ac:dyDescent="0.35">
      <c r="A320" s="42">
        <v>2706794882</v>
      </c>
      <c r="B320" t="s">
        <v>35</v>
      </c>
      <c r="C320" t="s">
        <v>36</v>
      </c>
      <c r="D320" s="42" t="s">
        <v>831</v>
      </c>
      <c r="E320" s="52" t="s">
        <v>2747</v>
      </c>
      <c r="F320" s="42" t="s">
        <v>46</v>
      </c>
      <c r="G320" s="42">
        <v>2706794882</v>
      </c>
      <c r="H320" s="42" t="s">
        <v>1721</v>
      </c>
      <c r="I320" s="42" t="s">
        <v>117</v>
      </c>
      <c r="J320" s="42" t="s">
        <v>1722</v>
      </c>
      <c r="K320" s="42" t="s">
        <v>1723</v>
      </c>
      <c r="L320" s="42" t="s">
        <v>1724</v>
      </c>
      <c r="M320" s="42" t="s">
        <v>1725</v>
      </c>
      <c r="N320" s="42">
        <v>1219</v>
      </c>
      <c r="O320" s="42">
        <v>0</v>
      </c>
      <c r="P320" s="42">
        <v>0</v>
      </c>
      <c r="Q320" s="43">
        <v>42709</v>
      </c>
      <c r="R320" s="42" t="s">
        <v>2748</v>
      </c>
      <c r="S320" s="42" t="s">
        <v>2274</v>
      </c>
      <c r="T320" s="42" t="s">
        <v>111</v>
      </c>
      <c r="U320" s="42" t="s">
        <v>44</v>
      </c>
      <c r="V320" s="42">
        <v>523192</v>
      </c>
      <c r="W320" s="42">
        <v>646</v>
      </c>
      <c r="X320" s="42">
        <v>28</v>
      </c>
      <c r="Y320" s="42">
        <v>0.32</v>
      </c>
      <c r="Z320" s="42">
        <v>480983</v>
      </c>
      <c r="AA320" s="42">
        <v>627</v>
      </c>
      <c r="AB320" s="42">
        <v>19</v>
      </c>
      <c r="AC320" s="42">
        <v>3</v>
      </c>
      <c r="AD320" s="42">
        <v>1</v>
      </c>
      <c r="AE320" s="42">
        <v>1</v>
      </c>
      <c r="AF320" s="42">
        <v>1</v>
      </c>
      <c r="AG320" s="42">
        <v>12</v>
      </c>
    </row>
    <row r="321" spans="1:33" x14ac:dyDescent="0.35">
      <c r="A321" s="42">
        <v>640612201</v>
      </c>
      <c r="B321" t="s">
        <v>35</v>
      </c>
      <c r="C321" t="s">
        <v>36</v>
      </c>
      <c r="D321" s="42" t="s">
        <v>2749</v>
      </c>
      <c r="E321" s="52" t="s">
        <v>2749</v>
      </c>
      <c r="F321" s="42" t="s">
        <v>302</v>
      </c>
      <c r="G321" s="42">
        <v>640612201</v>
      </c>
      <c r="H321" s="42" t="s">
        <v>1721</v>
      </c>
      <c r="I321" s="42" t="s">
        <v>117</v>
      </c>
      <c r="J321" s="42" t="s">
        <v>1741</v>
      </c>
      <c r="K321" s="42" t="s">
        <v>1863</v>
      </c>
      <c r="L321" s="42" t="s">
        <v>1864</v>
      </c>
      <c r="M321" s="42" t="s">
        <v>2750</v>
      </c>
      <c r="N321" s="42">
        <v>391612</v>
      </c>
      <c r="O321" s="42">
        <v>18951</v>
      </c>
      <c r="P321" s="42">
        <v>54615</v>
      </c>
      <c r="Q321" s="43">
        <v>39326</v>
      </c>
      <c r="R321" s="42" t="s">
        <v>2751</v>
      </c>
      <c r="S321" s="42"/>
      <c r="T321" s="42" t="s">
        <v>49</v>
      </c>
      <c r="U321" s="42" t="s">
        <v>44</v>
      </c>
      <c r="V321" s="42">
        <v>5880532</v>
      </c>
      <c r="W321" s="42">
        <v>6526</v>
      </c>
      <c r="X321" s="42">
        <v>163</v>
      </c>
      <c r="Y321" s="42">
        <v>0.37</v>
      </c>
      <c r="Z321" s="42">
        <v>5029472</v>
      </c>
      <c r="AA321" s="42">
        <v>6475</v>
      </c>
      <c r="AB321" s="42">
        <v>51</v>
      </c>
      <c r="AC321" s="42">
        <v>6</v>
      </c>
      <c r="AD321" s="42">
        <v>2</v>
      </c>
      <c r="AE321" s="42">
        <v>2</v>
      </c>
      <c r="AF321" s="42">
        <v>2</v>
      </c>
      <c r="AG321" s="42">
        <v>45</v>
      </c>
    </row>
    <row r="322" spans="1:33" x14ac:dyDescent="0.35">
      <c r="A322" s="42">
        <v>637000309</v>
      </c>
      <c r="B322" t="s">
        <v>35</v>
      </c>
      <c r="C322" t="s">
        <v>60</v>
      </c>
      <c r="D322" s="42" t="s">
        <v>2752</v>
      </c>
      <c r="E322" s="52" t="s">
        <v>2753</v>
      </c>
      <c r="F322" s="42" t="s">
        <v>302</v>
      </c>
      <c r="G322" s="42">
        <v>637000309</v>
      </c>
      <c r="H322" s="42" t="s">
        <v>1721</v>
      </c>
      <c r="I322" s="42" t="s">
        <v>117</v>
      </c>
      <c r="J322" s="42" t="s">
        <v>1722</v>
      </c>
      <c r="K322" s="42" t="s">
        <v>1788</v>
      </c>
      <c r="L322" s="42" t="s">
        <v>1789</v>
      </c>
      <c r="M322" s="42" t="s">
        <v>2753</v>
      </c>
      <c r="N322" s="42">
        <v>64471</v>
      </c>
      <c r="O322" s="42">
        <v>12530</v>
      </c>
      <c r="P322" s="42">
        <v>58123</v>
      </c>
      <c r="Q322" s="43">
        <v>39052</v>
      </c>
      <c r="R322" s="42" t="s">
        <v>2754</v>
      </c>
      <c r="S322" s="42" t="s">
        <v>1976</v>
      </c>
      <c r="T322" s="42" t="s">
        <v>49</v>
      </c>
      <c r="U322" s="42" t="s">
        <v>111</v>
      </c>
      <c r="V322" s="42">
        <v>2606748</v>
      </c>
      <c r="W322" s="42">
        <v>2951</v>
      </c>
      <c r="X322" s="42">
        <v>1</v>
      </c>
      <c r="Y322" s="42">
        <v>0.52</v>
      </c>
      <c r="Z322" s="42">
        <v>2273459</v>
      </c>
      <c r="AA322" s="42">
        <v>2893</v>
      </c>
      <c r="AB322" s="42">
        <v>58</v>
      </c>
      <c r="AC322" s="42">
        <v>6</v>
      </c>
      <c r="AD322" s="42">
        <v>2</v>
      </c>
      <c r="AE322" s="42">
        <v>2</v>
      </c>
      <c r="AF322" s="42">
        <v>2</v>
      </c>
      <c r="AG322" s="42">
        <v>44</v>
      </c>
    </row>
    <row r="323" spans="1:33" x14ac:dyDescent="0.35">
      <c r="A323" s="42">
        <v>2645727517</v>
      </c>
      <c r="B323" t="s">
        <v>35</v>
      </c>
      <c r="C323" t="s">
        <v>36</v>
      </c>
      <c r="D323" s="42" t="s">
        <v>1849</v>
      </c>
      <c r="E323" s="52" t="s">
        <v>2755</v>
      </c>
      <c r="F323" s="42" t="s">
        <v>1736</v>
      </c>
      <c r="G323" s="42">
        <v>2645727517</v>
      </c>
      <c r="H323" s="42" t="s">
        <v>1721</v>
      </c>
      <c r="I323" s="42" t="s">
        <v>117</v>
      </c>
      <c r="J323" s="42" t="s">
        <v>1722</v>
      </c>
      <c r="K323" s="42" t="s">
        <v>1723</v>
      </c>
      <c r="L323" s="42" t="s">
        <v>1724</v>
      </c>
      <c r="M323" s="42" t="s">
        <v>2756</v>
      </c>
      <c r="N323" s="42">
        <v>1471521</v>
      </c>
      <c r="O323" s="42">
        <v>0</v>
      </c>
      <c r="P323" s="42">
        <v>0</v>
      </c>
      <c r="Q323" s="43">
        <v>42374</v>
      </c>
      <c r="R323" s="42" t="s">
        <v>2757</v>
      </c>
      <c r="S323" s="42" t="s">
        <v>1853</v>
      </c>
      <c r="T323" s="42" t="s">
        <v>111</v>
      </c>
      <c r="U323" s="42"/>
      <c r="V323" s="42">
        <v>1273959</v>
      </c>
      <c r="W323" s="42">
        <v>1500</v>
      </c>
      <c r="X323" s="42">
        <v>58</v>
      </c>
      <c r="Y323" s="42">
        <v>0.32</v>
      </c>
      <c r="Z323" s="42">
        <v>1176964</v>
      </c>
      <c r="AA323" s="42">
        <v>1460</v>
      </c>
      <c r="AB323" s="42">
        <v>40</v>
      </c>
      <c r="AC323" s="42">
        <v>0</v>
      </c>
      <c r="AD323" s="42">
        <v>0</v>
      </c>
      <c r="AE323" s="42">
        <v>0</v>
      </c>
      <c r="AF323" s="42">
        <v>0</v>
      </c>
      <c r="AG323" s="42">
        <v>28</v>
      </c>
    </row>
    <row r="324" spans="1:33" x14ac:dyDescent="0.35">
      <c r="A324" s="42">
        <v>2648501259</v>
      </c>
      <c r="B324" t="s">
        <v>35</v>
      </c>
      <c r="C324" t="s">
        <v>36</v>
      </c>
      <c r="D324" s="42" t="s">
        <v>1849</v>
      </c>
      <c r="E324" s="52" t="s">
        <v>2758</v>
      </c>
      <c r="F324" s="42" t="s">
        <v>1736</v>
      </c>
      <c r="G324" s="42">
        <v>2648501259</v>
      </c>
      <c r="H324" s="42" t="s">
        <v>1721</v>
      </c>
      <c r="I324" s="42" t="s">
        <v>117</v>
      </c>
      <c r="J324" s="42" t="s">
        <v>1722</v>
      </c>
      <c r="K324" s="42" t="s">
        <v>1723</v>
      </c>
      <c r="L324" s="42" t="s">
        <v>1724</v>
      </c>
      <c r="M324" s="42" t="s">
        <v>2759</v>
      </c>
      <c r="N324" s="42">
        <v>1471531</v>
      </c>
      <c r="O324" s="42">
        <v>0</v>
      </c>
      <c r="P324" s="42">
        <v>0</v>
      </c>
      <c r="Q324" s="43">
        <v>42391</v>
      </c>
      <c r="R324" s="42" t="s">
        <v>2760</v>
      </c>
      <c r="S324" s="42" t="s">
        <v>1853</v>
      </c>
      <c r="T324" s="42" t="s">
        <v>111</v>
      </c>
      <c r="U324" s="42"/>
      <c r="V324" s="42">
        <v>1473687</v>
      </c>
      <c r="W324" s="42">
        <v>1784</v>
      </c>
      <c r="X324" s="42">
        <v>39</v>
      </c>
      <c r="Y324" s="42">
        <v>0.31</v>
      </c>
      <c r="Z324" s="42">
        <v>1341308</v>
      </c>
      <c r="AA324" s="42">
        <v>1740</v>
      </c>
      <c r="AB324" s="42">
        <v>44</v>
      </c>
      <c r="AC324" s="42">
        <v>0</v>
      </c>
      <c r="AD324" s="42">
        <v>0</v>
      </c>
      <c r="AE324" s="42">
        <v>0</v>
      </c>
      <c r="AF324" s="42">
        <v>0</v>
      </c>
      <c r="AG324" s="42">
        <v>31</v>
      </c>
    </row>
    <row r="325" spans="1:33" x14ac:dyDescent="0.35">
      <c r="A325" s="42">
        <v>2636415574</v>
      </c>
      <c r="B325" t="s">
        <v>35</v>
      </c>
      <c r="C325" t="s">
        <v>36</v>
      </c>
      <c r="D325" s="42" t="s">
        <v>2761</v>
      </c>
      <c r="E325" s="52" t="s">
        <v>2761</v>
      </c>
      <c r="F325" s="42" t="s">
        <v>37</v>
      </c>
      <c r="G325" s="42">
        <v>2636415574</v>
      </c>
      <c r="H325" s="42" t="s">
        <v>1721</v>
      </c>
      <c r="I325" s="42" t="s">
        <v>117</v>
      </c>
      <c r="J325" s="42" t="s">
        <v>1729</v>
      </c>
      <c r="K325" s="42" t="s">
        <v>1828</v>
      </c>
      <c r="L325" s="42" t="s">
        <v>1829</v>
      </c>
      <c r="M325" s="42" t="s">
        <v>1830</v>
      </c>
      <c r="N325" s="42">
        <v>423472</v>
      </c>
      <c r="O325" s="42">
        <v>0</v>
      </c>
      <c r="P325" s="42">
        <v>0</v>
      </c>
      <c r="Q325" s="43">
        <v>42297</v>
      </c>
      <c r="R325" s="42" t="s">
        <v>2762</v>
      </c>
      <c r="S325" s="42" t="s">
        <v>2083</v>
      </c>
      <c r="T325" s="42" t="s">
        <v>49</v>
      </c>
      <c r="U325" s="42" t="s">
        <v>111</v>
      </c>
      <c r="V325" s="42">
        <v>5961117</v>
      </c>
      <c r="W325" s="42">
        <v>6625</v>
      </c>
      <c r="X325" s="42">
        <v>1266</v>
      </c>
      <c r="Y325" s="42">
        <v>0.38</v>
      </c>
      <c r="Z325" s="42">
        <v>5055011</v>
      </c>
      <c r="AA325" s="42">
        <v>6542</v>
      </c>
      <c r="AB325" s="42">
        <v>83</v>
      </c>
      <c r="AC325" s="42">
        <v>3</v>
      </c>
      <c r="AD325" s="42">
        <v>1</v>
      </c>
      <c r="AE325" s="42">
        <v>1</v>
      </c>
      <c r="AF325" s="42">
        <v>1</v>
      </c>
      <c r="AG325" s="42">
        <v>38</v>
      </c>
    </row>
    <row r="326" spans="1:33" x14ac:dyDescent="0.35">
      <c r="A326" s="42">
        <v>641522622</v>
      </c>
      <c r="B326" t="s">
        <v>35</v>
      </c>
      <c r="C326" t="s">
        <v>60</v>
      </c>
      <c r="D326" s="42" t="s">
        <v>2763</v>
      </c>
      <c r="E326" s="52" t="s">
        <v>2763</v>
      </c>
      <c r="F326" s="42" t="s">
        <v>2571</v>
      </c>
      <c r="G326" s="42">
        <v>641522622</v>
      </c>
      <c r="H326" s="42" t="s">
        <v>1721</v>
      </c>
      <c r="I326" s="42" t="s">
        <v>117</v>
      </c>
      <c r="J326" s="42" t="s">
        <v>1741</v>
      </c>
      <c r="K326" s="42" t="s">
        <v>1863</v>
      </c>
      <c r="L326" s="42" t="s">
        <v>1864</v>
      </c>
      <c r="M326" s="42" t="s">
        <v>2764</v>
      </c>
      <c r="N326" s="42">
        <v>43989</v>
      </c>
      <c r="O326" s="42">
        <v>20319</v>
      </c>
      <c r="P326" s="42">
        <v>59013</v>
      </c>
      <c r="Q326" s="43">
        <v>39661</v>
      </c>
      <c r="R326" s="42" t="s">
        <v>2765</v>
      </c>
      <c r="S326" s="42"/>
      <c r="T326" s="42" t="s">
        <v>49</v>
      </c>
      <c r="U326" s="42" t="s">
        <v>49</v>
      </c>
      <c r="V326" s="42">
        <v>5460377</v>
      </c>
      <c r="W326" s="42">
        <v>5354</v>
      </c>
      <c r="X326" s="42">
        <v>6</v>
      </c>
      <c r="Y326" s="42">
        <v>0.38</v>
      </c>
      <c r="Z326" s="42">
        <v>4739858</v>
      </c>
      <c r="AA326" s="42">
        <v>5304</v>
      </c>
      <c r="AB326" s="42">
        <v>50</v>
      </c>
      <c r="AC326" s="42">
        <v>6</v>
      </c>
      <c r="AD326" s="42">
        <v>2</v>
      </c>
      <c r="AE326" s="42">
        <v>2</v>
      </c>
      <c r="AF326" s="42">
        <v>2</v>
      </c>
      <c r="AG326" s="42">
        <v>43</v>
      </c>
    </row>
    <row r="327" spans="1:33" x14ac:dyDescent="0.35">
      <c r="A327" s="42">
        <v>2639763078</v>
      </c>
      <c r="B327" t="s">
        <v>35</v>
      </c>
      <c r="C327" t="s">
        <v>36</v>
      </c>
      <c r="D327" s="42" t="s">
        <v>2355</v>
      </c>
      <c r="E327" s="52" t="s">
        <v>2355</v>
      </c>
      <c r="F327" s="42" t="s">
        <v>37</v>
      </c>
      <c r="G327" s="42">
        <v>2639763078</v>
      </c>
      <c r="H327" s="42" t="s">
        <v>1721</v>
      </c>
      <c r="I327" s="42" t="s">
        <v>117</v>
      </c>
      <c r="J327" s="42" t="s">
        <v>1729</v>
      </c>
      <c r="K327" s="42" t="s">
        <v>1828</v>
      </c>
      <c r="L327" s="42" t="s">
        <v>1829</v>
      </c>
      <c r="M327" s="42" t="s">
        <v>1830</v>
      </c>
      <c r="N327" s="42">
        <v>423474</v>
      </c>
      <c r="O327" s="42">
        <v>0</v>
      </c>
      <c r="P327" s="42">
        <v>0</v>
      </c>
      <c r="Q327" s="43">
        <v>42314</v>
      </c>
      <c r="R327" s="42" t="s">
        <v>2766</v>
      </c>
      <c r="S327" s="42" t="s">
        <v>2083</v>
      </c>
      <c r="T327" s="42" t="s">
        <v>49</v>
      </c>
      <c r="U327" s="42" t="s">
        <v>111</v>
      </c>
      <c r="V327" s="42">
        <v>4683052</v>
      </c>
      <c r="W327" s="42">
        <v>5315</v>
      </c>
      <c r="X327" s="42">
        <v>869</v>
      </c>
      <c r="Y327" s="42">
        <v>0.38</v>
      </c>
      <c r="Z327" s="42">
        <v>3912805</v>
      </c>
      <c r="AA327" s="42">
        <v>5236</v>
      </c>
      <c r="AB327" s="42">
        <v>79</v>
      </c>
      <c r="AC327" s="42">
        <v>3</v>
      </c>
      <c r="AD327" s="42">
        <v>1</v>
      </c>
      <c r="AE327" s="42">
        <v>1</v>
      </c>
      <c r="AF327" s="42">
        <v>1</v>
      </c>
      <c r="AG327" s="42">
        <v>38</v>
      </c>
    </row>
    <row r="328" spans="1:33" x14ac:dyDescent="0.35">
      <c r="A328" s="42">
        <v>2627853717</v>
      </c>
      <c r="B328" t="s">
        <v>35</v>
      </c>
      <c r="C328" t="s">
        <v>36</v>
      </c>
      <c r="D328" s="42" t="s">
        <v>2767</v>
      </c>
      <c r="E328" s="52" t="s">
        <v>2767</v>
      </c>
      <c r="F328" s="42" t="s">
        <v>37</v>
      </c>
      <c r="G328" s="42">
        <v>2627853717</v>
      </c>
      <c r="H328" s="42" t="s">
        <v>1721</v>
      </c>
      <c r="I328" s="42" t="s">
        <v>117</v>
      </c>
      <c r="J328" s="42" t="s">
        <v>1729</v>
      </c>
      <c r="K328" s="42" t="s">
        <v>1828</v>
      </c>
      <c r="L328" s="42" t="s">
        <v>1829</v>
      </c>
      <c r="M328" s="42" t="s">
        <v>1830</v>
      </c>
      <c r="N328" s="42">
        <v>1284629</v>
      </c>
      <c r="O328" s="42">
        <v>0</v>
      </c>
      <c r="P328" s="42">
        <v>0</v>
      </c>
      <c r="Q328" s="43">
        <v>42251</v>
      </c>
      <c r="R328" s="42" t="s">
        <v>2768</v>
      </c>
      <c r="S328" s="42" t="s">
        <v>2083</v>
      </c>
      <c r="T328" s="42" t="s">
        <v>49</v>
      </c>
      <c r="U328" s="42" t="s">
        <v>111</v>
      </c>
      <c r="V328" s="42">
        <v>1997175</v>
      </c>
      <c r="W328" s="42">
        <v>2349</v>
      </c>
      <c r="X328" s="42">
        <v>473</v>
      </c>
      <c r="Y328" s="42">
        <v>0.38</v>
      </c>
      <c r="Z328" s="42">
        <v>1679986</v>
      </c>
      <c r="AA328" s="42">
        <v>2322</v>
      </c>
      <c r="AB328" s="42">
        <v>27</v>
      </c>
      <c r="AC328" s="42">
        <v>0</v>
      </c>
      <c r="AD328" s="42">
        <v>0</v>
      </c>
      <c r="AE328" s="42">
        <v>0</v>
      </c>
      <c r="AF328" s="42">
        <v>0</v>
      </c>
      <c r="AG328" s="42">
        <v>12</v>
      </c>
    </row>
    <row r="329" spans="1:33" x14ac:dyDescent="0.35">
      <c r="A329" s="42">
        <v>2503283009</v>
      </c>
      <c r="B329" t="s">
        <v>35</v>
      </c>
      <c r="C329" t="s">
        <v>36</v>
      </c>
      <c r="D329" s="42" t="s">
        <v>2769</v>
      </c>
      <c r="E329" s="52" t="s">
        <v>2630</v>
      </c>
      <c r="F329" s="42"/>
      <c r="G329" s="42">
        <v>2503283009</v>
      </c>
      <c r="H329" s="42" t="s">
        <v>1721</v>
      </c>
      <c r="I329" s="42" t="s">
        <v>117</v>
      </c>
      <c r="J329" s="42" t="s">
        <v>1729</v>
      </c>
      <c r="K329" s="42" t="s">
        <v>1828</v>
      </c>
      <c r="L329" s="42" t="s">
        <v>1829</v>
      </c>
      <c r="M329" s="42" t="s">
        <v>1830</v>
      </c>
      <c r="N329" s="42">
        <v>165597</v>
      </c>
      <c r="O329" s="42">
        <v>0</v>
      </c>
      <c r="P329" s="42">
        <v>0</v>
      </c>
      <c r="Q329" s="43">
        <v>41577</v>
      </c>
      <c r="R329" s="42" t="s">
        <v>2631</v>
      </c>
      <c r="S329" s="42" t="s">
        <v>2083</v>
      </c>
      <c r="T329" s="42" t="s">
        <v>49</v>
      </c>
      <c r="U329" s="42" t="s">
        <v>49</v>
      </c>
      <c r="V329" s="42">
        <v>6287279</v>
      </c>
      <c r="W329" s="42">
        <v>6715</v>
      </c>
      <c r="X329" s="42">
        <v>120</v>
      </c>
      <c r="Y329" s="42">
        <v>0.37</v>
      </c>
      <c r="Z329" s="42">
        <v>5190949</v>
      </c>
      <c r="AA329" s="42">
        <v>6619</v>
      </c>
      <c r="AB329" s="42">
        <v>96</v>
      </c>
      <c r="AC329" s="42">
        <v>6</v>
      </c>
      <c r="AD329" s="42">
        <v>3</v>
      </c>
      <c r="AE329" s="42">
        <v>2</v>
      </c>
      <c r="AF329" s="42">
        <v>1</v>
      </c>
      <c r="AG329" s="42">
        <v>40</v>
      </c>
    </row>
    <row r="330" spans="1:33" x14ac:dyDescent="0.35">
      <c r="A330" s="42">
        <v>2582580591</v>
      </c>
      <c r="B330" t="s">
        <v>35</v>
      </c>
      <c r="C330" t="s">
        <v>123</v>
      </c>
      <c r="D330" s="42" t="s">
        <v>1612</v>
      </c>
      <c r="E330" s="52" t="s">
        <v>2770</v>
      </c>
      <c r="F330" s="42" t="s">
        <v>46</v>
      </c>
      <c r="G330" s="42">
        <v>2582580591</v>
      </c>
      <c r="H330" s="42" t="s">
        <v>1721</v>
      </c>
      <c r="I330" s="42" t="s">
        <v>117</v>
      </c>
      <c r="J330" s="42" t="s">
        <v>117</v>
      </c>
      <c r="K330" s="42" t="s">
        <v>117</v>
      </c>
      <c r="L330" s="42" t="s">
        <v>117</v>
      </c>
      <c r="M330" s="42" t="s">
        <v>117</v>
      </c>
      <c r="N330" s="42">
        <v>1117</v>
      </c>
      <c r="O330" s="42">
        <v>0</v>
      </c>
      <c r="P330" s="42">
        <v>0</v>
      </c>
      <c r="Q330" s="43">
        <v>42216</v>
      </c>
      <c r="R330" s="42"/>
      <c r="S330" s="42" t="s">
        <v>1610</v>
      </c>
      <c r="T330" s="42" t="s">
        <v>111</v>
      </c>
      <c r="U330" s="42"/>
      <c r="V330" s="42">
        <v>1913277</v>
      </c>
      <c r="W330" s="42">
        <v>1819</v>
      </c>
      <c r="X330" s="42">
        <v>25</v>
      </c>
      <c r="Y330" s="42">
        <v>0.36</v>
      </c>
      <c r="Z330" s="42">
        <v>1766298</v>
      </c>
      <c r="AA330" s="42">
        <v>1782</v>
      </c>
      <c r="AB330" s="42">
        <v>37</v>
      </c>
      <c r="AC330" s="42">
        <v>2</v>
      </c>
      <c r="AD330" s="42">
        <v>0</v>
      </c>
      <c r="AE330" s="42">
        <v>1</v>
      </c>
      <c r="AF330" s="42">
        <v>1</v>
      </c>
      <c r="AG330" s="42">
        <v>34</v>
      </c>
    </row>
    <row r="331" spans="1:33" x14ac:dyDescent="0.35">
      <c r="A331" s="42">
        <v>640069325</v>
      </c>
      <c r="B331" t="s">
        <v>35</v>
      </c>
      <c r="C331" t="s">
        <v>60</v>
      </c>
      <c r="D331" s="42" t="s">
        <v>1947</v>
      </c>
      <c r="E331" s="52" t="s">
        <v>2771</v>
      </c>
      <c r="F331" s="42" t="s">
        <v>302</v>
      </c>
      <c r="G331" s="42">
        <v>640069325</v>
      </c>
      <c r="H331" s="42" t="s">
        <v>1721</v>
      </c>
      <c r="I331" s="42" t="s">
        <v>117</v>
      </c>
      <c r="J331" s="42" t="s">
        <v>1722</v>
      </c>
      <c r="K331" s="42" t="s">
        <v>1723</v>
      </c>
      <c r="L331" s="42" t="s">
        <v>1724</v>
      </c>
      <c r="M331" s="42" t="s">
        <v>1725</v>
      </c>
      <c r="N331" s="42">
        <v>167555</v>
      </c>
      <c r="O331" s="42">
        <v>15660</v>
      </c>
      <c r="P331" s="42">
        <v>58423</v>
      </c>
      <c r="Q331" s="43">
        <v>39234</v>
      </c>
      <c r="R331" s="42" t="s">
        <v>2772</v>
      </c>
      <c r="S331" s="42" t="s">
        <v>1853</v>
      </c>
      <c r="T331" s="42" t="s">
        <v>49</v>
      </c>
      <c r="U331" s="42" t="s">
        <v>44</v>
      </c>
      <c r="V331" s="42">
        <v>1864731</v>
      </c>
      <c r="W331" s="42">
        <v>2251</v>
      </c>
      <c r="X331" s="42">
        <v>1</v>
      </c>
      <c r="Y331" s="42">
        <v>0.35</v>
      </c>
      <c r="Z331" s="42">
        <v>1629678</v>
      </c>
      <c r="AA331" s="42">
        <v>2204</v>
      </c>
      <c r="AB331" s="42">
        <v>47</v>
      </c>
      <c r="AC331" s="42">
        <v>3</v>
      </c>
      <c r="AD331" s="42">
        <v>1</v>
      </c>
      <c r="AE331" s="42">
        <v>1</v>
      </c>
      <c r="AF331" s="42">
        <v>1</v>
      </c>
      <c r="AG331" s="42">
        <v>38</v>
      </c>
    </row>
    <row r="332" spans="1:33" x14ac:dyDescent="0.35">
      <c r="A332" s="42">
        <v>2648501456</v>
      </c>
      <c r="B332" t="s">
        <v>35</v>
      </c>
      <c r="C332" t="s">
        <v>36</v>
      </c>
      <c r="D332" s="42" t="s">
        <v>1849</v>
      </c>
      <c r="E332" s="52" t="s">
        <v>2773</v>
      </c>
      <c r="F332" s="42" t="s">
        <v>1736</v>
      </c>
      <c r="G332" s="42">
        <v>2648501456</v>
      </c>
      <c r="H332" s="42" t="s">
        <v>1721</v>
      </c>
      <c r="I332" s="42" t="s">
        <v>117</v>
      </c>
      <c r="J332" s="42" t="s">
        <v>1722</v>
      </c>
      <c r="K332" s="42" t="s">
        <v>1723</v>
      </c>
      <c r="L332" s="42" t="s">
        <v>1724</v>
      </c>
      <c r="M332" s="42" t="s">
        <v>2774</v>
      </c>
      <c r="N332" s="42">
        <v>1471515</v>
      </c>
      <c r="O332" s="42">
        <v>0</v>
      </c>
      <c r="P332" s="42">
        <v>0</v>
      </c>
      <c r="Q332" s="43">
        <v>42391</v>
      </c>
      <c r="R332" s="42" t="s">
        <v>2775</v>
      </c>
      <c r="S332" s="42" t="s">
        <v>1853</v>
      </c>
      <c r="T332" s="42" t="s">
        <v>111</v>
      </c>
      <c r="U332" s="42"/>
      <c r="V332" s="42">
        <v>1334610</v>
      </c>
      <c r="W332" s="42">
        <v>1605</v>
      </c>
      <c r="X332" s="42">
        <v>83</v>
      </c>
      <c r="Y332" s="42">
        <v>0.31</v>
      </c>
      <c r="Z332" s="42">
        <v>1226083</v>
      </c>
      <c r="AA332" s="42">
        <v>1572</v>
      </c>
      <c r="AB332" s="42">
        <v>33</v>
      </c>
      <c r="AC332" s="42">
        <v>0</v>
      </c>
      <c r="AD332" s="42">
        <v>0</v>
      </c>
      <c r="AE332" s="42">
        <v>0</v>
      </c>
      <c r="AF332" s="42">
        <v>0</v>
      </c>
      <c r="AG332" s="42">
        <v>23</v>
      </c>
    </row>
    <row r="333" spans="1:33" x14ac:dyDescent="0.35">
      <c r="A333" s="42">
        <v>2512564012</v>
      </c>
      <c r="B333" t="s">
        <v>35</v>
      </c>
      <c r="C333" t="s">
        <v>36</v>
      </c>
      <c r="D333" s="42" t="s">
        <v>1798</v>
      </c>
      <c r="E333" s="52" t="s">
        <v>2776</v>
      </c>
      <c r="F333" s="42" t="s">
        <v>46</v>
      </c>
      <c r="G333" s="42">
        <v>2512564012</v>
      </c>
      <c r="H333" s="42" t="s">
        <v>1721</v>
      </c>
      <c r="I333" s="42" t="s">
        <v>117</v>
      </c>
      <c r="J333" s="42" t="s">
        <v>117</v>
      </c>
      <c r="K333" s="42" t="s">
        <v>117</v>
      </c>
      <c r="L333" s="42" t="s">
        <v>117</v>
      </c>
      <c r="M333" s="42" t="s">
        <v>2776</v>
      </c>
      <c r="N333" s="42">
        <v>1173021</v>
      </c>
      <c r="O333" s="42">
        <v>0</v>
      </c>
      <c r="P333" s="42">
        <v>0</v>
      </c>
      <c r="Q333" s="43">
        <v>41219</v>
      </c>
      <c r="R333" s="42" t="s">
        <v>2777</v>
      </c>
      <c r="S333" s="42" t="s">
        <v>1803</v>
      </c>
      <c r="T333" s="42" t="s">
        <v>49</v>
      </c>
      <c r="U333" s="42" t="s">
        <v>44</v>
      </c>
      <c r="V333" s="42">
        <v>4885827</v>
      </c>
      <c r="W333" s="42">
        <v>4349</v>
      </c>
      <c r="X333" s="42">
        <v>1</v>
      </c>
      <c r="Y333" s="42">
        <v>0.42</v>
      </c>
      <c r="Z333" s="42">
        <v>4077351</v>
      </c>
      <c r="AA333" s="42">
        <v>4283</v>
      </c>
      <c r="AB333" s="42">
        <v>66</v>
      </c>
      <c r="AC333" s="42">
        <v>12</v>
      </c>
      <c r="AD333" s="42">
        <v>4</v>
      </c>
      <c r="AE333" s="42">
        <v>4</v>
      </c>
      <c r="AF333" s="42">
        <v>4</v>
      </c>
      <c r="AG333" s="42">
        <v>49</v>
      </c>
    </row>
    <row r="334" spans="1:33" x14ac:dyDescent="0.35">
      <c r="A334" s="42">
        <v>2507262052</v>
      </c>
      <c r="B334" t="s">
        <v>35</v>
      </c>
      <c r="C334" t="s">
        <v>36</v>
      </c>
      <c r="D334" s="42" t="s">
        <v>2778</v>
      </c>
      <c r="E334" s="52" t="s">
        <v>2779</v>
      </c>
      <c r="F334" s="42" t="s">
        <v>46</v>
      </c>
      <c r="G334" s="42">
        <v>2507262052</v>
      </c>
      <c r="H334" s="42" t="s">
        <v>1721</v>
      </c>
      <c r="I334" s="42" t="s">
        <v>117</v>
      </c>
      <c r="J334" s="42" t="s">
        <v>1722</v>
      </c>
      <c r="K334" s="42" t="s">
        <v>1788</v>
      </c>
      <c r="L334" s="42" t="s">
        <v>1789</v>
      </c>
      <c r="M334" s="42" t="s">
        <v>2779</v>
      </c>
      <c r="N334" s="42">
        <v>166318</v>
      </c>
      <c r="O334" s="42">
        <v>61805</v>
      </c>
      <c r="P334" s="42">
        <v>74433</v>
      </c>
      <c r="Q334" s="43">
        <v>40799</v>
      </c>
      <c r="R334" s="42" t="s">
        <v>2780</v>
      </c>
      <c r="S334" s="42" t="s">
        <v>1976</v>
      </c>
      <c r="T334" s="42" t="s">
        <v>49</v>
      </c>
      <c r="U334" s="42" t="s">
        <v>111</v>
      </c>
      <c r="V334" s="42">
        <v>2706690</v>
      </c>
      <c r="W334" s="42">
        <v>3046</v>
      </c>
      <c r="X334" s="42">
        <v>1</v>
      </c>
      <c r="Y334" s="42">
        <v>0.54</v>
      </c>
      <c r="Z334" s="42">
        <v>2429570</v>
      </c>
      <c r="AA334" s="42">
        <v>2990</v>
      </c>
      <c r="AB334" s="42">
        <v>56</v>
      </c>
      <c r="AC334" s="42">
        <v>6</v>
      </c>
      <c r="AD334" s="42">
        <v>2</v>
      </c>
      <c r="AE334" s="42">
        <v>2</v>
      </c>
      <c r="AF334" s="42">
        <v>2</v>
      </c>
      <c r="AG334" s="42">
        <v>45</v>
      </c>
    </row>
    <row r="335" spans="1:33" x14ac:dyDescent="0.35">
      <c r="A335" s="42">
        <v>2505679099</v>
      </c>
      <c r="B335" t="s">
        <v>35</v>
      </c>
      <c r="C335" t="s">
        <v>36</v>
      </c>
      <c r="D335" s="42" t="s">
        <v>2781</v>
      </c>
      <c r="E335" s="52" t="s">
        <v>2781</v>
      </c>
      <c r="F335" s="42"/>
      <c r="G335" s="42">
        <v>2505679099</v>
      </c>
      <c r="H335" s="42" t="s">
        <v>1721</v>
      </c>
      <c r="I335" s="42" t="s">
        <v>117</v>
      </c>
      <c r="J335" s="42" t="s">
        <v>1741</v>
      </c>
      <c r="K335" s="42" t="s">
        <v>1742</v>
      </c>
      <c r="L335" s="42" t="s">
        <v>1743</v>
      </c>
      <c r="M335" s="42" t="s">
        <v>2602</v>
      </c>
      <c r="N335" s="42">
        <v>545630</v>
      </c>
      <c r="O335" s="42">
        <v>0</v>
      </c>
      <c r="P335" s="42">
        <v>0</v>
      </c>
      <c r="Q335" s="43">
        <v>41565</v>
      </c>
      <c r="R335" s="42" t="s">
        <v>2603</v>
      </c>
      <c r="S335" s="42" t="s">
        <v>1746</v>
      </c>
      <c r="T335" s="42" t="s">
        <v>49</v>
      </c>
      <c r="U335" s="42" t="s">
        <v>44</v>
      </c>
      <c r="V335" s="42">
        <v>5499124</v>
      </c>
      <c r="W335" s="42">
        <v>4931</v>
      </c>
      <c r="X335" s="42">
        <v>8</v>
      </c>
      <c r="Y335" s="42">
        <v>0.39</v>
      </c>
      <c r="Z335" s="42">
        <v>4712771</v>
      </c>
      <c r="AA335" s="42">
        <v>4878</v>
      </c>
      <c r="AB335" s="42">
        <v>53</v>
      </c>
      <c r="AC335" s="42">
        <v>4</v>
      </c>
      <c r="AD335" s="42">
        <v>3</v>
      </c>
      <c r="AE335" s="42">
        <v>0</v>
      </c>
      <c r="AF335" s="42">
        <v>1</v>
      </c>
      <c r="AG335" s="42">
        <v>38</v>
      </c>
    </row>
    <row r="336" spans="1:33" x14ac:dyDescent="0.35">
      <c r="A336" s="42">
        <v>2648501120</v>
      </c>
      <c r="B336" t="s">
        <v>35</v>
      </c>
      <c r="C336" t="s">
        <v>36</v>
      </c>
      <c r="D336" s="42" t="s">
        <v>2782</v>
      </c>
      <c r="E336" s="52" t="s">
        <v>2783</v>
      </c>
      <c r="F336" s="42" t="s">
        <v>2252</v>
      </c>
      <c r="G336" s="42">
        <v>2648501120</v>
      </c>
      <c r="H336" s="42" t="s">
        <v>1721</v>
      </c>
      <c r="I336" s="42" t="s">
        <v>117</v>
      </c>
      <c r="J336" s="42" t="s">
        <v>1769</v>
      </c>
      <c r="K336" s="42" t="s">
        <v>2078</v>
      </c>
      <c r="L336" s="42" t="s">
        <v>2079</v>
      </c>
      <c r="M336" s="42" t="s">
        <v>2784</v>
      </c>
      <c r="N336" s="42">
        <v>1245923</v>
      </c>
      <c r="O336" s="42">
        <v>0</v>
      </c>
      <c r="P336" s="42">
        <v>0</v>
      </c>
      <c r="Q336" s="43">
        <v>42391</v>
      </c>
      <c r="R336" s="42" t="s">
        <v>2785</v>
      </c>
      <c r="S336" s="42"/>
      <c r="T336" s="42" t="s">
        <v>49</v>
      </c>
      <c r="U336" s="42"/>
      <c r="V336" s="42">
        <v>11627246</v>
      </c>
      <c r="W336" s="42">
        <v>11279</v>
      </c>
      <c r="X336" s="42">
        <v>118</v>
      </c>
      <c r="Y336" s="42">
        <v>0.5</v>
      </c>
      <c r="Z336" s="42">
        <v>9555516</v>
      </c>
      <c r="AA336" s="42">
        <v>11118</v>
      </c>
      <c r="AB336" s="42">
        <v>161</v>
      </c>
      <c r="AC336" s="42">
        <v>12</v>
      </c>
      <c r="AD336" s="42">
        <v>4</v>
      </c>
      <c r="AE336" s="42">
        <v>5</v>
      </c>
      <c r="AF336" s="42">
        <v>3</v>
      </c>
      <c r="AG336" s="42">
        <v>119</v>
      </c>
    </row>
    <row r="337" spans="1:33" x14ac:dyDescent="0.35">
      <c r="A337" s="42">
        <v>2606217317</v>
      </c>
      <c r="B337" t="s">
        <v>35</v>
      </c>
      <c r="C337" t="s">
        <v>36</v>
      </c>
      <c r="D337" s="42" t="s">
        <v>1763</v>
      </c>
      <c r="E337" s="52" t="s">
        <v>2786</v>
      </c>
      <c r="F337" s="42" t="s">
        <v>1736</v>
      </c>
      <c r="G337" s="42">
        <v>2606217317</v>
      </c>
      <c r="H337" s="42" t="s">
        <v>1721</v>
      </c>
      <c r="I337" s="42" t="s">
        <v>117</v>
      </c>
      <c r="J337" s="42" t="s">
        <v>1722</v>
      </c>
      <c r="K337" s="42" t="s">
        <v>1723</v>
      </c>
      <c r="L337" s="42" t="s">
        <v>1724</v>
      </c>
      <c r="M337" s="42" t="s">
        <v>2787</v>
      </c>
      <c r="N337" s="42">
        <v>1499499</v>
      </c>
      <c r="O337" s="42">
        <v>0</v>
      </c>
      <c r="P337" s="42">
        <v>0</v>
      </c>
      <c r="Q337" s="43">
        <v>42073</v>
      </c>
      <c r="R337" s="42" t="s">
        <v>2788</v>
      </c>
      <c r="S337" s="42"/>
      <c r="T337" s="42" t="s">
        <v>49</v>
      </c>
      <c r="U337" s="42" t="s">
        <v>44</v>
      </c>
      <c r="V337" s="42">
        <v>1750918</v>
      </c>
      <c r="W337" s="42">
        <v>1956</v>
      </c>
      <c r="X337" s="42">
        <v>9</v>
      </c>
      <c r="Y337" s="42">
        <v>0.36</v>
      </c>
      <c r="Z337" s="42">
        <v>1564443</v>
      </c>
      <c r="AA337" s="42">
        <v>1903</v>
      </c>
      <c r="AB337" s="42">
        <v>53</v>
      </c>
      <c r="AC337" s="42">
        <v>3</v>
      </c>
      <c r="AD337" s="42">
        <v>1</v>
      </c>
      <c r="AE337" s="42">
        <v>1</v>
      </c>
      <c r="AF337" s="42">
        <v>1</v>
      </c>
      <c r="AG337" s="42">
        <v>40</v>
      </c>
    </row>
    <row r="338" spans="1:33" x14ac:dyDescent="0.35">
      <c r="A338" s="42">
        <v>2523533593</v>
      </c>
      <c r="B338" t="s">
        <v>35</v>
      </c>
      <c r="C338" t="s">
        <v>36</v>
      </c>
      <c r="D338" s="42" t="s">
        <v>2789</v>
      </c>
      <c r="E338" s="52" t="s">
        <v>2790</v>
      </c>
      <c r="F338" s="42"/>
      <c r="G338" s="42">
        <v>2523533593</v>
      </c>
      <c r="H338" s="42" t="s">
        <v>1721</v>
      </c>
      <c r="I338" s="42" t="s">
        <v>117</v>
      </c>
      <c r="J338" s="42" t="s">
        <v>1741</v>
      </c>
      <c r="K338" s="42" t="s">
        <v>1742</v>
      </c>
      <c r="L338" s="42" t="s">
        <v>1743</v>
      </c>
      <c r="M338" s="42" t="s">
        <v>117</v>
      </c>
      <c r="N338" s="42">
        <v>54304</v>
      </c>
      <c r="O338" s="42">
        <v>0</v>
      </c>
      <c r="P338" s="42">
        <v>0</v>
      </c>
      <c r="Q338" s="43">
        <v>41565</v>
      </c>
      <c r="R338" s="42" t="s">
        <v>2791</v>
      </c>
      <c r="S338" s="42" t="s">
        <v>1746</v>
      </c>
      <c r="T338" s="42" t="s">
        <v>49</v>
      </c>
      <c r="U338" s="42" t="s">
        <v>44</v>
      </c>
      <c r="V338" s="42">
        <v>5509943</v>
      </c>
      <c r="W338" s="42">
        <v>4914</v>
      </c>
      <c r="X338" s="42">
        <v>5</v>
      </c>
      <c r="Y338" s="42">
        <v>0.39</v>
      </c>
      <c r="Z338" s="42">
        <v>4691266</v>
      </c>
      <c r="AA338" s="42">
        <v>4846</v>
      </c>
      <c r="AB338" s="42">
        <v>68</v>
      </c>
      <c r="AC338" s="42">
        <v>7</v>
      </c>
      <c r="AD338" s="42">
        <v>3</v>
      </c>
      <c r="AE338" s="42">
        <v>1</v>
      </c>
      <c r="AF338" s="42">
        <v>3</v>
      </c>
      <c r="AG338" s="42">
        <v>38</v>
      </c>
    </row>
    <row r="339" spans="1:33" x14ac:dyDescent="0.35">
      <c r="A339" s="42">
        <v>2654587734</v>
      </c>
      <c r="B339" t="s">
        <v>35</v>
      </c>
      <c r="C339" t="s">
        <v>36</v>
      </c>
      <c r="D339" s="42" t="s">
        <v>1849</v>
      </c>
      <c r="E339" s="52" t="s">
        <v>2792</v>
      </c>
      <c r="F339" s="42" t="s">
        <v>1736</v>
      </c>
      <c r="G339" s="42">
        <v>2654587734</v>
      </c>
      <c r="H339" s="42" t="s">
        <v>1721</v>
      </c>
      <c r="I339" s="42" t="s">
        <v>117</v>
      </c>
      <c r="J339" s="42" t="s">
        <v>1722</v>
      </c>
      <c r="K339" s="42" t="s">
        <v>1723</v>
      </c>
      <c r="L339" s="42" t="s">
        <v>1724</v>
      </c>
      <c r="M339" s="42" t="s">
        <v>2793</v>
      </c>
      <c r="N339" s="42">
        <v>1471517</v>
      </c>
      <c r="O339" s="42">
        <v>0</v>
      </c>
      <c r="P339" s="42">
        <v>0</v>
      </c>
      <c r="Q339" s="43">
        <v>42443</v>
      </c>
      <c r="R339" s="42" t="s">
        <v>2794</v>
      </c>
      <c r="S339" s="42" t="s">
        <v>1853</v>
      </c>
      <c r="T339" s="42" t="s">
        <v>111</v>
      </c>
      <c r="U339" s="42"/>
      <c r="V339" s="42">
        <v>1202371</v>
      </c>
      <c r="W339" s="42">
        <v>1409</v>
      </c>
      <c r="X339" s="42">
        <v>41</v>
      </c>
      <c r="Y339" s="42">
        <v>0.32</v>
      </c>
      <c r="Z339" s="42">
        <v>1112329</v>
      </c>
      <c r="AA339" s="42">
        <v>1370</v>
      </c>
      <c r="AB339" s="42">
        <v>39</v>
      </c>
      <c r="AC339" s="42">
        <v>3</v>
      </c>
      <c r="AD339" s="42">
        <v>1</v>
      </c>
      <c r="AE339" s="42">
        <v>1</v>
      </c>
      <c r="AF339" s="42">
        <v>1</v>
      </c>
      <c r="AG339" s="42">
        <v>29</v>
      </c>
    </row>
    <row r="340" spans="1:33" x14ac:dyDescent="0.35">
      <c r="A340" s="42">
        <v>641522640</v>
      </c>
      <c r="B340" t="s">
        <v>35</v>
      </c>
      <c r="C340" t="s">
        <v>60</v>
      </c>
      <c r="D340" s="42" t="s">
        <v>2795</v>
      </c>
      <c r="E340" s="52" t="s">
        <v>2795</v>
      </c>
      <c r="F340" s="42" t="s">
        <v>1205</v>
      </c>
      <c r="G340" s="42">
        <v>641522640</v>
      </c>
      <c r="H340" s="42" t="s">
        <v>1721</v>
      </c>
      <c r="I340" s="42" t="s">
        <v>117</v>
      </c>
      <c r="J340" s="42" t="s">
        <v>1729</v>
      </c>
      <c r="K340" s="42" t="s">
        <v>1730</v>
      </c>
      <c r="L340" s="42" t="s">
        <v>1731</v>
      </c>
      <c r="M340" s="42" t="s">
        <v>1732</v>
      </c>
      <c r="N340" s="42">
        <v>449447</v>
      </c>
      <c r="O340" s="42">
        <v>27835</v>
      </c>
      <c r="P340" s="42">
        <v>59101</v>
      </c>
      <c r="Q340" s="43">
        <v>39661</v>
      </c>
      <c r="R340" s="42" t="s">
        <v>2796</v>
      </c>
      <c r="S340" s="42" t="s">
        <v>2166</v>
      </c>
      <c r="T340" s="42" t="s">
        <v>49</v>
      </c>
      <c r="U340" s="42" t="s">
        <v>49</v>
      </c>
      <c r="V340" s="42">
        <v>5842795</v>
      </c>
      <c r="W340" s="42">
        <v>6360</v>
      </c>
      <c r="X340" s="42">
        <v>1</v>
      </c>
      <c r="Y340" s="42">
        <v>0.42</v>
      </c>
      <c r="Z340" s="42">
        <v>4757801</v>
      </c>
      <c r="AA340" s="42">
        <v>6312</v>
      </c>
      <c r="AB340" s="42">
        <v>48</v>
      </c>
      <c r="AC340" s="42">
        <v>6</v>
      </c>
      <c r="AD340" s="42">
        <v>2</v>
      </c>
      <c r="AE340" s="42">
        <v>2</v>
      </c>
      <c r="AF340" s="42">
        <v>2</v>
      </c>
      <c r="AG340" s="42">
        <v>42</v>
      </c>
    </row>
    <row r="341" spans="1:33" x14ac:dyDescent="0.35">
      <c r="A341" s="42">
        <v>644736348</v>
      </c>
      <c r="B341" t="s">
        <v>35</v>
      </c>
      <c r="C341" t="s">
        <v>60</v>
      </c>
      <c r="D341" s="42" t="s">
        <v>1861</v>
      </c>
      <c r="E341" s="52" t="s">
        <v>2797</v>
      </c>
      <c r="F341" s="42" t="s">
        <v>46</v>
      </c>
      <c r="G341" s="42">
        <v>644736348</v>
      </c>
      <c r="H341" s="42" t="s">
        <v>1721</v>
      </c>
      <c r="I341" s="42" t="s">
        <v>117</v>
      </c>
      <c r="J341" s="42" t="s">
        <v>1741</v>
      </c>
      <c r="K341" s="42" t="s">
        <v>1863</v>
      </c>
      <c r="L341" s="42" t="s">
        <v>1864</v>
      </c>
      <c r="M341" s="42" t="s">
        <v>2797</v>
      </c>
      <c r="N341" s="42">
        <v>395962</v>
      </c>
      <c r="O341" s="42">
        <v>28339</v>
      </c>
      <c r="P341" s="42">
        <v>59143</v>
      </c>
      <c r="Q341" s="43">
        <v>40148</v>
      </c>
      <c r="R341" s="42" t="s">
        <v>2798</v>
      </c>
      <c r="S341" s="42" t="s">
        <v>1866</v>
      </c>
      <c r="T341" s="42" t="s">
        <v>49</v>
      </c>
      <c r="U341" s="42" t="s">
        <v>44</v>
      </c>
      <c r="V341" s="42">
        <v>4803347</v>
      </c>
      <c r="W341" s="42">
        <v>4697</v>
      </c>
      <c r="X341" s="42">
        <v>5</v>
      </c>
      <c r="Y341" s="42">
        <v>0.4</v>
      </c>
      <c r="Z341" s="42">
        <v>4174173</v>
      </c>
      <c r="AA341" s="42">
        <v>4648</v>
      </c>
      <c r="AB341" s="42">
        <v>49</v>
      </c>
      <c r="AC341" s="42">
        <v>6</v>
      </c>
      <c r="AD341" s="42">
        <v>2</v>
      </c>
      <c r="AE341" s="42">
        <v>2</v>
      </c>
      <c r="AF341" s="42">
        <v>2</v>
      </c>
      <c r="AG341" s="42">
        <v>42</v>
      </c>
    </row>
    <row r="342" spans="1:33" x14ac:dyDescent="0.35">
      <c r="A342" s="42">
        <v>2523533517</v>
      </c>
      <c r="B342" t="s">
        <v>35</v>
      </c>
      <c r="C342" t="s">
        <v>123</v>
      </c>
      <c r="D342" s="42" t="s">
        <v>1814</v>
      </c>
      <c r="E342" s="52" t="s">
        <v>2799</v>
      </c>
      <c r="F342" s="42" t="s">
        <v>1816</v>
      </c>
      <c r="G342" s="42">
        <v>2523533517</v>
      </c>
      <c r="H342" s="42" t="s">
        <v>1721</v>
      </c>
      <c r="I342" s="42" t="s">
        <v>1814</v>
      </c>
      <c r="J342" s="42" t="s">
        <v>1817</v>
      </c>
      <c r="K342" s="42" t="s">
        <v>1818</v>
      </c>
      <c r="L342" s="42" t="s">
        <v>117</v>
      </c>
      <c r="M342" s="42" t="s">
        <v>117</v>
      </c>
      <c r="N342" s="42">
        <v>1117</v>
      </c>
      <c r="O342" s="42">
        <v>0</v>
      </c>
      <c r="P342" s="42">
        <v>0</v>
      </c>
      <c r="Q342" s="43">
        <v>41736</v>
      </c>
      <c r="R342" s="42" t="s">
        <v>2800</v>
      </c>
      <c r="S342" s="42" t="s">
        <v>1820</v>
      </c>
      <c r="T342" s="42" t="s">
        <v>111</v>
      </c>
      <c r="U342" s="42"/>
      <c r="V342" s="42">
        <v>1989935</v>
      </c>
      <c r="W342" s="42">
        <v>2194</v>
      </c>
      <c r="X342" s="42">
        <v>322</v>
      </c>
      <c r="Y342" s="42">
        <v>0.35</v>
      </c>
      <c r="Z342" s="42">
        <v>1812045</v>
      </c>
      <c r="AA342" s="42">
        <v>2160</v>
      </c>
      <c r="AB342" s="42">
        <v>34</v>
      </c>
      <c r="AC342" s="42">
        <v>0</v>
      </c>
      <c r="AD342" s="42">
        <v>0</v>
      </c>
      <c r="AE342" s="42">
        <v>0</v>
      </c>
      <c r="AF342" s="42">
        <v>0</v>
      </c>
      <c r="AG342" s="42">
        <v>31</v>
      </c>
    </row>
    <row r="343" spans="1:33" x14ac:dyDescent="0.35">
      <c r="A343" s="42">
        <v>647000233</v>
      </c>
      <c r="B343" t="s">
        <v>35</v>
      </c>
      <c r="C343" t="s">
        <v>36</v>
      </c>
      <c r="D343" s="42" t="s">
        <v>2801</v>
      </c>
      <c r="E343" s="52" t="s">
        <v>2801</v>
      </c>
      <c r="F343" s="42" t="s">
        <v>1571</v>
      </c>
      <c r="G343" s="42">
        <v>647000233</v>
      </c>
      <c r="H343" s="42" t="s">
        <v>1721</v>
      </c>
      <c r="I343" s="42" t="s">
        <v>117</v>
      </c>
      <c r="J343" s="42" t="s">
        <v>1769</v>
      </c>
      <c r="K343" s="42" t="s">
        <v>1794</v>
      </c>
      <c r="L343" s="42" t="s">
        <v>2100</v>
      </c>
      <c r="M343" s="42" t="s">
        <v>2101</v>
      </c>
      <c r="N343" s="42">
        <v>533240</v>
      </c>
      <c r="O343" s="42">
        <v>40109</v>
      </c>
      <c r="P343" s="42">
        <v>42983</v>
      </c>
      <c r="Q343" s="43">
        <v>40391</v>
      </c>
      <c r="R343" s="42" t="s">
        <v>2802</v>
      </c>
      <c r="S343" s="42"/>
      <c r="T343" s="42" t="s">
        <v>49</v>
      </c>
      <c r="U343" s="42" t="s">
        <v>44</v>
      </c>
      <c r="V343" s="42">
        <v>3879030</v>
      </c>
      <c r="W343" s="42">
        <v>3500</v>
      </c>
      <c r="X343" s="42">
        <v>93</v>
      </c>
      <c r="Y343" s="42">
        <v>0.4</v>
      </c>
      <c r="Z343" s="42">
        <v>3299764</v>
      </c>
      <c r="AA343" s="42">
        <v>3449</v>
      </c>
      <c r="AB343" s="42">
        <v>51</v>
      </c>
      <c r="AC343" s="42">
        <v>9</v>
      </c>
      <c r="AD343" s="42">
        <v>3</v>
      </c>
      <c r="AE343" s="42">
        <v>3</v>
      </c>
      <c r="AF343" s="42">
        <v>3</v>
      </c>
      <c r="AG343" s="42">
        <v>42</v>
      </c>
    </row>
    <row r="344" spans="1:33" x14ac:dyDescent="0.35">
      <c r="A344" s="42">
        <v>2747842482</v>
      </c>
      <c r="B344" t="s">
        <v>35</v>
      </c>
      <c r="C344" t="s">
        <v>36</v>
      </c>
      <c r="D344" s="42" t="s">
        <v>392</v>
      </c>
      <c r="E344" s="52" t="s">
        <v>2803</v>
      </c>
      <c r="F344" s="42" t="s">
        <v>46</v>
      </c>
      <c r="G344" s="42">
        <v>2747842482</v>
      </c>
      <c r="H344" s="42" t="s">
        <v>1721</v>
      </c>
      <c r="I344" s="42" t="s">
        <v>117</v>
      </c>
      <c r="J344" s="42" t="s">
        <v>1722</v>
      </c>
      <c r="K344" s="42" t="s">
        <v>1788</v>
      </c>
      <c r="L344" s="42" t="s">
        <v>1789</v>
      </c>
      <c r="M344" s="42" t="s">
        <v>2804</v>
      </c>
      <c r="N344" s="42">
        <v>2035233</v>
      </c>
      <c r="O344" s="42">
        <v>0</v>
      </c>
      <c r="P344" s="42">
        <v>0</v>
      </c>
      <c r="Q344" s="43">
        <v>42989</v>
      </c>
      <c r="R344" s="42" t="s">
        <v>2805</v>
      </c>
      <c r="S344" s="42" t="s">
        <v>1907</v>
      </c>
      <c r="T344" s="42" t="s">
        <v>111</v>
      </c>
      <c r="U344" s="42"/>
      <c r="V344" s="42">
        <v>750528</v>
      </c>
      <c r="W344" s="42">
        <v>880</v>
      </c>
      <c r="X344" s="42">
        <v>43</v>
      </c>
      <c r="Y344" s="42">
        <v>0.57999999999999996</v>
      </c>
      <c r="Z344" s="42">
        <v>646271</v>
      </c>
      <c r="AA344" s="42">
        <v>853</v>
      </c>
      <c r="AB344" s="42">
        <v>27</v>
      </c>
      <c r="AC344" s="42">
        <v>3</v>
      </c>
      <c r="AD344" s="42">
        <v>1</v>
      </c>
      <c r="AE344" s="42">
        <v>1</v>
      </c>
      <c r="AF344" s="42">
        <v>1</v>
      </c>
      <c r="AG344" s="42">
        <v>16</v>
      </c>
    </row>
    <row r="345" spans="1:33" x14ac:dyDescent="0.35">
      <c r="A345" s="42">
        <v>2551306555</v>
      </c>
      <c r="B345" t="s">
        <v>35</v>
      </c>
      <c r="C345" t="s">
        <v>36</v>
      </c>
      <c r="D345" s="42" t="s">
        <v>1734</v>
      </c>
      <c r="E345" s="52" t="s">
        <v>2806</v>
      </c>
      <c r="F345" s="42" t="s">
        <v>1736</v>
      </c>
      <c r="G345" s="42">
        <v>2551306555</v>
      </c>
      <c r="H345" s="42" t="s">
        <v>1721</v>
      </c>
      <c r="I345" s="42" t="s">
        <v>117</v>
      </c>
      <c r="J345" s="42" t="s">
        <v>1722</v>
      </c>
      <c r="K345" s="42" t="s">
        <v>1723</v>
      </c>
      <c r="L345" s="42" t="s">
        <v>1724</v>
      </c>
      <c r="M345" s="42" t="s">
        <v>2806</v>
      </c>
      <c r="N345" s="42">
        <v>569154</v>
      </c>
      <c r="O345" s="42">
        <v>0</v>
      </c>
      <c r="P345" s="42">
        <v>0</v>
      </c>
      <c r="Q345" s="42"/>
      <c r="R345" s="42" t="s">
        <v>2807</v>
      </c>
      <c r="S345" s="42"/>
      <c r="T345" s="42" t="s">
        <v>49</v>
      </c>
      <c r="U345" s="42" t="s">
        <v>44</v>
      </c>
      <c r="V345" s="42">
        <v>99467</v>
      </c>
      <c r="W345" s="42">
        <v>204</v>
      </c>
      <c r="X345" s="42">
        <v>92</v>
      </c>
      <c r="Y345" s="42">
        <v>0.3</v>
      </c>
      <c r="Z345" s="42">
        <v>84707</v>
      </c>
      <c r="AA345" s="42">
        <v>203</v>
      </c>
      <c r="AB345" s="42">
        <v>1</v>
      </c>
      <c r="AC345" s="42">
        <v>0</v>
      </c>
      <c r="AD345" s="42">
        <v>0</v>
      </c>
      <c r="AE345" s="42">
        <v>0</v>
      </c>
      <c r="AF345" s="42">
        <v>0</v>
      </c>
      <c r="AG345" s="42">
        <v>1</v>
      </c>
    </row>
    <row r="346" spans="1:33" x14ac:dyDescent="0.35">
      <c r="A346" s="42">
        <v>2522572068</v>
      </c>
      <c r="B346" t="s">
        <v>35</v>
      </c>
      <c r="C346" t="s">
        <v>123</v>
      </c>
      <c r="D346" s="42" t="s">
        <v>1814</v>
      </c>
      <c r="E346" s="52" t="s">
        <v>2808</v>
      </c>
      <c r="F346" s="42" t="s">
        <v>1816</v>
      </c>
      <c r="G346" s="42">
        <v>2522572068</v>
      </c>
      <c r="H346" s="42" t="s">
        <v>1721</v>
      </c>
      <c r="I346" s="42" t="s">
        <v>1814</v>
      </c>
      <c r="J346" s="42" t="s">
        <v>1817</v>
      </c>
      <c r="K346" s="42" t="s">
        <v>1818</v>
      </c>
      <c r="L346" s="42" t="s">
        <v>117</v>
      </c>
      <c r="M346" s="42" t="s">
        <v>117</v>
      </c>
      <c r="N346" s="42">
        <v>1117</v>
      </c>
      <c r="O346" s="42">
        <v>0</v>
      </c>
      <c r="P346" s="42">
        <v>0</v>
      </c>
      <c r="Q346" s="43">
        <v>41736</v>
      </c>
      <c r="R346" s="42" t="s">
        <v>2809</v>
      </c>
      <c r="S346" s="42" t="s">
        <v>1820</v>
      </c>
      <c r="T346" s="42" t="s">
        <v>111</v>
      </c>
      <c r="U346" s="42"/>
      <c r="V346" s="42">
        <v>2197281</v>
      </c>
      <c r="W346" s="42">
        <v>2402</v>
      </c>
      <c r="X346" s="42">
        <v>157</v>
      </c>
      <c r="Y346" s="42">
        <v>0.34</v>
      </c>
      <c r="Z346" s="42">
        <v>1985319</v>
      </c>
      <c r="AA346" s="42">
        <v>2360</v>
      </c>
      <c r="AB346" s="42">
        <v>42</v>
      </c>
      <c r="AC346" s="42">
        <v>2</v>
      </c>
      <c r="AD346" s="42">
        <v>0</v>
      </c>
      <c r="AE346" s="42">
        <v>1</v>
      </c>
      <c r="AF346" s="42">
        <v>1</v>
      </c>
      <c r="AG346" s="42">
        <v>36</v>
      </c>
    </row>
    <row r="347" spans="1:33" x14ac:dyDescent="0.35">
      <c r="A347" s="42">
        <v>2506520014</v>
      </c>
      <c r="B347" t="s">
        <v>35</v>
      </c>
      <c r="C347" t="s">
        <v>60</v>
      </c>
      <c r="D347" s="42" t="s">
        <v>1798</v>
      </c>
      <c r="E347" s="52" t="s">
        <v>2810</v>
      </c>
      <c r="F347" s="42" t="s">
        <v>46</v>
      </c>
      <c r="G347" s="42">
        <v>2506520014</v>
      </c>
      <c r="H347" s="42" t="s">
        <v>1721</v>
      </c>
      <c r="I347" s="42" t="s">
        <v>117</v>
      </c>
      <c r="J347" s="42" t="s">
        <v>2227</v>
      </c>
      <c r="K347" s="42" t="s">
        <v>2228</v>
      </c>
      <c r="L347" s="42" t="s">
        <v>2229</v>
      </c>
      <c r="M347" s="42" t="s">
        <v>2811</v>
      </c>
      <c r="N347" s="42">
        <v>129961</v>
      </c>
      <c r="O347" s="42">
        <v>0</v>
      </c>
      <c r="P347" s="42">
        <v>0</v>
      </c>
      <c r="Q347" s="43">
        <v>41212</v>
      </c>
      <c r="R347" s="42" t="s">
        <v>2812</v>
      </c>
      <c r="S347" s="42" t="s">
        <v>1803</v>
      </c>
      <c r="T347" s="42" t="s">
        <v>49</v>
      </c>
      <c r="U347" s="42" t="s">
        <v>44</v>
      </c>
      <c r="V347" s="42">
        <v>5050153</v>
      </c>
      <c r="W347" s="42">
        <v>4460</v>
      </c>
      <c r="X347" s="42">
        <v>2</v>
      </c>
      <c r="Y347" s="42">
        <v>0.53</v>
      </c>
      <c r="Z347" s="42">
        <v>4381576</v>
      </c>
      <c r="AA347" s="42">
        <v>4408</v>
      </c>
      <c r="AB347" s="42">
        <v>52</v>
      </c>
      <c r="AC347" s="42">
        <v>6</v>
      </c>
      <c r="AD347" s="42">
        <v>2</v>
      </c>
      <c r="AE347" s="42">
        <v>2</v>
      </c>
      <c r="AF347" s="42">
        <v>2</v>
      </c>
      <c r="AG347" s="42">
        <v>43</v>
      </c>
    </row>
    <row r="348" spans="1:33" x14ac:dyDescent="0.35">
      <c r="A348" s="42">
        <v>2728369583</v>
      </c>
      <c r="B348" t="s">
        <v>35</v>
      </c>
      <c r="C348" t="s">
        <v>36</v>
      </c>
      <c r="D348" s="42" t="s">
        <v>2813</v>
      </c>
      <c r="E348" s="52" t="s">
        <v>2814</v>
      </c>
      <c r="F348" s="42" t="s">
        <v>1926</v>
      </c>
      <c r="G348" s="42">
        <v>2728369583</v>
      </c>
      <c r="H348" s="42" t="s">
        <v>1721</v>
      </c>
      <c r="I348" s="42" t="s">
        <v>117</v>
      </c>
      <c r="J348" s="42" t="s">
        <v>1769</v>
      </c>
      <c r="K348" s="42" t="s">
        <v>1794</v>
      </c>
      <c r="L348" s="42" t="s">
        <v>2100</v>
      </c>
      <c r="M348" s="42" t="s">
        <v>2101</v>
      </c>
      <c r="N348" s="42">
        <v>1810942</v>
      </c>
      <c r="O348" s="42">
        <v>0</v>
      </c>
      <c r="P348" s="42">
        <v>0</v>
      </c>
      <c r="Q348" s="43">
        <v>42853</v>
      </c>
      <c r="R348" s="42" t="s">
        <v>2815</v>
      </c>
      <c r="S348" s="42"/>
      <c r="T348" s="42" t="s">
        <v>49</v>
      </c>
      <c r="U348" s="42"/>
      <c r="V348" s="42">
        <v>3603762</v>
      </c>
      <c r="W348" s="42">
        <v>3408</v>
      </c>
      <c r="X348" s="42">
        <v>193</v>
      </c>
      <c r="Y348" s="42">
        <v>0.4</v>
      </c>
      <c r="Z348" s="42">
        <v>3134045</v>
      </c>
      <c r="AA348" s="42">
        <v>3347</v>
      </c>
      <c r="AB348" s="42">
        <v>61</v>
      </c>
      <c r="AC348" s="42">
        <v>8</v>
      </c>
      <c r="AD348" s="42">
        <v>4</v>
      </c>
      <c r="AE348" s="42">
        <v>3</v>
      </c>
      <c r="AF348" s="42">
        <v>1</v>
      </c>
      <c r="AG348" s="42">
        <v>38</v>
      </c>
    </row>
    <row r="349" spans="1:33" x14ac:dyDescent="0.35">
      <c r="A349" s="42">
        <v>2684622569</v>
      </c>
      <c r="B349" t="s">
        <v>35</v>
      </c>
      <c r="C349" t="s">
        <v>36</v>
      </c>
      <c r="D349" s="42" t="s">
        <v>1954</v>
      </c>
      <c r="E349" s="52" t="s">
        <v>2816</v>
      </c>
      <c r="F349" s="42" t="s">
        <v>1736</v>
      </c>
      <c r="G349" s="42">
        <v>2684622569</v>
      </c>
      <c r="H349" s="42" t="s">
        <v>1721</v>
      </c>
      <c r="I349" s="42" t="s">
        <v>117</v>
      </c>
      <c r="J349" s="42" t="s">
        <v>1722</v>
      </c>
      <c r="K349" s="42" t="s">
        <v>1723</v>
      </c>
      <c r="L349" s="42" t="s">
        <v>1724</v>
      </c>
      <c r="M349" s="42" t="s">
        <v>2817</v>
      </c>
      <c r="N349" s="42">
        <v>1471439</v>
      </c>
      <c r="O349" s="42">
        <v>0</v>
      </c>
      <c r="P349" s="42">
        <v>0</v>
      </c>
      <c r="Q349" s="43">
        <v>42563</v>
      </c>
      <c r="R349" s="42" t="s">
        <v>2818</v>
      </c>
      <c r="S349" s="42"/>
      <c r="T349" s="42" t="s">
        <v>49</v>
      </c>
      <c r="U349" s="42"/>
      <c r="V349" s="42">
        <v>783593</v>
      </c>
      <c r="W349" s="42">
        <v>988</v>
      </c>
      <c r="X349" s="42">
        <v>99</v>
      </c>
      <c r="Y349" s="42">
        <v>0.32</v>
      </c>
      <c r="Z349" s="42">
        <v>718897</v>
      </c>
      <c r="AA349" s="42">
        <v>961</v>
      </c>
      <c r="AB349" s="42">
        <v>27</v>
      </c>
      <c r="AC349" s="42">
        <v>3</v>
      </c>
      <c r="AD349" s="42">
        <v>1</v>
      </c>
      <c r="AE349" s="42">
        <v>1</v>
      </c>
      <c r="AF349" s="42">
        <v>1</v>
      </c>
      <c r="AG349" s="42">
        <v>18</v>
      </c>
    </row>
    <row r="350" spans="1:33" x14ac:dyDescent="0.35">
      <c r="A350" s="42">
        <v>2507262054</v>
      </c>
      <c r="B350" t="s">
        <v>35</v>
      </c>
      <c r="C350" t="s">
        <v>36</v>
      </c>
      <c r="D350" s="42" t="s">
        <v>1861</v>
      </c>
      <c r="E350" s="52" t="s">
        <v>2819</v>
      </c>
      <c r="F350" s="42" t="s">
        <v>46</v>
      </c>
      <c r="G350" s="42">
        <v>2507262054</v>
      </c>
      <c r="H350" s="42" t="s">
        <v>1721</v>
      </c>
      <c r="I350" s="42" t="s">
        <v>117</v>
      </c>
      <c r="J350" s="42" t="s">
        <v>1741</v>
      </c>
      <c r="K350" s="42" t="s">
        <v>1863</v>
      </c>
      <c r="L350" s="42" t="s">
        <v>1864</v>
      </c>
      <c r="M350" s="42" t="s">
        <v>2820</v>
      </c>
      <c r="N350" s="42">
        <v>860575</v>
      </c>
      <c r="O350" s="42">
        <v>59973</v>
      </c>
      <c r="P350" s="42">
        <v>75093</v>
      </c>
      <c r="Q350" s="43">
        <v>40799</v>
      </c>
      <c r="R350" s="42" t="s">
        <v>2821</v>
      </c>
      <c r="S350" s="42" t="s">
        <v>1866</v>
      </c>
      <c r="T350" s="42" t="s">
        <v>49</v>
      </c>
      <c r="U350" s="42" t="s">
        <v>111</v>
      </c>
      <c r="V350" s="42">
        <v>5460476</v>
      </c>
      <c r="W350" s="42">
        <v>5170</v>
      </c>
      <c r="X350" s="42">
        <v>7</v>
      </c>
      <c r="Y350" s="42">
        <v>0.38</v>
      </c>
      <c r="Z350" s="42">
        <v>4730017</v>
      </c>
      <c r="AA350" s="42">
        <v>5109</v>
      </c>
      <c r="AB350" s="42">
        <v>61</v>
      </c>
      <c r="AC350" s="42">
        <v>6</v>
      </c>
      <c r="AD350" s="42">
        <v>2</v>
      </c>
      <c r="AE350" s="42">
        <v>2</v>
      </c>
      <c r="AF350" s="42">
        <v>2</v>
      </c>
      <c r="AG350" s="42">
        <v>42</v>
      </c>
    </row>
    <row r="351" spans="1:33" x14ac:dyDescent="0.35">
      <c r="A351" s="42">
        <v>2597489867</v>
      </c>
      <c r="B351" t="s">
        <v>35</v>
      </c>
      <c r="C351" t="s">
        <v>36</v>
      </c>
      <c r="D351" s="42" t="s">
        <v>2822</v>
      </c>
      <c r="E351" s="52" t="s">
        <v>2822</v>
      </c>
      <c r="F351" s="42" t="s">
        <v>1759</v>
      </c>
      <c r="G351" s="42">
        <v>2597489867</v>
      </c>
      <c r="H351" s="42" t="s">
        <v>1721</v>
      </c>
      <c r="I351" s="42" t="s">
        <v>117</v>
      </c>
      <c r="J351" s="42" t="s">
        <v>1722</v>
      </c>
      <c r="K351" s="42" t="s">
        <v>1894</v>
      </c>
      <c r="L351" s="42" t="s">
        <v>1982</v>
      </c>
      <c r="M351" s="42" t="s">
        <v>2823</v>
      </c>
      <c r="N351" s="42">
        <v>322866</v>
      </c>
      <c r="O351" s="42">
        <v>0</v>
      </c>
      <c r="P351" s="42">
        <v>0</v>
      </c>
      <c r="Q351" s="43">
        <v>41981</v>
      </c>
      <c r="R351" s="42" t="s">
        <v>2824</v>
      </c>
      <c r="S351" s="42" t="s">
        <v>2825</v>
      </c>
      <c r="T351" s="42" t="s">
        <v>49</v>
      </c>
      <c r="U351" s="42" t="s">
        <v>44</v>
      </c>
      <c r="V351" s="42">
        <v>89264</v>
      </c>
      <c r="W351" s="42">
        <v>139</v>
      </c>
      <c r="X351" s="42">
        <v>96</v>
      </c>
      <c r="Y351" s="42">
        <v>0.53</v>
      </c>
      <c r="Z351" s="42">
        <v>73107</v>
      </c>
      <c r="AA351" s="42">
        <v>135</v>
      </c>
      <c r="AB351" s="42">
        <v>4</v>
      </c>
      <c r="AC351" s="42">
        <v>2</v>
      </c>
      <c r="AD351" s="42">
        <v>0</v>
      </c>
      <c r="AE351" s="42">
        <v>1</v>
      </c>
      <c r="AF351" s="42">
        <v>1</v>
      </c>
      <c r="AG351" s="42">
        <v>2</v>
      </c>
    </row>
    <row r="352" spans="1:33" x14ac:dyDescent="0.35">
      <c r="A352" s="42">
        <v>2509601046</v>
      </c>
      <c r="B352" t="s">
        <v>35</v>
      </c>
      <c r="C352" t="s">
        <v>36</v>
      </c>
      <c r="D352" s="42" t="s">
        <v>1798</v>
      </c>
      <c r="E352" s="52" t="s">
        <v>2826</v>
      </c>
      <c r="F352" s="42" t="s">
        <v>46</v>
      </c>
      <c r="G352" s="42">
        <v>2509601046</v>
      </c>
      <c r="H352" s="42" t="s">
        <v>1721</v>
      </c>
      <c r="I352" s="42" t="s">
        <v>117</v>
      </c>
      <c r="J352" s="42" t="s">
        <v>1729</v>
      </c>
      <c r="K352" s="42" t="s">
        <v>2348</v>
      </c>
      <c r="L352" s="42" t="s">
        <v>2557</v>
      </c>
      <c r="M352" s="42" t="s">
        <v>2827</v>
      </c>
      <c r="N352" s="42">
        <v>113355</v>
      </c>
      <c r="O352" s="42">
        <v>62511</v>
      </c>
      <c r="P352" s="42">
        <v>0</v>
      </c>
      <c r="Q352" s="43">
        <v>41220</v>
      </c>
      <c r="R352" s="42" t="s">
        <v>2828</v>
      </c>
      <c r="S352" s="42" t="s">
        <v>1803</v>
      </c>
      <c r="T352" s="42" t="s">
        <v>49</v>
      </c>
      <c r="U352" s="42" t="s">
        <v>111</v>
      </c>
      <c r="V352" s="42">
        <v>4263418</v>
      </c>
      <c r="W352" s="42">
        <v>4199</v>
      </c>
      <c r="X352" s="42">
        <v>1</v>
      </c>
      <c r="Y352" s="42">
        <v>0.34</v>
      </c>
      <c r="Z352" s="42">
        <v>3617094</v>
      </c>
      <c r="AA352" s="42">
        <v>4140</v>
      </c>
      <c r="AB352" s="42">
        <v>59</v>
      </c>
      <c r="AC352" s="42">
        <v>8</v>
      </c>
      <c r="AD352" s="42">
        <v>3</v>
      </c>
      <c r="AE352" s="42">
        <v>2</v>
      </c>
      <c r="AF352" s="42">
        <v>3</v>
      </c>
      <c r="AG352" s="42">
        <v>40</v>
      </c>
    </row>
    <row r="353" spans="1:33" x14ac:dyDescent="0.35">
      <c r="A353" s="42">
        <v>2509276061</v>
      </c>
      <c r="B353" t="s">
        <v>35</v>
      </c>
      <c r="C353" t="s">
        <v>60</v>
      </c>
      <c r="D353" s="42" t="s">
        <v>1798</v>
      </c>
      <c r="E353" s="52" t="s">
        <v>2829</v>
      </c>
      <c r="F353" s="42" t="s">
        <v>46</v>
      </c>
      <c r="G353" s="42">
        <v>2509276061</v>
      </c>
      <c r="H353" s="42" t="s">
        <v>1721</v>
      </c>
      <c r="I353" s="42" t="s">
        <v>117</v>
      </c>
      <c r="J353" s="42" t="s">
        <v>2357</v>
      </c>
      <c r="K353" s="42" t="s">
        <v>2358</v>
      </c>
      <c r="L353" s="42" t="s">
        <v>2359</v>
      </c>
      <c r="M353" s="42" t="s">
        <v>2830</v>
      </c>
      <c r="N353" s="42">
        <v>118163</v>
      </c>
      <c r="O353" s="42">
        <v>0</v>
      </c>
      <c r="P353" s="42">
        <v>0</v>
      </c>
      <c r="Q353" s="43">
        <v>41219</v>
      </c>
      <c r="R353" s="42" t="s">
        <v>2831</v>
      </c>
      <c r="S353" s="42" t="s">
        <v>1803</v>
      </c>
      <c r="T353" s="42" t="s">
        <v>49</v>
      </c>
      <c r="U353" s="42" t="s">
        <v>44</v>
      </c>
      <c r="V353" s="42">
        <v>4986817</v>
      </c>
      <c r="W353" s="42">
        <v>4667</v>
      </c>
      <c r="X353" s="42">
        <v>1</v>
      </c>
      <c r="Y353" s="42">
        <v>0.45</v>
      </c>
      <c r="Z353" s="42">
        <v>4271259</v>
      </c>
      <c r="AA353" s="42">
        <v>4609</v>
      </c>
      <c r="AB353" s="42">
        <v>58</v>
      </c>
      <c r="AC353" s="42">
        <v>9</v>
      </c>
      <c r="AD353" s="42">
        <v>3</v>
      </c>
      <c r="AE353" s="42">
        <v>3</v>
      </c>
      <c r="AF353" s="42">
        <v>3</v>
      </c>
      <c r="AG353" s="42">
        <v>42</v>
      </c>
    </row>
    <row r="354" spans="1:33" x14ac:dyDescent="0.35">
      <c r="A354" s="42">
        <v>2636415724</v>
      </c>
      <c r="B354" t="s">
        <v>35</v>
      </c>
      <c r="C354" t="s">
        <v>36</v>
      </c>
      <c r="D354" s="42" t="s">
        <v>2832</v>
      </c>
      <c r="E354" s="52" t="s">
        <v>2833</v>
      </c>
      <c r="F354" s="42" t="s">
        <v>2252</v>
      </c>
      <c r="G354" s="42">
        <v>2636415724</v>
      </c>
      <c r="H354" s="42" t="s">
        <v>1721</v>
      </c>
      <c r="I354" s="42" t="s">
        <v>117</v>
      </c>
      <c r="J354" s="42" t="s">
        <v>1769</v>
      </c>
      <c r="K354" s="42" t="s">
        <v>2109</v>
      </c>
      <c r="L354" s="42" t="s">
        <v>2110</v>
      </c>
      <c r="M354" s="42" t="s">
        <v>2834</v>
      </c>
      <c r="N354" s="42">
        <v>1245935</v>
      </c>
      <c r="O354" s="42">
        <v>0</v>
      </c>
      <c r="P354" s="42">
        <v>0</v>
      </c>
      <c r="Q354" s="43">
        <v>42297</v>
      </c>
      <c r="R354" s="42" t="s">
        <v>2835</v>
      </c>
      <c r="S354" s="42"/>
      <c r="T354" s="42" t="s">
        <v>49</v>
      </c>
      <c r="U354" s="42"/>
      <c r="V354" s="42">
        <v>10627177</v>
      </c>
      <c r="W354" s="42">
        <v>9416</v>
      </c>
      <c r="X354" s="42">
        <v>135</v>
      </c>
      <c r="Y354" s="42">
        <v>0.48</v>
      </c>
      <c r="Z354" s="42">
        <v>8586022</v>
      </c>
      <c r="AA354" s="42">
        <v>9293</v>
      </c>
      <c r="AB354" s="42">
        <v>123</v>
      </c>
      <c r="AC354" s="42">
        <v>21</v>
      </c>
      <c r="AD354" s="42">
        <v>5</v>
      </c>
      <c r="AE354" s="42">
        <v>8</v>
      </c>
      <c r="AF354" s="42">
        <v>8</v>
      </c>
      <c r="AG354" s="42">
        <v>76</v>
      </c>
    </row>
    <row r="355" spans="1:33" x14ac:dyDescent="0.35">
      <c r="A355" s="42">
        <v>2509601025</v>
      </c>
      <c r="B355" t="s">
        <v>35</v>
      </c>
      <c r="C355" t="s">
        <v>60</v>
      </c>
      <c r="D355" s="42" t="s">
        <v>1798</v>
      </c>
      <c r="E355" s="52" t="s">
        <v>2836</v>
      </c>
      <c r="F355" s="42" t="s">
        <v>46</v>
      </c>
      <c r="G355" s="42">
        <v>2509601025</v>
      </c>
      <c r="H355" s="42" t="s">
        <v>1721</v>
      </c>
      <c r="I355" s="42" t="s">
        <v>117</v>
      </c>
      <c r="J355" s="42" t="s">
        <v>1769</v>
      </c>
      <c r="K355" s="42" t="s">
        <v>1776</v>
      </c>
      <c r="L355" s="42" t="s">
        <v>2837</v>
      </c>
      <c r="M355" s="42" t="s">
        <v>2838</v>
      </c>
      <c r="N355" s="42">
        <v>56107</v>
      </c>
      <c r="O355" s="42">
        <v>0</v>
      </c>
      <c r="P355" s="42">
        <v>0</v>
      </c>
      <c r="Q355" s="43">
        <v>41219</v>
      </c>
      <c r="R355" s="42" t="s">
        <v>2839</v>
      </c>
      <c r="S355" s="42" t="s">
        <v>1803</v>
      </c>
      <c r="T355" s="42" t="s">
        <v>49</v>
      </c>
      <c r="U355" s="42" t="s">
        <v>44</v>
      </c>
      <c r="V355" s="42">
        <v>7610589</v>
      </c>
      <c r="W355" s="42">
        <v>6739</v>
      </c>
      <c r="X355" s="42">
        <v>4</v>
      </c>
      <c r="Y355" s="42">
        <v>0.42</v>
      </c>
      <c r="Z355" s="42">
        <v>6301350</v>
      </c>
      <c r="AA355" s="42">
        <v>6642</v>
      </c>
      <c r="AB355" s="42">
        <v>97</v>
      </c>
      <c r="AC355" s="42">
        <v>12</v>
      </c>
      <c r="AD355" s="42">
        <v>4</v>
      </c>
      <c r="AE355" s="42">
        <v>4</v>
      </c>
      <c r="AF355" s="42">
        <v>4</v>
      </c>
      <c r="AG355" s="42">
        <v>69</v>
      </c>
    </row>
    <row r="356" spans="1:33" x14ac:dyDescent="0.35">
      <c r="A356" s="42">
        <v>2504557005</v>
      </c>
      <c r="B356" t="s">
        <v>35</v>
      </c>
      <c r="C356" t="s">
        <v>36</v>
      </c>
      <c r="D356" s="42" t="s">
        <v>1798</v>
      </c>
      <c r="E356" s="52" t="s">
        <v>2840</v>
      </c>
      <c r="F356" s="42" t="s">
        <v>46</v>
      </c>
      <c r="G356" s="42">
        <v>2504557005</v>
      </c>
      <c r="H356" s="42" t="s">
        <v>1721</v>
      </c>
      <c r="I356" s="42" t="s">
        <v>117</v>
      </c>
      <c r="J356" s="42" t="s">
        <v>1722</v>
      </c>
      <c r="K356" s="42" t="s">
        <v>1871</v>
      </c>
      <c r="L356" s="42" t="s">
        <v>1985</v>
      </c>
      <c r="M356" s="42" t="s">
        <v>2841</v>
      </c>
      <c r="N356" s="42">
        <v>927668</v>
      </c>
      <c r="O356" s="42">
        <v>0</v>
      </c>
      <c r="P356" s="42">
        <v>0</v>
      </c>
      <c r="Q356" s="43">
        <v>41212</v>
      </c>
      <c r="R356" s="42" t="s">
        <v>2842</v>
      </c>
      <c r="S356" s="42" t="s">
        <v>1803</v>
      </c>
      <c r="T356" s="42" t="s">
        <v>49</v>
      </c>
      <c r="U356" s="42" t="s">
        <v>111</v>
      </c>
      <c r="V356" s="42">
        <v>5476421</v>
      </c>
      <c r="W356" s="42">
        <v>4820</v>
      </c>
      <c r="X356" s="42">
        <v>464</v>
      </c>
      <c r="Y356" s="42">
        <v>0.43</v>
      </c>
      <c r="Z356" s="42">
        <v>4499328</v>
      </c>
      <c r="AA356" s="42">
        <v>4774</v>
      </c>
      <c r="AB356" s="42">
        <v>46</v>
      </c>
      <c r="AC356" s="42">
        <v>2</v>
      </c>
      <c r="AD356" s="42">
        <v>0</v>
      </c>
      <c r="AE356" s="42">
        <v>1</v>
      </c>
      <c r="AF356" s="42">
        <v>1</v>
      </c>
      <c r="AG356" s="42">
        <v>44</v>
      </c>
    </row>
    <row r="357" spans="1:33" x14ac:dyDescent="0.35">
      <c r="A357" s="42">
        <v>2706794905</v>
      </c>
      <c r="B357" t="s">
        <v>35</v>
      </c>
      <c r="C357" t="s">
        <v>36</v>
      </c>
      <c r="D357" s="42" t="s">
        <v>831</v>
      </c>
      <c r="E357" s="52" t="s">
        <v>2843</v>
      </c>
      <c r="F357" s="42" t="s">
        <v>46</v>
      </c>
      <c r="G357" s="42">
        <v>2706794905</v>
      </c>
      <c r="H357" s="42" t="s">
        <v>1721</v>
      </c>
      <c r="I357" s="42" t="s">
        <v>117</v>
      </c>
      <c r="J357" s="42" t="s">
        <v>1722</v>
      </c>
      <c r="K357" s="42" t="s">
        <v>1788</v>
      </c>
      <c r="L357" s="42" t="s">
        <v>1789</v>
      </c>
      <c r="M357" s="42" t="s">
        <v>2844</v>
      </c>
      <c r="N357" s="42">
        <v>1500888</v>
      </c>
      <c r="O357" s="42">
        <v>0</v>
      </c>
      <c r="P357" s="42">
        <v>0</v>
      </c>
      <c r="Q357" s="43">
        <v>42709</v>
      </c>
      <c r="R357" s="42" t="s">
        <v>2845</v>
      </c>
      <c r="S357" s="42" t="s">
        <v>2274</v>
      </c>
      <c r="T357" s="42" t="s">
        <v>111</v>
      </c>
      <c r="U357" s="42" t="s">
        <v>44</v>
      </c>
      <c r="V357" s="42">
        <v>431861</v>
      </c>
      <c r="W357" s="42">
        <v>568</v>
      </c>
      <c r="X357" s="42">
        <v>25</v>
      </c>
      <c r="Y357" s="42">
        <v>0.59</v>
      </c>
      <c r="Z357" s="42">
        <v>370747</v>
      </c>
      <c r="AA357" s="42">
        <v>541</v>
      </c>
      <c r="AB357" s="42">
        <v>27</v>
      </c>
      <c r="AC357" s="42">
        <v>3</v>
      </c>
      <c r="AD357" s="42">
        <v>1</v>
      </c>
      <c r="AE357" s="42">
        <v>1</v>
      </c>
      <c r="AF357" s="42">
        <v>1</v>
      </c>
      <c r="AG357" s="42">
        <v>10</v>
      </c>
    </row>
    <row r="358" spans="1:33" x14ac:dyDescent="0.35">
      <c r="A358" s="42">
        <v>2721756102</v>
      </c>
      <c r="B358" t="s">
        <v>35</v>
      </c>
      <c r="C358" t="s">
        <v>36</v>
      </c>
      <c r="D358" s="42" t="s">
        <v>392</v>
      </c>
      <c r="E358" s="52" t="s">
        <v>2846</v>
      </c>
      <c r="F358" s="42" t="s">
        <v>46</v>
      </c>
      <c r="G358" s="42">
        <v>2721756102</v>
      </c>
      <c r="H358" s="42" t="s">
        <v>1721</v>
      </c>
      <c r="I358" s="42" t="s">
        <v>117</v>
      </c>
      <c r="J358" s="42" t="s">
        <v>1722</v>
      </c>
      <c r="K358" s="42" t="s">
        <v>1788</v>
      </c>
      <c r="L358" s="42" t="s">
        <v>1789</v>
      </c>
      <c r="M358" s="42" t="s">
        <v>2847</v>
      </c>
      <c r="N358" s="42">
        <v>2035229</v>
      </c>
      <c r="O358" s="42">
        <v>0</v>
      </c>
      <c r="P358" s="42">
        <v>0</v>
      </c>
      <c r="Q358" s="43">
        <v>42835</v>
      </c>
      <c r="R358" s="42" t="s">
        <v>2848</v>
      </c>
      <c r="S358" s="42" t="s">
        <v>1907</v>
      </c>
      <c r="T358" s="42" t="s">
        <v>111</v>
      </c>
      <c r="U358" s="42"/>
      <c r="V358" s="42">
        <v>1140941</v>
      </c>
      <c r="W358" s="42">
        <v>1347</v>
      </c>
      <c r="X358" s="42">
        <v>43</v>
      </c>
      <c r="Y358" s="42">
        <v>0.59</v>
      </c>
      <c r="Z358" s="42">
        <v>1017683</v>
      </c>
      <c r="AA358" s="42">
        <v>1314</v>
      </c>
      <c r="AB358" s="42">
        <v>33</v>
      </c>
      <c r="AC358" s="42">
        <v>3</v>
      </c>
      <c r="AD358" s="42">
        <v>1</v>
      </c>
      <c r="AE358" s="42">
        <v>1</v>
      </c>
      <c r="AF358" s="42">
        <v>1</v>
      </c>
      <c r="AG358" s="42">
        <v>18</v>
      </c>
    </row>
    <row r="359" spans="1:33" x14ac:dyDescent="0.35">
      <c r="A359" s="42">
        <v>2651870082</v>
      </c>
      <c r="B359" t="s">
        <v>35</v>
      </c>
      <c r="C359" t="s">
        <v>36</v>
      </c>
      <c r="D359" s="42" t="s">
        <v>738</v>
      </c>
      <c r="E359" s="52" t="s">
        <v>2849</v>
      </c>
      <c r="F359" s="42" t="s">
        <v>736</v>
      </c>
      <c r="G359" s="42">
        <v>2651870082</v>
      </c>
      <c r="H359" s="42" t="s">
        <v>1721</v>
      </c>
      <c r="I359" s="42" t="s">
        <v>117</v>
      </c>
      <c r="J359" s="42" t="s">
        <v>1722</v>
      </c>
      <c r="K359" s="42" t="s">
        <v>1788</v>
      </c>
      <c r="L359" s="42" t="s">
        <v>1789</v>
      </c>
      <c r="M359" s="42" t="s">
        <v>117</v>
      </c>
      <c r="N359" s="42">
        <v>1129</v>
      </c>
      <c r="O359" s="42">
        <v>0</v>
      </c>
      <c r="P359" s="42">
        <v>0</v>
      </c>
      <c r="Q359" s="43">
        <v>42723</v>
      </c>
      <c r="R359" s="42"/>
      <c r="S359" s="42" t="s">
        <v>1868</v>
      </c>
      <c r="T359" s="42" t="s">
        <v>111</v>
      </c>
      <c r="U359" s="42"/>
      <c r="V359" s="42">
        <v>1175935</v>
      </c>
      <c r="W359" s="42">
        <v>1532</v>
      </c>
      <c r="X359" s="42">
        <v>230</v>
      </c>
      <c r="Y359" s="42">
        <v>0.62</v>
      </c>
      <c r="Z359" s="42">
        <v>1106148</v>
      </c>
      <c r="AA359" s="42">
        <v>1513</v>
      </c>
      <c r="AB359" s="42">
        <v>19</v>
      </c>
      <c r="AC359" s="42">
        <v>0</v>
      </c>
      <c r="AD359" s="42">
        <v>0</v>
      </c>
      <c r="AE359" s="42">
        <v>0</v>
      </c>
      <c r="AF359" s="42">
        <v>0</v>
      </c>
      <c r="AG359" s="42">
        <v>14</v>
      </c>
    </row>
    <row r="360" spans="1:33" x14ac:dyDescent="0.35">
      <c r="A360" s="42">
        <v>2503538028</v>
      </c>
      <c r="B360" t="s">
        <v>35</v>
      </c>
      <c r="C360" t="s">
        <v>60</v>
      </c>
      <c r="D360" s="42" t="s">
        <v>1798</v>
      </c>
      <c r="E360" s="52" t="s">
        <v>2850</v>
      </c>
      <c r="F360" s="42" t="s">
        <v>46</v>
      </c>
      <c r="G360" s="42">
        <v>2503538028</v>
      </c>
      <c r="H360" s="42" t="s">
        <v>1721</v>
      </c>
      <c r="I360" s="42" t="s">
        <v>117</v>
      </c>
      <c r="J360" s="42" t="s">
        <v>1729</v>
      </c>
      <c r="K360" s="42" t="s">
        <v>1828</v>
      </c>
      <c r="L360" s="42" t="s">
        <v>2851</v>
      </c>
      <c r="M360" s="42" t="s">
        <v>2850</v>
      </c>
      <c r="N360" s="42">
        <v>65093</v>
      </c>
      <c r="O360" s="42">
        <v>40817</v>
      </c>
      <c r="P360" s="42">
        <v>0</v>
      </c>
      <c r="Q360" s="43">
        <v>41212</v>
      </c>
      <c r="R360" s="42" t="s">
        <v>2852</v>
      </c>
      <c r="S360" s="42" t="s">
        <v>1803</v>
      </c>
      <c r="T360" s="42" t="s">
        <v>49</v>
      </c>
      <c r="U360" s="42" t="s">
        <v>111</v>
      </c>
      <c r="V360" s="42">
        <v>4179170</v>
      </c>
      <c r="W360" s="42">
        <v>3920</v>
      </c>
      <c r="X360" s="42">
        <v>1</v>
      </c>
      <c r="Y360" s="42">
        <v>0.43</v>
      </c>
      <c r="Z360" s="42">
        <v>3659890</v>
      </c>
      <c r="AA360" s="42">
        <v>3862</v>
      </c>
      <c r="AB360" s="42">
        <v>58</v>
      </c>
      <c r="AC360" s="42">
        <v>9</v>
      </c>
      <c r="AD360" s="42">
        <v>3</v>
      </c>
      <c r="AE360" s="42">
        <v>3</v>
      </c>
      <c r="AF360" s="42">
        <v>3</v>
      </c>
      <c r="AG360" s="42">
        <v>46</v>
      </c>
    </row>
    <row r="361" spans="1:33" x14ac:dyDescent="0.35">
      <c r="A361" s="42">
        <v>637000312</v>
      </c>
      <c r="B361" t="s">
        <v>35</v>
      </c>
      <c r="C361" t="s">
        <v>60</v>
      </c>
      <c r="D361" s="42" t="s">
        <v>2606</v>
      </c>
      <c r="E361" s="52" t="s">
        <v>2853</v>
      </c>
      <c r="F361" s="42" t="s">
        <v>302</v>
      </c>
      <c r="G361" s="42">
        <v>637000312</v>
      </c>
      <c r="H361" s="42" t="s">
        <v>1721</v>
      </c>
      <c r="I361" s="42" t="s">
        <v>117</v>
      </c>
      <c r="J361" s="42" t="s">
        <v>1722</v>
      </c>
      <c r="K361" s="42" t="s">
        <v>1788</v>
      </c>
      <c r="L361" s="42" t="s">
        <v>1789</v>
      </c>
      <c r="M361" s="42" t="s">
        <v>2853</v>
      </c>
      <c r="N361" s="42">
        <v>321332</v>
      </c>
      <c r="O361" s="42">
        <v>16252</v>
      </c>
      <c r="P361" s="42">
        <v>58537</v>
      </c>
      <c r="Q361" s="43">
        <v>39052</v>
      </c>
      <c r="R361" s="42" t="s">
        <v>2854</v>
      </c>
      <c r="S361" s="42" t="s">
        <v>2609</v>
      </c>
      <c r="T361" s="42" t="s">
        <v>49</v>
      </c>
      <c r="U361" s="42" t="s">
        <v>49</v>
      </c>
      <c r="V361" s="42">
        <v>3046682</v>
      </c>
      <c r="W361" s="42">
        <v>2947</v>
      </c>
      <c r="X361" s="42">
        <v>1</v>
      </c>
      <c r="Y361" s="42">
        <v>0.57999999999999996</v>
      </c>
      <c r="Z361" s="42">
        <v>2620477</v>
      </c>
      <c r="AA361" s="42">
        <v>2886</v>
      </c>
      <c r="AB361" s="42">
        <v>61</v>
      </c>
      <c r="AC361" s="42">
        <v>6</v>
      </c>
      <c r="AD361" s="42">
        <v>2</v>
      </c>
      <c r="AE361" s="42">
        <v>2</v>
      </c>
      <c r="AF361" s="42">
        <v>2</v>
      </c>
      <c r="AG361" s="42">
        <v>45</v>
      </c>
    </row>
    <row r="362" spans="1:33" x14ac:dyDescent="0.35">
      <c r="A362" s="42">
        <v>2639762776</v>
      </c>
      <c r="B362" t="s">
        <v>35</v>
      </c>
      <c r="C362" t="s">
        <v>36</v>
      </c>
      <c r="D362" s="42" t="s">
        <v>1950</v>
      </c>
      <c r="E362" s="52" t="s">
        <v>2855</v>
      </c>
      <c r="F362" s="42" t="s">
        <v>1736</v>
      </c>
      <c r="G362" s="42">
        <v>2639762776</v>
      </c>
      <c r="H362" s="42" t="s">
        <v>1721</v>
      </c>
      <c r="I362" s="42" t="s">
        <v>117</v>
      </c>
      <c r="J362" s="42" t="s">
        <v>1722</v>
      </c>
      <c r="K362" s="42" t="s">
        <v>1723</v>
      </c>
      <c r="L362" s="42" t="s">
        <v>1724</v>
      </c>
      <c r="M362" s="42" t="s">
        <v>2856</v>
      </c>
      <c r="N362" s="42">
        <v>1471499</v>
      </c>
      <c r="O362" s="42">
        <v>0</v>
      </c>
      <c r="P362" s="42">
        <v>0</v>
      </c>
      <c r="Q362" s="43">
        <v>42314</v>
      </c>
      <c r="R362" s="42" t="s">
        <v>2857</v>
      </c>
      <c r="S362" s="42" t="s">
        <v>1853</v>
      </c>
      <c r="T362" s="42" t="s">
        <v>111</v>
      </c>
      <c r="U362" s="42"/>
      <c r="V362" s="42">
        <v>1459676</v>
      </c>
      <c r="W362" s="42">
        <v>1819</v>
      </c>
      <c r="X362" s="42">
        <v>140</v>
      </c>
      <c r="Y362" s="42">
        <v>0.31</v>
      </c>
      <c r="Z362" s="42">
        <v>1331708</v>
      </c>
      <c r="AA362" s="42">
        <v>1773</v>
      </c>
      <c r="AB362" s="42">
        <v>46</v>
      </c>
      <c r="AC362" s="42">
        <v>3</v>
      </c>
      <c r="AD362" s="42">
        <v>2</v>
      </c>
      <c r="AE362" s="42">
        <v>0</v>
      </c>
      <c r="AF362" s="42">
        <v>1</v>
      </c>
      <c r="AG362" s="42">
        <v>30</v>
      </c>
    </row>
    <row r="363" spans="1:33" x14ac:dyDescent="0.35">
      <c r="A363" s="42">
        <v>2506381012</v>
      </c>
      <c r="B363" t="s">
        <v>35</v>
      </c>
      <c r="C363" t="s">
        <v>36</v>
      </c>
      <c r="D363" s="42" t="s">
        <v>2858</v>
      </c>
      <c r="E363" s="52" t="s">
        <v>2858</v>
      </c>
      <c r="F363" s="42" t="s">
        <v>2457</v>
      </c>
      <c r="G363" s="42">
        <v>2506381012</v>
      </c>
      <c r="H363" s="42" t="s">
        <v>1721</v>
      </c>
      <c r="I363" s="42" t="s">
        <v>117</v>
      </c>
      <c r="J363" s="42" t="s">
        <v>1741</v>
      </c>
      <c r="K363" s="42" t="s">
        <v>1742</v>
      </c>
      <c r="L363" s="42" t="s">
        <v>1743</v>
      </c>
      <c r="M363" s="42" t="s">
        <v>1835</v>
      </c>
      <c r="N363" s="42">
        <v>213631</v>
      </c>
      <c r="O363" s="42">
        <v>0</v>
      </c>
      <c r="P363" s="42">
        <v>0</v>
      </c>
      <c r="Q363" s="43">
        <v>41565</v>
      </c>
      <c r="R363" s="42" t="s">
        <v>2859</v>
      </c>
      <c r="S363" s="42" t="s">
        <v>1746</v>
      </c>
      <c r="T363" s="42" t="s">
        <v>49</v>
      </c>
      <c r="U363" s="42" t="s">
        <v>44</v>
      </c>
      <c r="V363" s="42">
        <v>5518623</v>
      </c>
      <c r="W363" s="42">
        <v>5009</v>
      </c>
      <c r="X363" s="42">
        <v>214</v>
      </c>
      <c r="Y363" s="42">
        <v>0.39</v>
      </c>
      <c r="Z363" s="42">
        <v>4788377</v>
      </c>
      <c r="AA363" s="42">
        <v>4954</v>
      </c>
      <c r="AB363" s="42">
        <v>55</v>
      </c>
      <c r="AC363" s="42">
        <v>4</v>
      </c>
      <c r="AD363" s="42">
        <v>3</v>
      </c>
      <c r="AE363" s="42">
        <v>0</v>
      </c>
      <c r="AF363" s="42">
        <v>1</v>
      </c>
      <c r="AG363" s="42">
        <v>38</v>
      </c>
    </row>
    <row r="364" spans="1:33" x14ac:dyDescent="0.35">
      <c r="A364" s="42">
        <v>2513237195</v>
      </c>
      <c r="B364" t="s">
        <v>35</v>
      </c>
      <c r="C364" t="s">
        <v>60</v>
      </c>
      <c r="D364" s="42" t="s">
        <v>2000</v>
      </c>
      <c r="E364" s="52" t="s">
        <v>2860</v>
      </c>
      <c r="F364" s="42" t="s">
        <v>1161</v>
      </c>
      <c r="G364" s="42">
        <v>2513237195</v>
      </c>
      <c r="H364" s="42" t="s">
        <v>1721</v>
      </c>
      <c r="I364" s="42" t="s">
        <v>117</v>
      </c>
      <c r="J364" s="42" t="s">
        <v>1722</v>
      </c>
      <c r="K364" s="42" t="s">
        <v>1752</v>
      </c>
      <c r="L364" s="42" t="s">
        <v>1753</v>
      </c>
      <c r="M364" s="42" t="s">
        <v>1754</v>
      </c>
      <c r="N364" s="42">
        <v>1080229</v>
      </c>
      <c r="O364" s="42">
        <v>72561</v>
      </c>
      <c r="P364" s="42">
        <v>159835</v>
      </c>
      <c r="Q364" s="43">
        <v>41051</v>
      </c>
      <c r="R364" s="42" t="s">
        <v>2861</v>
      </c>
      <c r="S364" s="42" t="s">
        <v>2003</v>
      </c>
      <c r="T364" s="42" t="s">
        <v>49</v>
      </c>
      <c r="U364" s="42" t="s">
        <v>111</v>
      </c>
      <c r="V364" s="42">
        <v>3570114</v>
      </c>
      <c r="W364" s="42">
        <v>3217</v>
      </c>
      <c r="X364" s="42">
        <v>1</v>
      </c>
      <c r="Y364" s="42">
        <v>0.48</v>
      </c>
      <c r="Z364" s="42">
        <v>3108930</v>
      </c>
      <c r="AA364" s="42">
        <v>3168</v>
      </c>
      <c r="AB364" s="42">
        <v>49</v>
      </c>
      <c r="AC364" s="42">
        <v>6</v>
      </c>
      <c r="AD364" s="42">
        <v>2</v>
      </c>
      <c r="AE364" s="42">
        <v>2</v>
      </c>
      <c r="AF364" s="42">
        <v>2</v>
      </c>
      <c r="AG364" s="42">
        <v>42</v>
      </c>
    </row>
    <row r="365" spans="1:33" x14ac:dyDescent="0.35">
      <c r="A365" s="42">
        <v>2645727806</v>
      </c>
      <c r="B365" t="s">
        <v>35</v>
      </c>
      <c r="C365" t="s">
        <v>36</v>
      </c>
      <c r="D365" s="42" t="s">
        <v>1849</v>
      </c>
      <c r="E365" s="52" t="s">
        <v>2862</v>
      </c>
      <c r="F365" s="42" t="s">
        <v>1736</v>
      </c>
      <c r="G365" s="42">
        <v>2645727806</v>
      </c>
      <c r="H365" s="42" t="s">
        <v>1721</v>
      </c>
      <c r="I365" s="42" t="s">
        <v>117</v>
      </c>
      <c r="J365" s="42" t="s">
        <v>1722</v>
      </c>
      <c r="K365" s="42" t="s">
        <v>1723</v>
      </c>
      <c r="L365" s="42" t="s">
        <v>1724</v>
      </c>
      <c r="M365" s="42" t="s">
        <v>2863</v>
      </c>
      <c r="N365" s="42">
        <v>1471507</v>
      </c>
      <c r="O365" s="42">
        <v>0</v>
      </c>
      <c r="P365" s="42">
        <v>0</v>
      </c>
      <c r="Q365" s="43">
        <v>42374</v>
      </c>
      <c r="R365" s="42" t="s">
        <v>2864</v>
      </c>
      <c r="S365" s="42" t="s">
        <v>1853</v>
      </c>
      <c r="T365" s="42" t="s">
        <v>111</v>
      </c>
      <c r="U365" s="42"/>
      <c r="V365" s="42">
        <v>1294076</v>
      </c>
      <c r="W365" s="42">
        <v>1584</v>
      </c>
      <c r="X365" s="42">
        <v>69</v>
      </c>
      <c r="Y365" s="42">
        <v>0.31</v>
      </c>
      <c r="Z365" s="42">
        <v>1172469</v>
      </c>
      <c r="AA365" s="42">
        <v>1540</v>
      </c>
      <c r="AB365" s="42">
        <v>44</v>
      </c>
      <c r="AC365" s="42">
        <v>4</v>
      </c>
      <c r="AD365" s="42">
        <v>1</v>
      </c>
      <c r="AE365" s="42">
        <v>2</v>
      </c>
      <c r="AF365" s="42">
        <v>1</v>
      </c>
      <c r="AG365" s="42">
        <v>29</v>
      </c>
    </row>
    <row r="366" spans="1:33" x14ac:dyDescent="0.35">
      <c r="A366" s="42">
        <v>2627853929</v>
      </c>
      <c r="B366" t="s">
        <v>35</v>
      </c>
      <c r="C366" t="s">
        <v>36</v>
      </c>
      <c r="D366" s="42" t="s">
        <v>2865</v>
      </c>
      <c r="E366" s="52" t="s">
        <v>2866</v>
      </c>
      <c r="F366" s="42" t="s">
        <v>2252</v>
      </c>
      <c r="G366" s="42">
        <v>2627853929</v>
      </c>
      <c r="H366" s="42" t="s">
        <v>1721</v>
      </c>
      <c r="I366" s="42" t="s">
        <v>117</v>
      </c>
      <c r="J366" s="42" t="s">
        <v>1722</v>
      </c>
      <c r="K366" s="42" t="s">
        <v>1752</v>
      </c>
      <c r="L366" s="42" t="s">
        <v>2867</v>
      </c>
      <c r="M366" s="42" t="s">
        <v>2868</v>
      </c>
      <c r="N366" s="42">
        <v>1574475</v>
      </c>
      <c r="O366" s="42">
        <v>0</v>
      </c>
      <c r="P366" s="42">
        <v>0</v>
      </c>
      <c r="Q366" s="43">
        <v>42251</v>
      </c>
      <c r="R366" s="42" t="s">
        <v>2869</v>
      </c>
      <c r="S366" s="42"/>
      <c r="T366" s="42" t="s">
        <v>49</v>
      </c>
      <c r="U366" s="42"/>
      <c r="V366" s="42">
        <v>11500044</v>
      </c>
      <c r="W366" s="42">
        <v>9221</v>
      </c>
      <c r="X366" s="42">
        <v>296</v>
      </c>
      <c r="Y366" s="42">
        <v>0.53</v>
      </c>
      <c r="Z366" s="42">
        <v>8168025</v>
      </c>
      <c r="AA366" s="42">
        <v>9144</v>
      </c>
      <c r="AB366" s="42">
        <v>77</v>
      </c>
      <c r="AC366" s="42">
        <v>8</v>
      </c>
      <c r="AD366" s="42">
        <v>4</v>
      </c>
      <c r="AE366" s="42">
        <v>2</v>
      </c>
      <c r="AF366" s="42">
        <v>2</v>
      </c>
      <c r="AG366" s="42">
        <v>54</v>
      </c>
    </row>
    <row r="367" spans="1:33" x14ac:dyDescent="0.35">
      <c r="A367" s="42">
        <v>2503283023</v>
      </c>
      <c r="B367" t="s">
        <v>35</v>
      </c>
      <c r="C367" t="s">
        <v>60</v>
      </c>
      <c r="D367" s="42" t="s">
        <v>1798</v>
      </c>
      <c r="E367" s="52" t="s">
        <v>2870</v>
      </c>
      <c r="F367" s="42" t="s">
        <v>46</v>
      </c>
      <c r="G367" s="42">
        <v>2503283023</v>
      </c>
      <c r="H367" s="42" t="s">
        <v>1721</v>
      </c>
      <c r="I367" s="42" t="s">
        <v>117</v>
      </c>
      <c r="J367" s="42" t="s">
        <v>1729</v>
      </c>
      <c r="K367" s="42" t="s">
        <v>2536</v>
      </c>
      <c r="L367" s="42" t="s">
        <v>2537</v>
      </c>
      <c r="M367" s="42" t="s">
        <v>2871</v>
      </c>
      <c r="N367" s="42">
        <v>292563</v>
      </c>
      <c r="O367" s="42">
        <v>39697</v>
      </c>
      <c r="P367" s="42">
        <v>0</v>
      </c>
      <c r="Q367" s="43">
        <v>41212</v>
      </c>
      <c r="R367" s="42" t="s">
        <v>2872</v>
      </c>
      <c r="S367" s="42" t="s">
        <v>1803</v>
      </c>
      <c r="T367" s="42" t="s">
        <v>49</v>
      </c>
      <c r="U367" s="42" t="s">
        <v>44</v>
      </c>
      <c r="V367" s="42">
        <v>3163381</v>
      </c>
      <c r="W367" s="42">
        <v>2941</v>
      </c>
      <c r="X367" s="42">
        <v>1</v>
      </c>
      <c r="Y367" s="42">
        <v>0.39</v>
      </c>
      <c r="Z367" s="42">
        <v>2779460</v>
      </c>
      <c r="AA367" s="42">
        <v>2886</v>
      </c>
      <c r="AB367" s="42">
        <v>55</v>
      </c>
      <c r="AC367" s="42">
        <v>9</v>
      </c>
      <c r="AD367" s="42">
        <v>3</v>
      </c>
      <c r="AE367" s="42">
        <v>3</v>
      </c>
      <c r="AF367" s="42">
        <v>3</v>
      </c>
      <c r="AG367" s="42">
        <v>43</v>
      </c>
    </row>
    <row r="368" spans="1:33" x14ac:dyDescent="0.35">
      <c r="A368" s="42">
        <v>2503538020</v>
      </c>
      <c r="B368" t="s">
        <v>35</v>
      </c>
      <c r="C368" t="s">
        <v>60</v>
      </c>
      <c r="D368" s="42" t="s">
        <v>1798</v>
      </c>
      <c r="E368" s="52" t="s">
        <v>2873</v>
      </c>
      <c r="F368" s="42" t="s">
        <v>46</v>
      </c>
      <c r="G368" s="42">
        <v>2503538020</v>
      </c>
      <c r="H368" s="42" t="s">
        <v>1721</v>
      </c>
      <c r="I368" s="42" t="s">
        <v>117</v>
      </c>
      <c r="J368" s="42" t="s">
        <v>1741</v>
      </c>
      <c r="K368" s="42" t="s">
        <v>1839</v>
      </c>
      <c r="L368" s="42" t="s">
        <v>1840</v>
      </c>
      <c r="M368" s="42" t="s">
        <v>2873</v>
      </c>
      <c r="N368" s="42">
        <v>1173025</v>
      </c>
      <c r="O368" s="42">
        <v>0</v>
      </c>
      <c r="P368" s="42">
        <v>0</v>
      </c>
      <c r="Q368" s="43">
        <v>41212</v>
      </c>
      <c r="R368" s="42" t="s">
        <v>2874</v>
      </c>
      <c r="S368" s="42" t="s">
        <v>1803</v>
      </c>
      <c r="T368" s="42" t="s">
        <v>49</v>
      </c>
      <c r="U368" s="42" t="s">
        <v>44</v>
      </c>
      <c r="V368" s="42">
        <v>4681111</v>
      </c>
      <c r="W368" s="42">
        <v>3913</v>
      </c>
      <c r="X368" s="42">
        <v>1</v>
      </c>
      <c r="Y368" s="42">
        <v>0.57999999999999996</v>
      </c>
      <c r="Z368" s="42">
        <v>3949465</v>
      </c>
      <c r="AA368" s="42">
        <v>3854</v>
      </c>
      <c r="AB368" s="42">
        <v>59</v>
      </c>
      <c r="AC368" s="42">
        <v>9</v>
      </c>
      <c r="AD368" s="42">
        <v>3</v>
      </c>
      <c r="AE368" s="42">
        <v>3</v>
      </c>
      <c r="AF368" s="42">
        <v>3</v>
      </c>
      <c r="AG368" s="42">
        <v>46</v>
      </c>
    </row>
    <row r="369" spans="1:33" x14ac:dyDescent="0.35">
      <c r="A369" s="42">
        <v>2671180423</v>
      </c>
      <c r="B369" t="s">
        <v>35</v>
      </c>
      <c r="C369" t="s">
        <v>60</v>
      </c>
      <c r="D369" s="42" t="s">
        <v>2875</v>
      </c>
      <c r="E369" s="52" t="s">
        <v>2876</v>
      </c>
      <c r="F369" s="42" t="s">
        <v>657</v>
      </c>
      <c r="G369" s="42">
        <v>2671180423</v>
      </c>
      <c r="H369" s="42" t="s">
        <v>1721</v>
      </c>
      <c r="I369" s="42" t="s">
        <v>117</v>
      </c>
      <c r="J369" s="42" t="s">
        <v>1729</v>
      </c>
      <c r="K369" s="42" t="s">
        <v>2348</v>
      </c>
      <c r="L369" s="42" t="s">
        <v>2557</v>
      </c>
      <c r="M369" s="42" t="s">
        <v>2876</v>
      </c>
      <c r="N369" s="42">
        <v>1617448</v>
      </c>
      <c r="O369" s="42">
        <v>0</v>
      </c>
      <c r="P369" s="42">
        <v>0</v>
      </c>
      <c r="Q369" s="43">
        <v>42516</v>
      </c>
      <c r="R369" s="42" t="s">
        <v>2877</v>
      </c>
      <c r="S369" s="42"/>
      <c r="T369" s="42" t="s">
        <v>49</v>
      </c>
      <c r="U369" s="42"/>
      <c r="V369" s="42">
        <v>4426059</v>
      </c>
      <c r="W369" s="42">
        <v>3922</v>
      </c>
      <c r="X369" s="42">
        <v>12</v>
      </c>
      <c r="Y369" s="42">
        <v>0.33</v>
      </c>
      <c r="Z369" s="42">
        <v>3743984</v>
      </c>
      <c r="AA369" s="42">
        <v>3859</v>
      </c>
      <c r="AB369" s="42">
        <v>63</v>
      </c>
      <c r="AC369" s="42">
        <v>9</v>
      </c>
      <c r="AD369" s="42">
        <v>3</v>
      </c>
      <c r="AE369" s="42">
        <v>3</v>
      </c>
      <c r="AF369" s="42">
        <v>3</v>
      </c>
      <c r="AG369" s="42">
        <v>44</v>
      </c>
    </row>
    <row r="370" spans="1:33" x14ac:dyDescent="0.35">
      <c r="A370" s="42">
        <v>637000212</v>
      </c>
      <c r="B370" t="s">
        <v>35</v>
      </c>
      <c r="C370" t="s">
        <v>60</v>
      </c>
      <c r="D370" s="42" t="s">
        <v>2878</v>
      </c>
      <c r="E370" s="52" t="s">
        <v>2879</v>
      </c>
      <c r="F370" s="42" t="s">
        <v>46</v>
      </c>
      <c r="G370" s="42">
        <v>637000212</v>
      </c>
      <c r="H370" s="42" t="s">
        <v>1721</v>
      </c>
      <c r="I370" s="42" t="s">
        <v>117</v>
      </c>
      <c r="J370" s="42" t="s">
        <v>1722</v>
      </c>
      <c r="K370" s="42" t="s">
        <v>1723</v>
      </c>
      <c r="L370" s="42" t="s">
        <v>1724</v>
      </c>
      <c r="M370" s="42" t="s">
        <v>1725</v>
      </c>
      <c r="N370" s="42">
        <v>59920</v>
      </c>
      <c r="O370" s="42">
        <v>13911</v>
      </c>
      <c r="P370" s="42">
        <v>58359</v>
      </c>
      <c r="Q370" s="43">
        <v>39052</v>
      </c>
      <c r="R370" s="42" t="s">
        <v>2880</v>
      </c>
      <c r="S370" s="42" t="s">
        <v>2881</v>
      </c>
      <c r="T370" s="42" t="s">
        <v>49</v>
      </c>
      <c r="U370" s="42" t="s">
        <v>44</v>
      </c>
      <c r="V370" s="42">
        <v>1842899</v>
      </c>
      <c r="W370" s="42">
        <v>1985</v>
      </c>
      <c r="X370" s="42">
        <v>1</v>
      </c>
      <c r="Y370" s="42">
        <v>0.35</v>
      </c>
      <c r="Z370" s="42">
        <v>1580623</v>
      </c>
      <c r="AA370" s="42">
        <v>1896</v>
      </c>
      <c r="AB370" s="42">
        <v>89</v>
      </c>
      <c r="AC370" s="42">
        <v>3</v>
      </c>
      <c r="AD370" s="42">
        <v>1</v>
      </c>
      <c r="AE370" s="42">
        <v>1</v>
      </c>
      <c r="AF370" s="42">
        <v>1</v>
      </c>
      <c r="AG370" s="42">
        <v>38</v>
      </c>
    </row>
    <row r="371" spans="1:33" x14ac:dyDescent="0.35">
      <c r="A371" s="42">
        <v>2645727633</v>
      </c>
      <c r="B371" t="s">
        <v>35</v>
      </c>
      <c r="C371" t="s">
        <v>36</v>
      </c>
      <c r="D371" s="42" t="s">
        <v>2882</v>
      </c>
      <c r="E371" s="52" t="s">
        <v>2883</v>
      </c>
      <c r="F371" s="42" t="s">
        <v>2252</v>
      </c>
      <c r="G371" s="42">
        <v>2645727633</v>
      </c>
      <c r="H371" s="42" t="s">
        <v>1721</v>
      </c>
      <c r="I371" s="42" t="s">
        <v>117</v>
      </c>
      <c r="J371" s="42" t="s">
        <v>1769</v>
      </c>
      <c r="K371" s="42" t="s">
        <v>2078</v>
      </c>
      <c r="L371" s="42" t="s">
        <v>2079</v>
      </c>
      <c r="M371" s="42" t="s">
        <v>2884</v>
      </c>
      <c r="N371" s="42">
        <v>1233231</v>
      </c>
      <c r="O371" s="42">
        <v>0</v>
      </c>
      <c r="P371" s="42">
        <v>0</v>
      </c>
      <c r="Q371" s="43">
        <v>42374</v>
      </c>
      <c r="R371" s="42" t="s">
        <v>2885</v>
      </c>
      <c r="S371" s="42"/>
      <c r="T371" s="42" t="s">
        <v>49</v>
      </c>
      <c r="U371" s="42"/>
      <c r="V371" s="42">
        <v>10008488</v>
      </c>
      <c r="W371" s="42">
        <v>8983</v>
      </c>
      <c r="X371" s="42">
        <v>214</v>
      </c>
      <c r="Y371" s="42">
        <v>0.46</v>
      </c>
      <c r="Z371" s="42">
        <v>7457654</v>
      </c>
      <c r="AA371" s="42">
        <v>8862</v>
      </c>
      <c r="AB371" s="42">
        <v>121</v>
      </c>
      <c r="AC371" s="42">
        <v>15</v>
      </c>
      <c r="AD371" s="42">
        <v>4</v>
      </c>
      <c r="AE371" s="42">
        <v>6</v>
      </c>
      <c r="AF371" s="42">
        <v>5</v>
      </c>
      <c r="AG371" s="42">
        <v>81</v>
      </c>
    </row>
    <row r="372" spans="1:33" x14ac:dyDescent="0.35">
      <c r="A372" s="42">
        <v>2510461037</v>
      </c>
      <c r="B372" t="s">
        <v>35</v>
      </c>
      <c r="C372" t="s">
        <v>36</v>
      </c>
      <c r="D372" s="42" t="s">
        <v>1919</v>
      </c>
      <c r="E372" s="52" t="s">
        <v>2886</v>
      </c>
      <c r="F372" s="42" t="s">
        <v>302</v>
      </c>
      <c r="G372" s="42">
        <v>2510461037</v>
      </c>
      <c r="H372" s="42" t="s">
        <v>1721</v>
      </c>
      <c r="I372" s="42" t="s">
        <v>117</v>
      </c>
      <c r="J372" s="42" t="s">
        <v>1722</v>
      </c>
      <c r="K372" s="42" t="s">
        <v>1723</v>
      </c>
      <c r="L372" s="42" t="s">
        <v>1918</v>
      </c>
      <c r="M372" s="42" t="s">
        <v>1919</v>
      </c>
      <c r="N372" s="42">
        <v>910450</v>
      </c>
      <c r="O372" s="42">
        <v>13452</v>
      </c>
      <c r="P372" s="42">
        <v>0</v>
      </c>
      <c r="Q372" s="43">
        <v>42222</v>
      </c>
      <c r="R372" s="42" t="s">
        <v>2887</v>
      </c>
      <c r="S372" s="42"/>
      <c r="T372" s="42" t="s">
        <v>49</v>
      </c>
      <c r="U372" s="42" t="s">
        <v>44</v>
      </c>
      <c r="V372" s="42">
        <v>6197726</v>
      </c>
      <c r="W372" s="42">
        <v>5857</v>
      </c>
      <c r="X372" s="42">
        <v>100</v>
      </c>
      <c r="Y372" s="42">
        <v>0.42</v>
      </c>
      <c r="Z372" s="42">
        <v>4727754</v>
      </c>
      <c r="AA372" s="42">
        <v>5755</v>
      </c>
      <c r="AB372" s="42">
        <v>102</v>
      </c>
      <c r="AC372" s="42">
        <v>8</v>
      </c>
      <c r="AD372" s="42">
        <v>2</v>
      </c>
      <c r="AE372" s="42">
        <v>3</v>
      </c>
      <c r="AF372" s="42">
        <v>3</v>
      </c>
      <c r="AG372" s="42">
        <v>49</v>
      </c>
    </row>
    <row r="373" spans="1:33" x14ac:dyDescent="0.35">
      <c r="A373" s="42">
        <v>638341214</v>
      </c>
      <c r="B373" t="s">
        <v>35</v>
      </c>
      <c r="C373" t="s">
        <v>36</v>
      </c>
      <c r="D373" s="42" t="s">
        <v>2888</v>
      </c>
      <c r="E373" s="52" t="s">
        <v>2888</v>
      </c>
      <c r="F373" s="42" t="s">
        <v>302</v>
      </c>
      <c r="G373" s="42">
        <v>638341214</v>
      </c>
      <c r="H373" s="42" t="s">
        <v>1721</v>
      </c>
      <c r="I373" s="42" t="s">
        <v>117</v>
      </c>
      <c r="J373" s="42" t="s">
        <v>1722</v>
      </c>
      <c r="K373" s="42" t="s">
        <v>1788</v>
      </c>
      <c r="L373" s="42" t="s">
        <v>1789</v>
      </c>
      <c r="M373" s="42" t="s">
        <v>2889</v>
      </c>
      <c r="N373" s="42">
        <v>69042</v>
      </c>
      <c r="O373" s="42">
        <v>13554</v>
      </c>
      <c r="P373" s="42">
        <v>54219</v>
      </c>
      <c r="Q373" s="43">
        <v>39052</v>
      </c>
      <c r="R373" s="42" t="s">
        <v>2890</v>
      </c>
      <c r="S373" s="42"/>
      <c r="T373" s="42" t="s">
        <v>49</v>
      </c>
      <c r="U373" s="42" t="s">
        <v>44</v>
      </c>
      <c r="V373" s="42">
        <v>3043834</v>
      </c>
      <c r="W373" s="42">
        <v>3403</v>
      </c>
      <c r="X373" s="42">
        <v>135</v>
      </c>
      <c r="Y373" s="42">
        <v>0.65</v>
      </c>
      <c r="Z373" s="42">
        <v>2690748</v>
      </c>
      <c r="AA373" s="42">
        <v>3346</v>
      </c>
      <c r="AB373" s="42">
        <v>57</v>
      </c>
      <c r="AC373" s="42">
        <v>9</v>
      </c>
      <c r="AD373" s="42">
        <v>2</v>
      </c>
      <c r="AE373" s="42">
        <v>3</v>
      </c>
      <c r="AF373" s="42">
        <v>4</v>
      </c>
      <c r="AG373" s="42">
        <v>48</v>
      </c>
    </row>
    <row r="374" spans="1:33" x14ac:dyDescent="0.35">
      <c r="A374" s="42">
        <v>2606217314</v>
      </c>
      <c r="B374" t="s">
        <v>35</v>
      </c>
      <c r="C374" t="s">
        <v>36</v>
      </c>
      <c r="D374" s="42" t="s">
        <v>1763</v>
      </c>
      <c r="E374" s="52" t="s">
        <v>2891</v>
      </c>
      <c r="F374" s="42" t="s">
        <v>1736</v>
      </c>
      <c r="G374" s="42">
        <v>2606217314</v>
      </c>
      <c r="H374" s="42" t="s">
        <v>1721</v>
      </c>
      <c r="I374" s="42" t="s">
        <v>117</v>
      </c>
      <c r="J374" s="42" t="s">
        <v>1722</v>
      </c>
      <c r="K374" s="42" t="s">
        <v>1723</v>
      </c>
      <c r="L374" s="42" t="s">
        <v>1724</v>
      </c>
      <c r="M374" s="42" t="s">
        <v>2891</v>
      </c>
      <c r="N374" s="42">
        <v>1499501</v>
      </c>
      <c r="O374" s="42">
        <v>0</v>
      </c>
      <c r="P374" s="42">
        <v>0</v>
      </c>
      <c r="Q374" s="43">
        <v>42073</v>
      </c>
      <c r="R374" s="42" t="s">
        <v>2892</v>
      </c>
      <c r="S374" s="42"/>
      <c r="T374" s="42" t="s">
        <v>49</v>
      </c>
      <c r="U374" s="42" t="s">
        <v>44</v>
      </c>
      <c r="V374" s="42">
        <v>1754053</v>
      </c>
      <c r="W374" s="42">
        <v>1956</v>
      </c>
      <c r="X374" s="42">
        <v>22</v>
      </c>
      <c r="Y374" s="42">
        <v>0.36</v>
      </c>
      <c r="Z374" s="42">
        <v>1563095</v>
      </c>
      <c r="AA374" s="42">
        <v>1901</v>
      </c>
      <c r="AB374" s="42">
        <v>55</v>
      </c>
      <c r="AC374" s="42">
        <v>4</v>
      </c>
      <c r="AD374" s="42">
        <v>1</v>
      </c>
      <c r="AE374" s="42">
        <v>2</v>
      </c>
      <c r="AF374" s="42">
        <v>1</v>
      </c>
      <c r="AG374" s="42">
        <v>40</v>
      </c>
    </row>
    <row r="375" spans="1:33" x14ac:dyDescent="0.35">
      <c r="A375" s="42">
        <v>2724679005</v>
      </c>
      <c r="B375" t="s">
        <v>35</v>
      </c>
      <c r="C375" t="s">
        <v>36</v>
      </c>
      <c r="D375" s="42" t="s">
        <v>2893</v>
      </c>
      <c r="E375" s="52" t="s">
        <v>2894</v>
      </c>
      <c r="F375" s="42" t="s">
        <v>1667</v>
      </c>
      <c r="G375" s="42">
        <v>2724679005</v>
      </c>
      <c r="H375" s="42" t="s">
        <v>1721</v>
      </c>
      <c r="I375" s="42" t="s">
        <v>117</v>
      </c>
      <c r="J375" s="42" t="s">
        <v>1741</v>
      </c>
      <c r="K375" s="42" t="s">
        <v>117</v>
      </c>
      <c r="L375" s="42" t="s">
        <v>117</v>
      </c>
      <c r="M375" s="42" t="s">
        <v>2894</v>
      </c>
      <c r="N375" s="42">
        <v>1751289</v>
      </c>
      <c r="O375" s="42">
        <v>0</v>
      </c>
      <c r="P375" s="42">
        <v>0</v>
      </c>
      <c r="Q375" s="43">
        <v>42836</v>
      </c>
      <c r="R375" s="42" t="s">
        <v>2895</v>
      </c>
      <c r="S375" s="42"/>
      <c r="T375" s="42" t="s">
        <v>49</v>
      </c>
      <c r="U375" s="42"/>
      <c r="V375" s="42">
        <v>7647882</v>
      </c>
      <c r="W375" s="42">
        <v>6341</v>
      </c>
      <c r="X375" s="42">
        <v>68</v>
      </c>
      <c r="Y375" s="42">
        <v>0.57999999999999996</v>
      </c>
      <c r="Z375" s="42">
        <v>6533875</v>
      </c>
      <c r="AA375" s="42">
        <v>6246</v>
      </c>
      <c r="AB375" s="42">
        <v>95</v>
      </c>
      <c r="AC375" s="42">
        <v>9</v>
      </c>
      <c r="AD375" s="42">
        <v>4</v>
      </c>
      <c r="AE375" s="42">
        <v>3</v>
      </c>
      <c r="AF375" s="42">
        <v>2</v>
      </c>
      <c r="AG375" s="42">
        <v>73</v>
      </c>
    </row>
    <row r="376" spans="1:33" x14ac:dyDescent="0.35">
      <c r="A376" s="42">
        <v>2687453106</v>
      </c>
      <c r="B376" t="s">
        <v>35</v>
      </c>
      <c r="C376" t="s">
        <v>60</v>
      </c>
      <c r="D376" s="42" t="s">
        <v>2896</v>
      </c>
      <c r="E376" s="52" t="s">
        <v>2897</v>
      </c>
      <c r="F376" s="42" t="s">
        <v>657</v>
      </c>
      <c r="G376" s="42">
        <v>2687453106</v>
      </c>
      <c r="H376" s="42" t="s">
        <v>1721</v>
      </c>
      <c r="I376" s="42" t="s">
        <v>117</v>
      </c>
      <c r="J376" s="42" t="s">
        <v>1769</v>
      </c>
      <c r="K376" s="42" t="s">
        <v>1857</v>
      </c>
      <c r="L376" s="42" t="s">
        <v>1858</v>
      </c>
      <c r="M376" s="42" t="s">
        <v>2897</v>
      </c>
      <c r="N376" s="42">
        <v>1752063</v>
      </c>
      <c r="O376" s="42">
        <v>0</v>
      </c>
      <c r="P376" s="42">
        <v>0</v>
      </c>
      <c r="Q376" s="43">
        <v>42578</v>
      </c>
      <c r="R376" s="42"/>
      <c r="S376" s="42"/>
      <c r="T376" s="42" t="s">
        <v>49</v>
      </c>
      <c r="U376" s="42"/>
      <c r="V376" s="42">
        <v>5826863</v>
      </c>
      <c r="W376" s="42">
        <v>5017</v>
      </c>
      <c r="X376" s="42">
        <v>3</v>
      </c>
      <c r="Y376" s="42">
        <v>0.41</v>
      </c>
      <c r="Z376" s="42">
        <v>4664225</v>
      </c>
      <c r="AA376" s="42">
        <v>4942</v>
      </c>
      <c r="AB376" s="42">
        <v>75</v>
      </c>
      <c r="AC376" s="42">
        <v>12</v>
      </c>
      <c r="AD376" s="42">
        <v>4</v>
      </c>
      <c r="AE376" s="42">
        <v>4</v>
      </c>
      <c r="AF376" s="42">
        <v>4</v>
      </c>
      <c r="AG376" s="42">
        <v>46</v>
      </c>
    </row>
    <row r="377" spans="1:33" x14ac:dyDescent="0.35">
      <c r="A377" s="42">
        <v>2597489959</v>
      </c>
      <c r="B377" t="s">
        <v>35</v>
      </c>
      <c r="C377" t="s">
        <v>60</v>
      </c>
      <c r="D377" s="42" t="s">
        <v>2898</v>
      </c>
      <c r="E377" s="52" t="s">
        <v>2899</v>
      </c>
      <c r="F377" s="42" t="s">
        <v>2900</v>
      </c>
      <c r="G377" s="42">
        <v>2597489959</v>
      </c>
      <c r="H377" s="42" t="s">
        <v>1721</v>
      </c>
      <c r="I377" s="42" t="s">
        <v>117</v>
      </c>
      <c r="J377" s="42" t="s">
        <v>1722</v>
      </c>
      <c r="K377" s="42" t="s">
        <v>1788</v>
      </c>
      <c r="L377" s="42" t="s">
        <v>2321</v>
      </c>
      <c r="M377" s="42" t="s">
        <v>2899</v>
      </c>
      <c r="N377" s="42">
        <v>1394889</v>
      </c>
      <c r="O377" s="42">
        <v>0</v>
      </c>
      <c r="P377" s="42">
        <v>0</v>
      </c>
      <c r="Q377" s="43">
        <v>41981</v>
      </c>
      <c r="R377" s="42" t="s">
        <v>2901</v>
      </c>
      <c r="S377" s="42"/>
      <c r="T377" s="42" t="s">
        <v>49</v>
      </c>
      <c r="U377" s="42" t="s">
        <v>44</v>
      </c>
      <c r="V377" s="42">
        <v>2520064</v>
      </c>
      <c r="W377" s="42">
        <v>2497</v>
      </c>
      <c r="X377" s="42">
        <v>1</v>
      </c>
      <c r="Y377" s="42">
        <v>0.54</v>
      </c>
      <c r="Z377" s="42">
        <v>2282848</v>
      </c>
      <c r="AA377" s="42">
        <v>2441</v>
      </c>
      <c r="AB377" s="42">
        <v>56</v>
      </c>
      <c r="AC377" s="42">
        <v>3</v>
      </c>
      <c r="AD377" s="42">
        <v>1</v>
      </c>
      <c r="AE377" s="42">
        <v>1</v>
      </c>
      <c r="AF377" s="42">
        <v>1</v>
      </c>
      <c r="AG377" s="42">
        <v>41</v>
      </c>
    </row>
    <row r="378" spans="1:33" x14ac:dyDescent="0.35">
      <c r="A378" s="42">
        <v>649990023</v>
      </c>
      <c r="B378" t="s">
        <v>35</v>
      </c>
      <c r="C378" t="s">
        <v>36</v>
      </c>
      <c r="D378" s="42" t="s">
        <v>2902</v>
      </c>
      <c r="E378" s="52" t="s">
        <v>2902</v>
      </c>
      <c r="F378" s="42" t="s">
        <v>302</v>
      </c>
      <c r="G378" s="42">
        <v>649990023</v>
      </c>
      <c r="H378" s="42" t="s">
        <v>1721</v>
      </c>
      <c r="I378" s="42" t="s">
        <v>117</v>
      </c>
      <c r="J378" s="42" t="s">
        <v>1722</v>
      </c>
      <c r="K378" s="42" t="s">
        <v>1788</v>
      </c>
      <c r="L378" s="42" t="s">
        <v>1789</v>
      </c>
      <c r="M378" s="42" t="s">
        <v>2902</v>
      </c>
      <c r="N378" s="42">
        <v>232363</v>
      </c>
      <c r="O378" s="42">
        <v>46503</v>
      </c>
      <c r="P378" s="42">
        <v>61893</v>
      </c>
      <c r="Q378" s="43">
        <v>40725</v>
      </c>
      <c r="R378" s="42" t="s">
        <v>2903</v>
      </c>
      <c r="S378" s="42" t="s">
        <v>2561</v>
      </c>
      <c r="T378" s="42" t="s">
        <v>49</v>
      </c>
      <c r="U378" s="42" t="s">
        <v>44</v>
      </c>
      <c r="V378" s="42">
        <v>2427308</v>
      </c>
      <c r="W378" s="42">
        <v>2766</v>
      </c>
      <c r="X378" s="42">
        <v>78</v>
      </c>
      <c r="Y378" s="42">
        <v>0.63</v>
      </c>
      <c r="Z378" s="42">
        <v>2136480</v>
      </c>
      <c r="AA378" s="42">
        <v>2719</v>
      </c>
      <c r="AB378" s="42">
        <v>47</v>
      </c>
      <c r="AC378" s="42">
        <v>4</v>
      </c>
      <c r="AD378" s="42">
        <v>1</v>
      </c>
      <c r="AE378" s="42">
        <v>2</v>
      </c>
      <c r="AF378" s="42">
        <v>1</v>
      </c>
      <c r="AG378" s="42">
        <v>43</v>
      </c>
    </row>
    <row r="379" spans="1:33" x14ac:dyDescent="0.35">
      <c r="A379" s="42">
        <v>2645727866</v>
      </c>
      <c r="B379" t="s">
        <v>35</v>
      </c>
      <c r="C379" t="s">
        <v>36</v>
      </c>
      <c r="D379" s="42" t="s">
        <v>2904</v>
      </c>
      <c r="E379" s="52" t="s">
        <v>2905</v>
      </c>
      <c r="F379" s="42" t="s">
        <v>2906</v>
      </c>
      <c r="G379" s="42">
        <v>2645727866</v>
      </c>
      <c r="H379" s="42" t="s">
        <v>1721</v>
      </c>
      <c r="I379" s="42" t="s">
        <v>117</v>
      </c>
      <c r="J379" s="42" t="s">
        <v>1729</v>
      </c>
      <c r="K379" s="42" t="s">
        <v>1730</v>
      </c>
      <c r="L379" s="42" t="s">
        <v>1731</v>
      </c>
      <c r="M379" s="42" t="s">
        <v>1732</v>
      </c>
      <c r="N379" s="42">
        <v>449439</v>
      </c>
      <c r="O379" s="42">
        <v>0</v>
      </c>
      <c r="P379" s="42">
        <v>0</v>
      </c>
      <c r="Q379" s="43">
        <v>42374</v>
      </c>
      <c r="R379" s="42" t="s">
        <v>2907</v>
      </c>
      <c r="S379" s="42"/>
      <c r="T379" s="42" t="s">
        <v>49</v>
      </c>
      <c r="U379" s="42"/>
      <c r="V379" s="42">
        <v>4562489</v>
      </c>
      <c r="W379" s="42">
        <v>4368</v>
      </c>
      <c r="X379" s="42">
        <v>75</v>
      </c>
      <c r="Y379" s="42">
        <v>0.43</v>
      </c>
      <c r="Z379" s="42">
        <v>3721215</v>
      </c>
      <c r="AA379" s="42">
        <v>4305</v>
      </c>
      <c r="AB379" s="42">
        <v>63</v>
      </c>
      <c r="AC379" s="42">
        <v>3</v>
      </c>
      <c r="AD379" s="42">
        <v>1</v>
      </c>
      <c r="AE379" s="42">
        <v>1</v>
      </c>
      <c r="AF379" s="42">
        <v>1</v>
      </c>
      <c r="AG379" s="42">
        <v>41</v>
      </c>
    </row>
    <row r="380" spans="1:33" x14ac:dyDescent="0.35">
      <c r="A380" s="42">
        <v>2509601037</v>
      </c>
      <c r="B380" t="s">
        <v>35</v>
      </c>
      <c r="C380" t="s">
        <v>36</v>
      </c>
      <c r="D380" s="42" t="s">
        <v>1878</v>
      </c>
      <c r="E380" s="52" t="s">
        <v>2908</v>
      </c>
      <c r="F380" s="42" t="s">
        <v>1880</v>
      </c>
      <c r="G380" s="42">
        <v>2509601037</v>
      </c>
      <c r="H380" s="42" t="s">
        <v>1721</v>
      </c>
      <c r="I380" s="42" t="s">
        <v>117</v>
      </c>
      <c r="J380" s="42" t="s">
        <v>1769</v>
      </c>
      <c r="K380" s="42" t="s">
        <v>1770</v>
      </c>
      <c r="L380" s="42" t="s">
        <v>1771</v>
      </c>
      <c r="M380" s="42" t="s">
        <v>1772</v>
      </c>
      <c r="N380" s="42">
        <v>211165</v>
      </c>
      <c r="O380" s="42">
        <v>0</v>
      </c>
      <c r="P380" s="42">
        <v>0</v>
      </c>
      <c r="Q380" s="43">
        <v>41577</v>
      </c>
      <c r="R380" s="42" t="s">
        <v>1881</v>
      </c>
      <c r="S380" s="42" t="s">
        <v>1882</v>
      </c>
      <c r="T380" s="42" t="s">
        <v>49</v>
      </c>
      <c r="U380" s="42" t="s">
        <v>44</v>
      </c>
      <c r="V380" s="42">
        <v>7770568</v>
      </c>
      <c r="W380" s="42">
        <v>6983</v>
      </c>
      <c r="X380" s="42">
        <v>374</v>
      </c>
      <c r="Y380" s="42">
        <v>0.41</v>
      </c>
      <c r="Z380" s="42">
        <v>6302973</v>
      </c>
      <c r="AA380" s="42">
        <v>6921</v>
      </c>
      <c r="AB380" s="42">
        <v>62</v>
      </c>
      <c r="AC380" s="42">
        <v>3</v>
      </c>
      <c r="AD380" s="42">
        <v>1</v>
      </c>
      <c r="AE380" s="42">
        <v>1</v>
      </c>
      <c r="AF380" s="42">
        <v>1</v>
      </c>
      <c r="AG380" s="42">
        <v>44</v>
      </c>
    </row>
    <row r="381" spans="1:33" x14ac:dyDescent="0.35">
      <c r="A381" s="42">
        <v>2503754019</v>
      </c>
      <c r="B381" t="s">
        <v>35</v>
      </c>
      <c r="C381" t="s">
        <v>60</v>
      </c>
      <c r="D381" s="42" t="s">
        <v>1798</v>
      </c>
      <c r="E381" s="52" t="s">
        <v>2909</v>
      </c>
      <c r="F381" s="42" t="s">
        <v>46</v>
      </c>
      <c r="G381" s="42">
        <v>2503754019</v>
      </c>
      <c r="H381" s="42" t="s">
        <v>1721</v>
      </c>
      <c r="I381" s="42" t="s">
        <v>117</v>
      </c>
      <c r="J381" s="42" t="s">
        <v>2357</v>
      </c>
      <c r="K381" s="42" t="s">
        <v>2910</v>
      </c>
      <c r="L381" s="42" t="s">
        <v>2911</v>
      </c>
      <c r="M381" s="42" t="s">
        <v>2912</v>
      </c>
      <c r="N381" s="42">
        <v>111780</v>
      </c>
      <c r="O381" s="42">
        <v>0</v>
      </c>
      <c r="P381" s="42">
        <v>0</v>
      </c>
      <c r="Q381" s="43">
        <v>41212</v>
      </c>
      <c r="R381" s="42" t="s">
        <v>2913</v>
      </c>
      <c r="S381" s="42" t="s">
        <v>1803</v>
      </c>
      <c r="T381" s="42" t="s">
        <v>49</v>
      </c>
      <c r="U381" s="42" t="s">
        <v>49</v>
      </c>
      <c r="V381" s="42">
        <v>5544990</v>
      </c>
      <c r="W381" s="42">
        <v>5041</v>
      </c>
      <c r="X381" s="42">
        <v>6</v>
      </c>
      <c r="Y381" s="42">
        <v>0.36</v>
      </c>
      <c r="Z381" s="42">
        <v>4687375</v>
      </c>
      <c r="AA381" s="42">
        <v>4989</v>
      </c>
      <c r="AB381" s="42">
        <v>52</v>
      </c>
      <c r="AC381" s="42">
        <v>6</v>
      </c>
      <c r="AD381" s="42">
        <v>2</v>
      </c>
      <c r="AE381" s="42">
        <v>2</v>
      </c>
      <c r="AF381" s="42">
        <v>2</v>
      </c>
      <c r="AG381" s="42">
        <v>43</v>
      </c>
    </row>
    <row r="382" spans="1:33" x14ac:dyDescent="0.35">
      <c r="A382" s="42">
        <v>2606217690</v>
      </c>
      <c r="B382" t="s">
        <v>35</v>
      </c>
      <c r="C382" t="s">
        <v>36</v>
      </c>
      <c r="D382" s="42" t="s">
        <v>1763</v>
      </c>
      <c r="E382" s="52" t="s">
        <v>2914</v>
      </c>
      <c r="F382" s="42" t="s">
        <v>1736</v>
      </c>
      <c r="G382" s="42">
        <v>2606217690</v>
      </c>
      <c r="H382" s="42" t="s">
        <v>1721</v>
      </c>
      <c r="I382" s="42" t="s">
        <v>117</v>
      </c>
      <c r="J382" s="42" t="s">
        <v>1722</v>
      </c>
      <c r="K382" s="42" t="s">
        <v>1723</v>
      </c>
      <c r="L382" s="42" t="s">
        <v>1724</v>
      </c>
      <c r="M382" s="42" t="s">
        <v>1725</v>
      </c>
      <c r="N382" s="42">
        <v>167544</v>
      </c>
      <c r="O382" s="42">
        <v>0</v>
      </c>
      <c r="P382" s="42">
        <v>0</v>
      </c>
      <c r="Q382" s="43">
        <v>42073</v>
      </c>
      <c r="R382" s="42" t="s">
        <v>2915</v>
      </c>
      <c r="S382" s="42"/>
      <c r="T382" s="42" t="s">
        <v>49</v>
      </c>
      <c r="U382" s="42" t="s">
        <v>44</v>
      </c>
      <c r="V382" s="42">
        <v>1685398</v>
      </c>
      <c r="W382" s="42">
        <v>1964</v>
      </c>
      <c r="X382" s="42">
        <v>22</v>
      </c>
      <c r="Y382" s="42">
        <v>0.31</v>
      </c>
      <c r="Z382" s="42">
        <v>1511173</v>
      </c>
      <c r="AA382" s="42">
        <v>1911</v>
      </c>
      <c r="AB382" s="42">
        <v>53</v>
      </c>
      <c r="AC382" s="42">
        <v>3</v>
      </c>
      <c r="AD382" s="42">
        <v>1</v>
      </c>
      <c r="AE382" s="42">
        <v>1</v>
      </c>
      <c r="AF382" s="42">
        <v>1</v>
      </c>
      <c r="AG382" s="42">
        <v>38</v>
      </c>
    </row>
    <row r="383" spans="1:33" x14ac:dyDescent="0.35">
      <c r="A383" s="42">
        <v>2606217689</v>
      </c>
      <c r="B383" t="s">
        <v>35</v>
      </c>
      <c r="C383" t="s">
        <v>36</v>
      </c>
      <c r="D383" s="42" t="s">
        <v>1763</v>
      </c>
      <c r="E383" s="52" t="s">
        <v>2916</v>
      </c>
      <c r="F383" s="42" t="s">
        <v>1736</v>
      </c>
      <c r="G383" s="42">
        <v>2606217689</v>
      </c>
      <c r="H383" s="42" t="s">
        <v>1721</v>
      </c>
      <c r="I383" s="42" t="s">
        <v>117</v>
      </c>
      <c r="J383" s="42" t="s">
        <v>1722</v>
      </c>
      <c r="K383" s="42" t="s">
        <v>1723</v>
      </c>
      <c r="L383" s="42" t="s">
        <v>1724</v>
      </c>
      <c r="M383" s="42" t="s">
        <v>1725</v>
      </c>
      <c r="N383" s="42">
        <v>190047</v>
      </c>
      <c r="O383" s="42">
        <v>0</v>
      </c>
      <c r="P383" s="42">
        <v>0</v>
      </c>
      <c r="Q383" s="43">
        <v>42073</v>
      </c>
      <c r="R383" s="42" t="s">
        <v>2917</v>
      </c>
      <c r="S383" s="42"/>
      <c r="T383" s="42" t="s">
        <v>49</v>
      </c>
      <c r="U383" s="42" t="s">
        <v>44</v>
      </c>
      <c r="V383" s="42">
        <v>1654739</v>
      </c>
      <c r="W383" s="42">
        <v>1944</v>
      </c>
      <c r="X383" s="42">
        <v>8</v>
      </c>
      <c r="Y383" s="42">
        <v>0.31</v>
      </c>
      <c r="Z383" s="42">
        <v>1495913</v>
      </c>
      <c r="AA383" s="42">
        <v>1889</v>
      </c>
      <c r="AB383" s="42">
        <v>55</v>
      </c>
      <c r="AC383" s="42">
        <v>3</v>
      </c>
      <c r="AD383" s="42">
        <v>1</v>
      </c>
      <c r="AE383" s="42">
        <v>1</v>
      </c>
      <c r="AF383" s="42">
        <v>1</v>
      </c>
      <c r="AG383" s="42">
        <v>37</v>
      </c>
    </row>
    <row r="384" spans="1:33" x14ac:dyDescent="0.35">
      <c r="A384" s="42">
        <v>646311970</v>
      </c>
      <c r="B384" t="s">
        <v>35</v>
      </c>
      <c r="C384" t="s">
        <v>60</v>
      </c>
      <c r="D384" s="42" t="s">
        <v>2918</v>
      </c>
      <c r="E384" s="52" t="s">
        <v>2919</v>
      </c>
      <c r="F384" s="42" t="s">
        <v>37</v>
      </c>
      <c r="G384" s="42">
        <v>646311970</v>
      </c>
      <c r="H384" s="42" t="s">
        <v>1721</v>
      </c>
      <c r="I384" s="42" t="s">
        <v>117</v>
      </c>
      <c r="J384" s="42" t="s">
        <v>1729</v>
      </c>
      <c r="K384" s="42" t="s">
        <v>1828</v>
      </c>
      <c r="L384" s="42" t="s">
        <v>2586</v>
      </c>
      <c r="M384" s="42" t="s">
        <v>2587</v>
      </c>
      <c r="N384" s="42">
        <v>1453429</v>
      </c>
      <c r="O384" s="42">
        <v>30917</v>
      </c>
      <c r="P384" s="42">
        <v>43697</v>
      </c>
      <c r="Q384" s="43">
        <v>40269</v>
      </c>
      <c r="R384" s="42" t="s">
        <v>2920</v>
      </c>
      <c r="S384" s="42" t="s">
        <v>2921</v>
      </c>
      <c r="T384" s="42" t="s">
        <v>111</v>
      </c>
      <c r="U384" s="42" t="s">
        <v>44</v>
      </c>
      <c r="V384" s="42">
        <v>1443806</v>
      </c>
      <c r="W384" s="42">
        <v>1241</v>
      </c>
      <c r="X384" s="42">
        <v>1</v>
      </c>
      <c r="Y384" s="42">
        <v>0.31</v>
      </c>
      <c r="Z384" s="42">
        <v>1175421</v>
      </c>
      <c r="AA384" s="42">
        <v>1199</v>
      </c>
      <c r="AB384" s="42">
        <v>42</v>
      </c>
      <c r="AC384" s="42">
        <v>6</v>
      </c>
      <c r="AD384" s="42">
        <v>2</v>
      </c>
      <c r="AE384" s="42">
        <v>2</v>
      </c>
      <c r="AF384" s="42">
        <v>2</v>
      </c>
      <c r="AG384" s="42">
        <v>36</v>
      </c>
    </row>
    <row r="385" spans="1:33" x14ac:dyDescent="0.35">
      <c r="A385" s="42">
        <v>2623620439</v>
      </c>
      <c r="B385" t="s">
        <v>35</v>
      </c>
      <c r="C385" t="s">
        <v>36</v>
      </c>
      <c r="D385" s="42" t="s">
        <v>2290</v>
      </c>
      <c r="E385" s="52" t="s">
        <v>2630</v>
      </c>
      <c r="F385" s="42" t="s">
        <v>46</v>
      </c>
      <c r="G385" s="42">
        <v>2623620439</v>
      </c>
      <c r="H385" s="42" t="s">
        <v>1721</v>
      </c>
      <c r="I385" s="42" t="s">
        <v>117</v>
      </c>
      <c r="J385" s="42" t="s">
        <v>1729</v>
      </c>
      <c r="K385" s="42" t="s">
        <v>1828</v>
      </c>
      <c r="L385" s="42" t="s">
        <v>1829</v>
      </c>
      <c r="M385" s="42" t="s">
        <v>1830</v>
      </c>
      <c r="N385" s="42">
        <v>165597</v>
      </c>
      <c r="O385" s="42">
        <v>0</v>
      </c>
      <c r="P385" s="42">
        <v>0</v>
      </c>
      <c r="Q385" s="43">
        <v>42222</v>
      </c>
      <c r="R385" s="42"/>
      <c r="S385" s="42" t="s">
        <v>2291</v>
      </c>
      <c r="T385" s="42" t="s">
        <v>111</v>
      </c>
      <c r="U385" s="42"/>
      <c r="V385" s="42">
        <v>6291599</v>
      </c>
      <c r="W385" s="42">
        <v>6836</v>
      </c>
      <c r="X385" s="42">
        <v>50</v>
      </c>
      <c r="Y385" s="42">
        <v>0.37</v>
      </c>
      <c r="Z385" s="42">
        <v>5201631</v>
      </c>
      <c r="AA385" s="42">
        <v>6726</v>
      </c>
      <c r="AB385" s="42">
        <v>110</v>
      </c>
      <c r="AC385" s="42">
        <v>6</v>
      </c>
      <c r="AD385" s="42">
        <v>2</v>
      </c>
      <c r="AE385" s="42">
        <v>2</v>
      </c>
      <c r="AF385" s="42">
        <v>2</v>
      </c>
      <c r="AG385" s="42">
        <v>39</v>
      </c>
    </row>
    <row r="386" spans="1:33" x14ac:dyDescent="0.35">
      <c r="A386" s="42">
        <v>2606217419</v>
      </c>
      <c r="B386" t="s">
        <v>35</v>
      </c>
      <c r="C386" t="s">
        <v>36</v>
      </c>
      <c r="D386" s="42" t="s">
        <v>1763</v>
      </c>
      <c r="E386" s="52" t="s">
        <v>2922</v>
      </c>
      <c r="F386" s="42" t="s">
        <v>1736</v>
      </c>
      <c r="G386" s="42">
        <v>2606217419</v>
      </c>
      <c r="H386" s="42" t="s">
        <v>1721</v>
      </c>
      <c r="I386" s="42" t="s">
        <v>117</v>
      </c>
      <c r="J386" s="42" t="s">
        <v>1722</v>
      </c>
      <c r="K386" s="42" t="s">
        <v>1723</v>
      </c>
      <c r="L386" s="42" t="s">
        <v>1724</v>
      </c>
      <c r="M386" s="42" t="s">
        <v>1725</v>
      </c>
      <c r="N386" s="42">
        <v>59924</v>
      </c>
      <c r="O386" s="42">
        <v>0</v>
      </c>
      <c r="P386" s="42">
        <v>0</v>
      </c>
      <c r="Q386" s="43">
        <v>42073</v>
      </c>
      <c r="R386" s="42" t="s">
        <v>2923</v>
      </c>
      <c r="S386" s="42"/>
      <c r="T386" s="42" t="s">
        <v>49</v>
      </c>
      <c r="U386" s="42" t="s">
        <v>44</v>
      </c>
      <c r="V386" s="42">
        <v>1841163</v>
      </c>
      <c r="W386" s="42">
        <v>2197</v>
      </c>
      <c r="X386" s="42">
        <v>20</v>
      </c>
      <c r="Y386" s="42">
        <v>0.35</v>
      </c>
      <c r="Z386" s="42">
        <v>1599649</v>
      </c>
      <c r="AA386" s="42">
        <v>2137</v>
      </c>
      <c r="AB386" s="42">
        <v>60</v>
      </c>
      <c r="AC386" s="42">
        <v>3</v>
      </c>
      <c r="AD386" s="42">
        <v>1</v>
      </c>
      <c r="AE386" s="42">
        <v>1</v>
      </c>
      <c r="AF386" s="42">
        <v>1</v>
      </c>
      <c r="AG386" s="42">
        <v>38</v>
      </c>
    </row>
    <row r="387" spans="1:33" x14ac:dyDescent="0.35">
      <c r="A387" s="42">
        <v>2510065008</v>
      </c>
      <c r="B387" t="s">
        <v>35</v>
      </c>
      <c r="C387" t="s">
        <v>60</v>
      </c>
      <c r="D387" s="42" t="s">
        <v>1798</v>
      </c>
      <c r="E387" s="52" t="s">
        <v>2924</v>
      </c>
      <c r="F387" s="42" t="s">
        <v>46</v>
      </c>
      <c r="G387" s="42">
        <v>2510065008</v>
      </c>
      <c r="H387" s="42" t="s">
        <v>1721</v>
      </c>
      <c r="I387" s="42" t="s">
        <v>117</v>
      </c>
      <c r="J387" s="42" t="s">
        <v>1769</v>
      </c>
      <c r="K387" s="42" t="s">
        <v>2121</v>
      </c>
      <c r="L387" s="42" t="s">
        <v>2925</v>
      </c>
      <c r="M387" s="42" t="s">
        <v>2924</v>
      </c>
      <c r="N387" s="42">
        <v>373994</v>
      </c>
      <c r="O387" s="42">
        <v>63147</v>
      </c>
      <c r="P387" s="42">
        <v>0</v>
      </c>
      <c r="Q387" s="43">
        <v>41219</v>
      </c>
      <c r="R387" s="42" t="s">
        <v>2926</v>
      </c>
      <c r="S387" s="42" t="s">
        <v>1803</v>
      </c>
      <c r="T387" s="42" t="s">
        <v>49</v>
      </c>
      <c r="U387" s="42" t="s">
        <v>111</v>
      </c>
      <c r="V387" s="42">
        <v>8728773</v>
      </c>
      <c r="W387" s="42">
        <v>6946</v>
      </c>
      <c r="X387" s="42">
        <v>3</v>
      </c>
      <c r="Y387" s="42">
        <v>0.38</v>
      </c>
      <c r="Z387" s="42">
        <v>6973996</v>
      </c>
      <c r="AA387" s="42">
        <v>6880</v>
      </c>
      <c r="AB387" s="42">
        <v>66</v>
      </c>
      <c r="AC387" s="42">
        <v>9</v>
      </c>
      <c r="AD387" s="42">
        <v>3</v>
      </c>
      <c r="AE387" s="42">
        <v>3</v>
      </c>
      <c r="AF387" s="42">
        <v>3</v>
      </c>
      <c r="AG387" s="42">
        <v>52</v>
      </c>
    </row>
    <row r="388" spans="1:33" x14ac:dyDescent="0.35">
      <c r="A388" s="42">
        <v>2537562159</v>
      </c>
      <c r="B388" t="s">
        <v>35</v>
      </c>
      <c r="C388" t="s">
        <v>36</v>
      </c>
      <c r="D388" s="42" t="s">
        <v>1727</v>
      </c>
      <c r="E388" s="52" t="s">
        <v>2927</v>
      </c>
      <c r="F388" s="42" t="s">
        <v>1262</v>
      </c>
      <c r="G388" s="42">
        <v>2537562159</v>
      </c>
      <c r="H388" s="42" t="s">
        <v>1721</v>
      </c>
      <c r="I388" s="42" t="s">
        <v>117</v>
      </c>
      <c r="J388" s="42" t="s">
        <v>1729</v>
      </c>
      <c r="K388" s="42" t="s">
        <v>1730</v>
      </c>
      <c r="L388" s="42" t="s">
        <v>1731</v>
      </c>
      <c r="M388" s="42" t="s">
        <v>1732</v>
      </c>
      <c r="N388" s="42">
        <v>1160281</v>
      </c>
      <c r="O388" s="42">
        <v>0</v>
      </c>
      <c r="P388" s="42">
        <v>0</v>
      </c>
      <c r="Q388" s="43">
        <v>41523</v>
      </c>
      <c r="R388" s="42" t="s">
        <v>2928</v>
      </c>
      <c r="S388" s="42"/>
      <c r="T388" s="42" t="s">
        <v>49</v>
      </c>
      <c r="U388" s="42" t="s">
        <v>44</v>
      </c>
      <c r="V388" s="42">
        <v>5109141</v>
      </c>
      <c r="W388" s="42">
        <v>4844</v>
      </c>
      <c r="X388" s="42">
        <v>760</v>
      </c>
      <c r="Y388" s="42">
        <v>0.43</v>
      </c>
      <c r="Z388" s="42">
        <v>3950285</v>
      </c>
      <c r="AA388" s="42">
        <v>4787</v>
      </c>
      <c r="AB388" s="42">
        <v>57</v>
      </c>
      <c r="AC388" s="42">
        <v>3</v>
      </c>
      <c r="AD388" s="42">
        <v>1</v>
      </c>
      <c r="AE388" s="42">
        <v>1</v>
      </c>
      <c r="AF388" s="42">
        <v>1</v>
      </c>
      <c r="AG388" s="42">
        <v>41</v>
      </c>
    </row>
    <row r="389" spans="1:33" x14ac:dyDescent="0.35">
      <c r="A389" s="42">
        <v>2724679624</v>
      </c>
      <c r="B389" t="s">
        <v>35</v>
      </c>
      <c r="C389" t="s">
        <v>36</v>
      </c>
      <c r="D389" s="42" t="s">
        <v>392</v>
      </c>
      <c r="E389" s="52" t="s">
        <v>2929</v>
      </c>
      <c r="F389" s="42" t="s">
        <v>46</v>
      </c>
      <c r="G389" s="42">
        <v>2724679624</v>
      </c>
      <c r="H389" s="42" t="s">
        <v>1721</v>
      </c>
      <c r="I389" s="42" t="s">
        <v>117</v>
      </c>
      <c r="J389" s="42" t="s">
        <v>1722</v>
      </c>
      <c r="K389" s="42" t="s">
        <v>1723</v>
      </c>
      <c r="L389" s="42" t="s">
        <v>1724</v>
      </c>
      <c r="M389" s="42" t="s">
        <v>117</v>
      </c>
      <c r="N389" s="42">
        <v>1218</v>
      </c>
      <c r="O389" s="42">
        <v>0</v>
      </c>
      <c r="P389" s="42">
        <v>0</v>
      </c>
      <c r="Q389" s="43">
        <v>42846</v>
      </c>
      <c r="R389" s="42" t="s">
        <v>2930</v>
      </c>
      <c r="S389" s="42" t="s">
        <v>1907</v>
      </c>
      <c r="T389" s="42" t="s">
        <v>111</v>
      </c>
      <c r="U389" s="42"/>
      <c r="V389" s="42">
        <v>753236</v>
      </c>
      <c r="W389" s="42">
        <v>789</v>
      </c>
      <c r="X389" s="42">
        <v>43</v>
      </c>
      <c r="Y389" s="42">
        <v>0.5</v>
      </c>
      <c r="Z389" s="42">
        <v>621750</v>
      </c>
      <c r="AA389" s="42">
        <v>772</v>
      </c>
      <c r="AB389" s="42">
        <v>17</v>
      </c>
      <c r="AC389" s="42">
        <v>0</v>
      </c>
      <c r="AD389" s="42">
        <v>0</v>
      </c>
      <c r="AE389" s="42">
        <v>0</v>
      </c>
      <c r="AF389" s="42">
        <v>0</v>
      </c>
      <c r="AG389" s="42">
        <v>13</v>
      </c>
    </row>
    <row r="390" spans="1:33" x14ac:dyDescent="0.35">
      <c r="A390" s="42">
        <v>2585427674</v>
      </c>
      <c r="B390" t="s">
        <v>35</v>
      </c>
      <c r="C390" t="s">
        <v>36</v>
      </c>
      <c r="D390" s="42" t="s">
        <v>2931</v>
      </c>
      <c r="E390" s="52" t="s">
        <v>2931</v>
      </c>
      <c r="F390" s="42" t="s">
        <v>2932</v>
      </c>
      <c r="G390" s="42">
        <v>2585427674</v>
      </c>
      <c r="H390" s="42" t="s">
        <v>1721</v>
      </c>
      <c r="I390" s="42" t="s">
        <v>117</v>
      </c>
      <c r="J390" s="42" t="s">
        <v>1729</v>
      </c>
      <c r="K390" s="42" t="s">
        <v>1730</v>
      </c>
      <c r="L390" s="42" t="s">
        <v>1731</v>
      </c>
      <c r="M390" s="42" t="s">
        <v>1732</v>
      </c>
      <c r="N390" s="42">
        <v>267870</v>
      </c>
      <c r="O390" s="42">
        <v>0</v>
      </c>
      <c r="P390" s="42">
        <v>0</v>
      </c>
      <c r="Q390" s="43">
        <v>41869</v>
      </c>
      <c r="R390" s="42" t="s">
        <v>2933</v>
      </c>
      <c r="S390" s="42"/>
      <c r="T390" s="42" t="s">
        <v>49</v>
      </c>
      <c r="U390" s="42" t="s">
        <v>111</v>
      </c>
      <c r="V390" s="42">
        <v>4906446</v>
      </c>
      <c r="W390" s="42">
        <v>4968</v>
      </c>
      <c r="X390" s="42">
        <v>1363</v>
      </c>
      <c r="Y390" s="42">
        <v>0.43</v>
      </c>
      <c r="Z390" s="42">
        <v>4073302</v>
      </c>
      <c r="AA390" s="42">
        <v>4908</v>
      </c>
      <c r="AB390" s="42">
        <v>60</v>
      </c>
      <c r="AC390" s="42">
        <v>3</v>
      </c>
      <c r="AD390" s="42">
        <v>1</v>
      </c>
      <c r="AE390" s="42">
        <v>1</v>
      </c>
      <c r="AF390" s="42">
        <v>1</v>
      </c>
      <c r="AG390" s="42">
        <v>41</v>
      </c>
    </row>
    <row r="391" spans="1:33" x14ac:dyDescent="0.35">
      <c r="A391" s="42">
        <v>2516653082</v>
      </c>
      <c r="B391" t="s">
        <v>35</v>
      </c>
      <c r="C391" t="s">
        <v>36</v>
      </c>
      <c r="D391" s="42" t="s">
        <v>1798</v>
      </c>
      <c r="E391" s="52" t="s">
        <v>2934</v>
      </c>
      <c r="F391" s="42" t="s">
        <v>46</v>
      </c>
      <c r="G391" s="42">
        <v>2516653082</v>
      </c>
      <c r="H391" s="42" t="s">
        <v>1721</v>
      </c>
      <c r="I391" s="42" t="s">
        <v>117</v>
      </c>
      <c r="J391" s="42" t="s">
        <v>1769</v>
      </c>
      <c r="K391" s="42" t="s">
        <v>1857</v>
      </c>
      <c r="L391" s="42" t="s">
        <v>1858</v>
      </c>
      <c r="M391" s="42" t="s">
        <v>2934</v>
      </c>
      <c r="N391" s="42">
        <v>1174528</v>
      </c>
      <c r="O391" s="42">
        <v>0</v>
      </c>
      <c r="P391" s="42">
        <v>0</v>
      </c>
      <c r="Q391" s="43">
        <v>41219</v>
      </c>
      <c r="R391" s="42" t="s">
        <v>2935</v>
      </c>
      <c r="S391" s="42" t="s">
        <v>1803</v>
      </c>
      <c r="T391" s="42" t="s">
        <v>49</v>
      </c>
      <c r="U391" s="42" t="s">
        <v>44</v>
      </c>
      <c r="V391" s="42">
        <v>8008257</v>
      </c>
      <c r="W391" s="42">
        <v>6807</v>
      </c>
      <c r="X391" s="42">
        <v>13</v>
      </c>
      <c r="Y391" s="42">
        <v>0.4</v>
      </c>
      <c r="Z391" s="42">
        <v>6472975</v>
      </c>
      <c r="AA391" s="42">
        <v>6720</v>
      </c>
      <c r="AB391" s="42">
        <v>87</v>
      </c>
      <c r="AC391" s="42">
        <v>12</v>
      </c>
      <c r="AD391" s="42">
        <v>4</v>
      </c>
      <c r="AE391" s="42">
        <v>4</v>
      </c>
      <c r="AF391" s="42">
        <v>4</v>
      </c>
      <c r="AG391" s="42">
        <v>50</v>
      </c>
    </row>
    <row r="392" spans="1:33" x14ac:dyDescent="0.35">
      <c r="A392" s="42">
        <v>647533184</v>
      </c>
      <c r="B392" t="s">
        <v>35</v>
      </c>
      <c r="C392" t="s">
        <v>36</v>
      </c>
      <c r="D392" s="42" t="s">
        <v>2936</v>
      </c>
      <c r="E392" s="52" t="s">
        <v>2936</v>
      </c>
      <c r="F392" s="42" t="s">
        <v>1787</v>
      </c>
      <c r="G392" s="42">
        <v>647533184</v>
      </c>
      <c r="H392" s="42" t="s">
        <v>1721</v>
      </c>
      <c r="I392" s="42" t="s">
        <v>117</v>
      </c>
      <c r="J392" s="42" t="s">
        <v>1741</v>
      </c>
      <c r="K392" s="42" t="s">
        <v>1839</v>
      </c>
      <c r="L392" s="42" t="s">
        <v>2937</v>
      </c>
      <c r="M392" s="42" t="s">
        <v>2938</v>
      </c>
      <c r="N392" s="42">
        <v>118168</v>
      </c>
      <c r="O392" s="42">
        <v>19325</v>
      </c>
      <c r="P392" s="42">
        <v>54695</v>
      </c>
      <c r="Q392" s="43">
        <v>40391</v>
      </c>
      <c r="R392" s="42" t="s">
        <v>2939</v>
      </c>
      <c r="S392" s="42"/>
      <c r="T392" s="42" t="s">
        <v>49</v>
      </c>
      <c r="U392" s="42" t="s">
        <v>44</v>
      </c>
      <c r="V392" s="42">
        <v>8679041</v>
      </c>
      <c r="W392" s="42">
        <v>8359</v>
      </c>
      <c r="X392" s="42">
        <v>57</v>
      </c>
      <c r="Y392" s="42">
        <v>0.45</v>
      </c>
      <c r="Z392" s="42">
        <v>7059492</v>
      </c>
      <c r="AA392" s="42">
        <v>8294</v>
      </c>
      <c r="AB392" s="42">
        <v>65</v>
      </c>
      <c r="AC392" s="42">
        <v>12</v>
      </c>
      <c r="AD392" s="42">
        <v>4</v>
      </c>
      <c r="AE392" s="42">
        <v>4</v>
      </c>
      <c r="AF392" s="42">
        <v>4</v>
      </c>
      <c r="AG392" s="42">
        <v>53</v>
      </c>
    </row>
    <row r="393" spans="1:33" x14ac:dyDescent="0.35">
      <c r="A393" s="42">
        <v>2561511140</v>
      </c>
      <c r="B393" t="s">
        <v>35</v>
      </c>
      <c r="C393" t="s">
        <v>60</v>
      </c>
      <c r="D393" s="42" t="s">
        <v>2940</v>
      </c>
      <c r="E393" s="52" t="s">
        <v>2940</v>
      </c>
      <c r="F393" s="42" t="s">
        <v>2386</v>
      </c>
      <c r="G393" s="42">
        <v>2561511140</v>
      </c>
      <c r="H393" s="42" t="s">
        <v>1721</v>
      </c>
      <c r="I393" s="42" t="s">
        <v>117</v>
      </c>
      <c r="J393" s="42" t="s">
        <v>1769</v>
      </c>
      <c r="K393" s="42" t="s">
        <v>1776</v>
      </c>
      <c r="L393" s="42" t="s">
        <v>1809</v>
      </c>
      <c r="M393" s="42" t="s">
        <v>2940</v>
      </c>
      <c r="N393" s="42">
        <v>46234</v>
      </c>
      <c r="O393" s="42">
        <v>0</v>
      </c>
      <c r="P393" s="42">
        <v>0</v>
      </c>
      <c r="Q393" s="43">
        <v>41721</v>
      </c>
      <c r="R393" s="42">
        <v>90</v>
      </c>
      <c r="S393" s="42"/>
      <c r="T393" s="42" t="s">
        <v>49</v>
      </c>
      <c r="U393" s="42" t="s">
        <v>111</v>
      </c>
      <c r="V393" s="42">
        <v>5305675</v>
      </c>
      <c r="W393" s="42">
        <v>4797</v>
      </c>
      <c r="X393" s="42">
        <v>5</v>
      </c>
      <c r="Y393" s="42">
        <v>0.38</v>
      </c>
      <c r="Z393" s="42">
        <v>4416041</v>
      </c>
      <c r="AA393" s="42">
        <v>4738</v>
      </c>
      <c r="AB393" s="42">
        <v>59</v>
      </c>
      <c r="AC393" s="42">
        <v>15</v>
      </c>
      <c r="AD393" s="42">
        <v>5</v>
      </c>
      <c r="AE393" s="42">
        <v>5</v>
      </c>
      <c r="AF393" s="42">
        <v>5</v>
      </c>
      <c r="AG393" s="42">
        <v>44</v>
      </c>
    </row>
    <row r="394" spans="1:33" x14ac:dyDescent="0.35">
      <c r="A394" s="42">
        <v>2517093019</v>
      </c>
      <c r="B394" t="s">
        <v>35</v>
      </c>
      <c r="C394" t="s">
        <v>36</v>
      </c>
      <c r="D394" s="42" t="s">
        <v>2778</v>
      </c>
      <c r="E394" s="52" t="s">
        <v>2941</v>
      </c>
      <c r="F394" s="42" t="s">
        <v>46</v>
      </c>
      <c r="G394" s="42">
        <v>2517093019</v>
      </c>
      <c r="H394" s="42" t="s">
        <v>1721</v>
      </c>
      <c r="I394" s="42" t="s">
        <v>117</v>
      </c>
      <c r="J394" s="42" t="s">
        <v>1722</v>
      </c>
      <c r="K394" s="42" t="s">
        <v>1788</v>
      </c>
      <c r="L394" s="42" t="s">
        <v>1789</v>
      </c>
      <c r="M394" s="42" t="s">
        <v>2941</v>
      </c>
      <c r="N394" s="42">
        <v>110663</v>
      </c>
      <c r="O394" s="42">
        <v>0</v>
      </c>
      <c r="P394" s="42">
        <v>0</v>
      </c>
      <c r="Q394" s="43">
        <v>41158</v>
      </c>
      <c r="R394" s="42" t="s">
        <v>2942</v>
      </c>
      <c r="S394" s="42" t="s">
        <v>1976</v>
      </c>
      <c r="T394" s="42" t="s">
        <v>49</v>
      </c>
      <c r="U394" s="42" t="s">
        <v>44</v>
      </c>
      <c r="V394" s="42">
        <v>2645910</v>
      </c>
      <c r="W394" s="42">
        <v>2958</v>
      </c>
      <c r="X394" s="42">
        <v>1</v>
      </c>
      <c r="Y394" s="42">
        <v>0.56999999999999995</v>
      </c>
      <c r="Z394" s="42">
        <v>2389814</v>
      </c>
      <c r="AA394" s="42">
        <v>2892</v>
      </c>
      <c r="AB394" s="42">
        <v>66</v>
      </c>
      <c r="AC394" s="42">
        <v>3</v>
      </c>
      <c r="AD394" s="42">
        <v>1</v>
      </c>
      <c r="AE394" s="42">
        <v>1</v>
      </c>
      <c r="AF394" s="42">
        <v>1</v>
      </c>
      <c r="AG394" s="42">
        <v>42</v>
      </c>
    </row>
    <row r="395" spans="1:33" x14ac:dyDescent="0.35">
      <c r="A395" s="42">
        <v>2648501917</v>
      </c>
      <c r="B395" t="s">
        <v>35</v>
      </c>
      <c r="C395" t="s">
        <v>36</v>
      </c>
      <c r="D395" s="42" t="s">
        <v>1849</v>
      </c>
      <c r="E395" s="52" t="s">
        <v>2943</v>
      </c>
      <c r="F395" s="42" t="s">
        <v>1736</v>
      </c>
      <c r="G395" s="42">
        <v>2648501917</v>
      </c>
      <c r="H395" s="42" t="s">
        <v>1721</v>
      </c>
      <c r="I395" s="42" t="s">
        <v>117</v>
      </c>
      <c r="J395" s="42" t="s">
        <v>1722</v>
      </c>
      <c r="K395" s="42" t="s">
        <v>1723</v>
      </c>
      <c r="L395" s="42" t="s">
        <v>1724</v>
      </c>
      <c r="M395" s="42" t="s">
        <v>2944</v>
      </c>
      <c r="N395" s="42">
        <v>1471532</v>
      </c>
      <c r="O395" s="42">
        <v>0</v>
      </c>
      <c r="P395" s="42">
        <v>0</v>
      </c>
      <c r="Q395" s="43">
        <v>42391</v>
      </c>
      <c r="R395" s="42" t="s">
        <v>2945</v>
      </c>
      <c r="S395" s="42" t="s">
        <v>1853</v>
      </c>
      <c r="T395" s="42" t="s">
        <v>111</v>
      </c>
      <c r="U395" s="42" t="s">
        <v>44</v>
      </c>
      <c r="V395" s="42">
        <v>790889</v>
      </c>
      <c r="W395" s="42">
        <v>987</v>
      </c>
      <c r="X395" s="42">
        <v>78</v>
      </c>
      <c r="Y395" s="42">
        <v>0.32</v>
      </c>
      <c r="Z395" s="42">
        <v>729611</v>
      </c>
      <c r="AA395" s="42">
        <v>967</v>
      </c>
      <c r="AB395" s="42">
        <v>20</v>
      </c>
      <c r="AC395" s="42">
        <v>0</v>
      </c>
      <c r="AD395" s="42">
        <v>0</v>
      </c>
      <c r="AE395" s="42">
        <v>0</v>
      </c>
      <c r="AF395" s="42">
        <v>0</v>
      </c>
      <c r="AG395" s="42">
        <v>15</v>
      </c>
    </row>
    <row r="396" spans="1:33" x14ac:dyDescent="0.35">
      <c r="A396" s="42">
        <v>2606217559</v>
      </c>
      <c r="B396" t="s">
        <v>35</v>
      </c>
      <c r="C396" t="s">
        <v>60</v>
      </c>
      <c r="D396" s="42" t="s">
        <v>2413</v>
      </c>
      <c r="E396" s="52" t="s">
        <v>2414</v>
      </c>
      <c r="F396" s="42" t="s">
        <v>46</v>
      </c>
      <c r="G396" s="42">
        <v>2606217559</v>
      </c>
      <c r="H396" s="42" t="s">
        <v>1721</v>
      </c>
      <c r="I396" s="42" t="s">
        <v>117</v>
      </c>
      <c r="J396" s="42" t="s">
        <v>1722</v>
      </c>
      <c r="K396" s="42" t="s">
        <v>1723</v>
      </c>
      <c r="L396" s="42" t="s">
        <v>1724</v>
      </c>
      <c r="M396" s="42" t="s">
        <v>1725</v>
      </c>
      <c r="N396" s="42">
        <v>93060</v>
      </c>
      <c r="O396" s="42">
        <v>0</v>
      </c>
      <c r="P396" s="42">
        <v>0</v>
      </c>
      <c r="Q396" s="43">
        <v>42073</v>
      </c>
      <c r="R396" s="42" t="s">
        <v>2415</v>
      </c>
      <c r="S396" s="42" t="s">
        <v>1853</v>
      </c>
      <c r="T396" s="42" t="s">
        <v>49</v>
      </c>
      <c r="U396" s="42" t="s">
        <v>44</v>
      </c>
      <c r="V396" s="42">
        <v>1738790</v>
      </c>
      <c r="W396" s="42">
        <v>1999</v>
      </c>
      <c r="X396" s="42">
        <v>1</v>
      </c>
      <c r="Y396" s="42">
        <v>0.31</v>
      </c>
      <c r="Z396" s="42">
        <v>1562269</v>
      </c>
      <c r="AA396" s="42">
        <v>1944</v>
      </c>
      <c r="AB396" s="42">
        <v>55</v>
      </c>
      <c r="AC396" s="42">
        <v>3</v>
      </c>
      <c r="AD396" s="42">
        <v>1</v>
      </c>
      <c r="AE396" s="42">
        <v>1</v>
      </c>
      <c r="AF396" s="42">
        <v>1</v>
      </c>
      <c r="AG396" s="42">
        <v>39</v>
      </c>
    </row>
    <row r="397" spans="1:33" x14ac:dyDescent="0.35">
      <c r="A397" s="42">
        <v>646564504</v>
      </c>
      <c r="B397" t="s">
        <v>35</v>
      </c>
      <c r="C397" t="s">
        <v>60</v>
      </c>
      <c r="D397" s="42" t="s">
        <v>2946</v>
      </c>
      <c r="E397" s="52" t="s">
        <v>2946</v>
      </c>
      <c r="F397" s="42" t="s">
        <v>46</v>
      </c>
      <c r="G397" s="42">
        <v>646564504</v>
      </c>
      <c r="H397" s="42" t="s">
        <v>1721</v>
      </c>
      <c r="I397" s="42" t="s">
        <v>117</v>
      </c>
      <c r="J397" s="42" t="s">
        <v>1769</v>
      </c>
      <c r="K397" s="42" t="s">
        <v>1776</v>
      </c>
      <c r="L397" s="42" t="s">
        <v>2686</v>
      </c>
      <c r="M397" s="42" t="s">
        <v>2947</v>
      </c>
      <c r="N397" s="42">
        <v>240292</v>
      </c>
      <c r="O397" s="42">
        <v>10642</v>
      </c>
      <c r="P397" s="42">
        <v>58043</v>
      </c>
      <c r="Q397" s="43">
        <v>40391</v>
      </c>
      <c r="R397" s="42" t="s">
        <v>2948</v>
      </c>
      <c r="S397" s="42" t="s">
        <v>2949</v>
      </c>
      <c r="T397" s="42" t="s">
        <v>49</v>
      </c>
      <c r="U397" s="42" t="s">
        <v>44</v>
      </c>
      <c r="V397" s="42">
        <v>7105752</v>
      </c>
      <c r="W397" s="42">
        <v>5772</v>
      </c>
      <c r="X397" s="42">
        <v>5</v>
      </c>
      <c r="Y397" s="42">
        <v>0.41</v>
      </c>
      <c r="Z397" s="42">
        <v>5850636</v>
      </c>
      <c r="AA397" s="42">
        <v>5710</v>
      </c>
      <c r="AB397" s="42">
        <v>62</v>
      </c>
      <c r="AC397" s="42">
        <v>12</v>
      </c>
      <c r="AD397" s="42">
        <v>4</v>
      </c>
      <c r="AE397" s="42">
        <v>4</v>
      </c>
      <c r="AF397" s="42">
        <v>4</v>
      </c>
      <c r="AG397" s="42">
        <v>48</v>
      </c>
    </row>
    <row r="398" spans="1:33" x14ac:dyDescent="0.35">
      <c r="A398" s="42">
        <v>2582580552</v>
      </c>
      <c r="B398" t="s">
        <v>35</v>
      </c>
      <c r="C398" t="s">
        <v>123</v>
      </c>
      <c r="D398" s="42" t="s">
        <v>1612</v>
      </c>
      <c r="E398" s="52" t="s">
        <v>2950</v>
      </c>
      <c r="F398" s="42" t="s">
        <v>46</v>
      </c>
      <c r="G398" s="42">
        <v>2582580552</v>
      </c>
      <c r="H398" s="42" t="s">
        <v>1721</v>
      </c>
      <c r="I398" s="42" t="s">
        <v>117</v>
      </c>
      <c r="J398" s="42" t="s">
        <v>117</v>
      </c>
      <c r="K398" s="42" t="s">
        <v>117</v>
      </c>
      <c r="L398" s="42" t="s">
        <v>117</v>
      </c>
      <c r="M398" s="42" t="s">
        <v>117</v>
      </c>
      <c r="N398" s="42">
        <v>1117</v>
      </c>
      <c r="O398" s="42">
        <v>0</v>
      </c>
      <c r="P398" s="42">
        <v>0</v>
      </c>
      <c r="Q398" s="43">
        <v>42216</v>
      </c>
      <c r="R398" s="42"/>
      <c r="S398" s="42" t="s">
        <v>1610</v>
      </c>
      <c r="T398" s="42" t="s">
        <v>111</v>
      </c>
      <c r="U398" s="42"/>
      <c r="V398" s="42">
        <v>4193130</v>
      </c>
      <c r="W398" s="42">
        <v>4246</v>
      </c>
      <c r="X398" s="42">
        <v>352</v>
      </c>
      <c r="Y398" s="42">
        <v>0.42</v>
      </c>
      <c r="Z398" s="42">
        <v>3497258</v>
      </c>
      <c r="AA398" s="42">
        <v>4197</v>
      </c>
      <c r="AB398" s="42">
        <v>49</v>
      </c>
      <c r="AC398" s="42">
        <v>2</v>
      </c>
      <c r="AD398" s="42">
        <v>1</v>
      </c>
      <c r="AE398" s="42">
        <v>0</v>
      </c>
      <c r="AF398" s="42">
        <v>1</v>
      </c>
      <c r="AG398" s="42">
        <v>34</v>
      </c>
    </row>
    <row r="399" spans="1:33" x14ac:dyDescent="0.35">
      <c r="A399" s="42">
        <v>2630968268</v>
      </c>
      <c r="B399" t="s">
        <v>35</v>
      </c>
      <c r="C399" t="s">
        <v>123</v>
      </c>
      <c r="D399" s="42" t="s">
        <v>2296</v>
      </c>
      <c r="E399" s="52" t="s">
        <v>2951</v>
      </c>
      <c r="F399" s="42" t="s">
        <v>2298</v>
      </c>
      <c r="G399" s="42">
        <v>2630968268</v>
      </c>
      <c r="H399" s="42" t="s">
        <v>1721</v>
      </c>
      <c r="I399" s="42" t="s">
        <v>117</v>
      </c>
      <c r="J399" s="42" t="s">
        <v>1741</v>
      </c>
      <c r="K399" s="42" t="s">
        <v>1800</v>
      </c>
      <c r="L399" s="42" t="s">
        <v>2299</v>
      </c>
      <c r="M399" s="42" t="s">
        <v>2300</v>
      </c>
      <c r="N399" s="42">
        <v>1155739</v>
      </c>
      <c r="O399" s="42">
        <v>0</v>
      </c>
      <c r="P399" s="42">
        <v>0</v>
      </c>
      <c r="Q399" s="43">
        <v>42538</v>
      </c>
      <c r="R399" s="42" t="s">
        <v>2554</v>
      </c>
      <c r="S399" s="42" t="s">
        <v>2302</v>
      </c>
      <c r="T399" s="42" t="s">
        <v>49</v>
      </c>
      <c r="U399" s="42"/>
      <c r="V399" s="42">
        <v>9708656</v>
      </c>
      <c r="W399" s="42">
        <v>7698</v>
      </c>
      <c r="X399" s="42">
        <v>2</v>
      </c>
      <c r="Y399" s="42">
        <v>0.44</v>
      </c>
      <c r="Z399" s="42">
        <v>7506262</v>
      </c>
      <c r="AA399" s="42">
        <v>7571</v>
      </c>
      <c r="AB399" s="42">
        <v>127</v>
      </c>
      <c r="AC399" s="42">
        <v>6</v>
      </c>
      <c r="AD399" s="42">
        <v>2</v>
      </c>
      <c r="AE399" s="42">
        <v>2</v>
      </c>
      <c r="AF399" s="42">
        <v>2</v>
      </c>
      <c r="AG399" s="42">
        <v>60</v>
      </c>
    </row>
    <row r="400" spans="1:33" x14ac:dyDescent="0.35">
      <c r="A400" s="42">
        <v>2585428034</v>
      </c>
      <c r="B400" t="s">
        <v>35</v>
      </c>
      <c r="C400" t="s">
        <v>36</v>
      </c>
      <c r="D400" s="42" t="s">
        <v>2952</v>
      </c>
      <c r="E400" s="52" t="s">
        <v>2953</v>
      </c>
      <c r="F400" s="42" t="s">
        <v>2954</v>
      </c>
      <c r="G400" s="42">
        <v>2585428034</v>
      </c>
      <c r="H400" s="42" t="s">
        <v>1721</v>
      </c>
      <c r="I400" s="42" t="s">
        <v>117</v>
      </c>
      <c r="J400" s="42" t="s">
        <v>1722</v>
      </c>
      <c r="K400" s="42" t="s">
        <v>1788</v>
      </c>
      <c r="L400" s="42" t="s">
        <v>1789</v>
      </c>
      <c r="M400" s="42" t="s">
        <v>2955</v>
      </c>
      <c r="N400" s="42">
        <v>490193</v>
      </c>
      <c r="O400" s="42">
        <v>0</v>
      </c>
      <c r="P400" s="42">
        <v>0</v>
      </c>
      <c r="Q400" s="43">
        <v>41869</v>
      </c>
      <c r="R400" s="42" t="s">
        <v>2956</v>
      </c>
      <c r="S400" s="42"/>
      <c r="T400" s="42" t="s">
        <v>49</v>
      </c>
      <c r="U400" s="42" t="s">
        <v>44</v>
      </c>
      <c r="V400" s="42">
        <v>3319479</v>
      </c>
      <c r="W400" s="42">
        <v>3309</v>
      </c>
      <c r="X400" s="42">
        <v>77</v>
      </c>
      <c r="Y400" s="42">
        <v>0.49</v>
      </c>
      <c r="Z400" s="42">
        <v>2914246</v>
      </c>
      <c r="AA400" s="42">
        <v>3254</v>
      </c>
      <c r="AB400" s="42">
        <v>55</v>
      </c>
      <c r="AC400" s="42">
        <v>4</v>
      </c>
      <c r="AD400" s="42">
        <v>2</v>
      </c>
      <c r="AE400" s="42">
        <v>1</v>
      </c>
      <c r="AF400" s="42">
        <v>1</v>
      </c>
      <c r="AG400" s="42">
        <v>41</v>
      </c>
    </row>
    <row r="401" spans="1:33" x14ac:dyDescent="0.35">
      <c r="A401" s="42">
        <v>2597490276</v>
      </c>
      <c r="B401" t="s">
        <v>35</v>
      </c>
      <c r="C401" t="s">
        <v>36</v>
      </c>
      <c r="D401" s="42" t="s">
        <v>2957</v>
      </c>
      <c r="E401" s="52" t="s">
        <v>2958</v>
      </c>
      <c r="F401" s="42" t="s">
        <v>2959</v>
      </c>
      <c r="G401" s="42">
        <v>2597490276</v>
      </c>
      <c r="H401" s="42" t="s">
        <v>1721</v>
      </c>
      <c r="I401" s="42" t="s">
        <v>117</v>
      </c>
      <c r="J401" s="42" t="s">
        <v>2357</v>
      </c>
      <c r="K401" s="42" t="s">
        <v>2358</v>
      </c>
      <c r="L401" s="42" t="s">
        <v>2960</v>
      </c>
      <c r="M401" s="42" t="s">
        <v>2958</v>
      </c>
      <c r="N401" s="42">
        <v>1541065</v>
      </c>
      <c r="O401" s="42">
        <v>0</v>
      </c>
      <c r="P401" s="42">
        <v>0</v>
      </c>
      <c r="Q401" s="43">
        <v>41981</v>
      </c>
      <c r="R401" s="42" t="s">
        <v>2961</v>
      </c>
      <c r="S401" s="42" t="s">
        <v>2962</v>
      </c>
      <c r="T401" s="42" t="s">
        <v>49</v>
      </c>
      <c r="U401" s="42" t="s">
        <v>44</v>
      </c>
      <c r="V401" s="42">
        <v>7069859</v>
      </c>
      <c r="W401" s="42">
        <v>6524</v>
      </c>
      <c r="X401" s="42">
        <v>76</v>
      </c>
      <c r="Y401" s="42">
        <v>0.4</v>
      </c>
      <c r="Z401" s="42">
        <v>5997187</v>
      </c>
      <c r="AA401" s="42">
        <v>6436</v>
      </c>
      <c r="AB401" s="42">
        <v>88</v>
      </c>
      <c r="AC401" s="42">
        <v>6</v>
      </c>
      <c r="AD401" s="42">
        <v>2</v>
      </c>
      <c r="AE401" s="42">
        <v>2</v>
      </c>
      <c r="AF401" s="42">
        <v>2</v>
      </c>
      <c r="AG401" s="42">
        <v>56</v>
      </c>
    </row>
    <row r="402" spans="1:33" x14ac:dyDescent="0.35">
      <c r="A402" s="42">
        <v>2751185885</v>
      </c>
      <c r="B402" t="s">
        <v>35</v>
      </c>
      <c r="C402" t="s">
        <v>60</v>
      </c>
      <c r="D402" s="42" t="s">
        <v>2963</v>
      </c>
      <c r="E402" s="52" t="s">
        <v>2964</v>
      </c>
      <c r="F402" s="42" t="s">
        <v>1812</v>
      </c>
      <c r="G402" s="42">
        <v>2751185885</v>
      </c>
      <c r="H402" s="42" t="s">
        <v>1721</v>
      </c>
      <c r="I402" s="42" t="s">
        <v>117</v>
      </c>
      <c r="J402" s="42" t="s">
        <v>1729</v>
      </c>
      <c r="K402" s="42" t="s">
        <v>1730</v>
      </c>
      <c r="L402" s="42" t="s">
        <v>1731</v>
      </c>
      <c r="M402" s="42" t="s">
        <v>1732</v>
      </c>
      <c r="N402" s="42">
        <v>1903187</v>
      </c>
      <c r="O402" s="42">
        <v>0</v>
      </c>
      <c r="P402" s="42">
        <v>0</v>
      </c>
      <c r="Q402" s="43">
        <v>42989</v>
      </c>
      <c r="R402" s="42" t="s">
        <v>2965</v>
      </c>
      <c r="S402" s="42"/>
      <c r="T402" s="42" t="s">
        <v>49</v>
      </c>
      <c r="U402" s="42"/>
      <c r="V402" s="42">
        <v>5139339</v>
      </c>
      <c r="W402" s="42">
        <v>4929</v>
      </c>
      <c r="X402" s="42">
        <v>1</v>
      </c>
      <c r="Y402" s="42">
        <v>0.42</v>
      </c>
      <c r="Z402" s="42">
        <v>4193449</v>
      </c>
      <c r="AA402" s="42">
        <v>4866</v>
      </c>
      <c r="AB402" s="42">
        <v>63</v>
      </c>
      <c r="AC402" s="42">
        <v>6</v>
      </c>
      <c r="AD402" s="42">
        <v>2</v>
      </c>
      <c r="AE402" s="42">
        <v>2</v>
      </c>
      <c r="AF402" s="42">
        <v>2</v>
      </c>
      <c r="AG402" s="42">
        <v>42</v>
      </c>
    </row>
    <row r="403" spans="1:33" x14ac:dyDescent="0.35">
      <c r="A403" s="42">
        <v>2645727716</v>
      </c>
      <c r="B403" t="s">
        <v>35</v>
      </c>
      <c r="C403" t="s">
        <v>36</v>
      </c>
      <c r="D403" s="42" t="s">
        <v>1849</v>
      </c>
      <c r="E403" s="52" t="s">
        <v>2966</v>
      </c>
      <c r="F403" s="42" t="s">
        <v>1736</v>
      </c>
      <c r="G403" s="42">
        <v>2645727716</v>
      </c>
      <c r="H403" s="42" t="s">
        <v>1721</v>
      </c>
      <c r="I403" s="42" t="s">
        <v>117</v>
      </c>
      <c r="J403" s="42" t="s">
        <v>1722</v>
      </c>
      <c r="K403" s="42" t="s">
        <v>1723</v>
      </c>
      <c r="L403" s="42" t="s">
        <v>1724</v>
      </c>
      <c r="M403" s="42" t="s">
        <v>2967</v>
      </c>
      <c r="N403" s="42">
        <v>1471519</v>
      </c>
      <c r="O403" s="42">
        <v>0</v>
      </c>
      <c r="P403" s="42">
        <v>0</v>
      </c>
      <c r="Q403" s="43">
        <v>42374</v>
      </c>
      <c r="R403" s="42" t="s">
        <v>2968</v>
      </c>
      <c r="S403" s="42" t="s">
        <v>1853</v>
      </c>
      <c r="T403" s="42" t="s">
        <v>111</v>
      </c>
      <c r="U403" s="42"/>
      <c r="V403" s="42">
        <v>928509</v>
      </c>
      <c r="W403" s="42">
        <v>1110</v>
      </c>
      <c r="X403" s="42">
        <v>58</v>
      </c>
      <c r="Y403" s="42">
        <v>0.31</v>
      </c>
      <c r="Z403" s="42">
        <v>848527</v>
      </c>
      <c r="AA403" s="42">
        <v>1082</v>
      </c>
      <c r="AB403" s="42">
        <v>28</v>
      </c>
      <c r="AC403" s="42">
        <v>2</v>
      </c>
      <c r="AD403" s="42">
        <v>1</v>
      </c>
      <c r="AE403" s="42">
        <v>0</v>
      </c>
      <c r="AF403" s="42">
        <v>1</v>
      </c>
      <c r="AG403" s="42">
        <v>17</v>
      </c>
    </row>
    <row r="404" spans="1:33" x14ac:dyDescent="0.35">
      <c r="A404" s="42">
        <v>2617270889</v>
      </c>
      <c r="B404" t="s">
        <v>35</v>
      </c>
      <c r="C404" t="s">
        <v>123</v>
      </c>
      <c r="D404" s="42" t="s">
        <v>1775</v>
      </c>
      <c r="E404" s="52" t="s">
        <v>1775</v>
      </c>
      <c r="F404" s="42"/>
      <c r="G404" s="42">
        <v>2617270889</v>
      </c>
      <c r="H404" s="42" t="s">
        <v>1721</v>
      </c>
      <c r="I404" s="42" t="s">
        <v>117</v>
      </c>
      <c r="J404" s="42" t="s">
        <v>1769</v>
      </c>
      <c r="K404" s="42" t="s">
        <v>1776</v>
      </c>
      <c r="L404" s="42" t="s">
        <v>1777</v>
      </c>
      <c r="M404" s="42" t="s">
        <v>1778</v>
      </c>
      <c r="N404" s="42">
        <v>63737</v>
      </c>
      <c r="O404" s="42">
        <v>0</v>
      </c>
      <c r="P404" s="42">
        <v>0</v>
      </c>
      <c r="Q404" s="43">
        <v>42769</v>
      </c>
      <c r="R404" s="42" t="s">
        <v>1779</v>
      </c>
      <c r="S404" s="42" t="s">
        <v>2969</v>
      </c>
      <c r="T404" s="42" t="s">
        <v>49</v>
      </c>
      <c r="U404" s="42" t="s">
        <v>44</v>
      </c>
      <c r="V404" s="42">
        <v>9064343</v>
      </c>
      <c r="W404" s="42">
        <v>7775</v>
      </c>
      <c r="X404" s="42">
        <v>65</v>
      </c>
      <c r="Y404" s="42">
        <v>0.41</v>
      </c>
      <c r="Z404" s="42">
        <v>7393120</v>
      </c>
      <c r="AA404" s="42">
        <v>7664</v>
      </c>
      <c r="AB404" s="42">
        <v>111</v>
      </c>
      <c r="AC404" s="42">
        <v>19</v>
      </c>
      <c r="AD404" s="42">
        <v>4</v>
      </c>
      <c r="AE404" s="42">
        <v>6</v>
      </c>
      <c r="AF404" s="42">
        <v>9</v>
      </c>
      <c r="AG404" s="42">
        <v>77</v>
      </c>
    </row>
    <row r="405" spans="1:33" x14ac:dyDescent="0.35">
      <c r="A405" s="42">
        <v>2558309063</v>
      </c>
      <c r="B405" t="s">
        <v>35</v>
      </c>
      <c r="C405" t="s">
        <v>60</v>
      </c>
      <c r="D405" s="42" t="s">
        <v>2970</v>
      </c>
      <c r="E405" s="52" t="s">
        <v>2970</v>
      </c>
      <c r="F405" s="42" t="s">
        <v>2971</v>
      </c>
      <c r="G405" s="42">
        <v>2558309063</v>
      </c>
      <c r="H405" s="42" t="s">
        <v>1721</v>
      </c>
      <c r="I405" s="42" t="s">
        <v>2616</v>
      </c>
      <c r="J405" s="42" t="s">
        <v>2617</v>
      </c>
      <c r="K405" s="42" t="s">
        <v>2618</v>
      </c>
      <c r="L405" s="42" t="s">
        <v>2619</v>
      </c>
      <c r="M405" s="42" t="s">
        <v>2972</v>
      </c>
      <c r="N405" s="42">
        <v>1183438</v>
      </c>
      <c r="O405" s="42">
        <v>0</v>
      </c>
      <c r="P405" s="42">
        <v>0</v>
      </c>
      <c r="Q405" s="43">
        <v>41696</v>
      </c>
      <c r="R405" s="42" t="s">
        <v>2973</v>
      </c>
      <c r="S405" s="42"/>
      <c r="T405" s="42" t="s">
        <v>49</v>
      </c>
      <c r="U405" s="42" t="s">
        <v>44</v>
      </c>
      <c r="V405" s="42">
        <v>4724791</v>
      </c>
      <c r="W405" s="42">
        <v>4562</v>
      </c>
      <c r="X405" s="42">
        <v>1</v>
      </c>
      <c r="Y405" s="42">
        <v>0.61</v>
      </c>
      <c r="Z405" s="42">
        <v>4270198</v>
      </c>
      <c r="AA405" s="42">
        <v>4507</v>
      </c>
      <c r="AB405" s="42">
        <v>55</v>
      </c>
      <c r="AC405" s="42">
        <v>3</v>
      </c>
      <c r="AD405" s="42">
        <v>1</v>
      </c>
      <c r="AE405" s="42">
        <v>1</v>
      </c>
      <c r="AF405" s="42">
        <v>1</v>
      </c>
      <c r="AG405" s="42">
        <v>49</v>
      </c>
    </row>
    <row r="406" spans="1:33" x14ac:dyDescent="0.35">
      <c r="A406" s="42">
        <v>2510461039</v>
      </c>
      <c r="B406" t="s">
        <v>35</v>
      </c>
      <c r="C406" t="s">
        <v>123</v>
      </c>
      <c r="D406" s="42" t="s">
        <v>1919</v>
      </c>
      <c r="E406" s="52" t="s">
        <v>2974</v>
      </c>
      <c r="F406" s="42" t="s">
        <v>302</v>
      </c>
      <c r="G406" s="42">
        <v>2510461039</v>
      </c>
      <c r="H406" s="42" t="s">
        <v>1721</v>
      </c>
      <c r="I406" s="42" t="s">
        <v>117</v>
      </c>
      <c r="J406" s="42" t="s">
        <v>1722</v>
      </c>
      <c r="K406" s="42" t="s">
        <v>1723</v>
      </c>
      <c r="L406" s="42" t="s">
        <v>1918</v>
      </c>
      <c r="M406" s="42" t="s">
        <v>1919</v>
      </c>
      <c r="N406" s="42">
        <v>910450</v>
      </c>
      <c r="O406" s="42">
        <v>13452</v>
      </c>
      <c r="P406" s="42">
        <v>0</v>
      </c>
      <c r="Q406" s="43">
        <v>42222</v>
      </c>
      <c r="R406" s="42" t="s">
        <v>2975</v>
      </c>
      <c r="S406" s="42"/>
      <c r="T406" s="42" t="s">
        <v>49</v>
      </c>
      <c r="U406" s="42" t="s">
        <v>44</v>
      </c>
      <c r="V406" s="42">
        <v>7034884</v>
      </c>
      <c r="W406" s="42">
        <v>9404</v>
      </c>
      <c r="X406" s="42">
        <v>3452</v>
      </c>
      <c r="Y406" s="42">
        <v>0.42</v>
      </c>
      <c r="Z406" s="42">
        <v>5049426</v>
      </c>
      <c r="AA406" s="42">
        <v>9244</v>
      </c>
      <c r="AB406" s="42">
        <v>160</v>
      </c>
      <c r="AC406" s="42">
        <v>31</v>
      </c>
      <c r="AD406" s="42">
        <v>17</v>
      </c>
      <c r="AE406" s="42">
        <v>6</v>
      </c>
      <c r="AF406" s="42">
        <v>8</v>
      </c>
      <c r="AG406" s="42">
        <v>65</v>
      </c>
    </row>
    <row r="407" spans="1:33" x14ac:dyDescent="0.35">
      <c r="A407" s="42">
        <v>637000307</v>
      </c>
      <c r="B407" t="s">
        <v>35</v>
      </c>
      <c r="C407" t="s">
        <v>60</v>
      </c>
      <c r="D407" s="42" t="s">
        <v>2976</v>
      </c>
      <c r="E407" s="52" t="s">
        <v>2976</v>
      </c>
      <c r="F407" s="42" t="s">
        <v>2977</v>
      </c>
      <c r="G407" s="42">
        <v>637000307</v>
      </c>
      <c r="H407" s="42" t="s">
        <v>1721</v>
      </c>
      <c r="I407" s="42" t="s">
        <v>117</v>
      </c>
      <c r="J407" s="42" t="s">
        <v>1722</v>
      </c>
      <c r="K407" s="42" t="s">
        <v>1788</v>
      </c>
      <c r="L407" s="42" t="s">
        <v>1789</v>
      </c>
      <c r="M407" s="42" t="s">
        <v>2639</v>
      </c>
      <c r="N407" s="42">
        <v>269084</v>
      </c>
      <c r="O407" s="42">
        <v>13282</v>
      </c>
      <c r="P407" s="42">
        <v>58235</v>
      </c>
      <c r="Q407" s="43">
        <v>39052</v>
      </c>
      <c r="R407" s="42" t="s">
        <v>2978</v>
      </c>
      <c r="S407" s="42" t="s">
        <v>2979</v>
      </c>
      <c r="T407" s="42" t="s">
        <v>49</v>
      </c>
      <c r="U407" s="42" t="s">
        <v>49</v>
      </c>
      <c r="V407" s="42">
        <v>2696255</v>
      </c>
      <c r="W407" s="42">
        <v>2585</v>
      </c>
      <c r="X407" s="42">
        <v>1</v>
      </c>
      <c r="Y407" s="42">
        <v>0.55000000000000004</v>
      </c>
      <c r="Z407" s="42">
        <v>2373764</v>
      </c>
      <c r="AA407" s="42">
        <v>2527</v>
      </c>
      <c r="AB407" s="42">
        <v>58</v>
      </c>
      <c r="AC407" s="42">
        <v>6</v>
      </c>
      <c r="AD407" s="42">
        <v>2</v>
      </c>
      <c r="AE407" s="42">
        <v>2</v>
      </c>
      <c r="AF407" s="42">
        <v>2</v>
      </c>
      <c r="AG407" s="42">
        <v>45</v>
      </c>
    </row>
    <row r="408" spans="1:33" x14ac:dyDescent="0.35">
      <c r="A408" s="42">
        <v>2504643013</v>
      </c>
      <c r="B408" t="s">
        <v>35</v>
      </c>
      <c r="C408" t="s">
        <v>60</v>
      </c>
      <c r="D408" s="42" t="s">
        <v>1798</v>
      </c>
      <c r="E408" s="52" t="s">
        <v>2980</v>
      </c>
      <c r="F408" s="42" t="s">
        <v>46</v>
      </c>
      <c r="G408" s="42">
        <v>2504643013</v>
      </c>
      <c r="H408" s="42" t="s">
        <v>1721</v>
      </c>
      <c r="I408" s="42" t="s">
        <v>117</v>
      </c>
      <c r="J408" s="42" t="s">
        <v>1741</v>
      </c>
      <c r="K408" s="42" t="s">
        <v>2981</v>
      </c>
      <c r="L408" s="42" t="s">
        <v>2982</v>
      </c>
      <c r="M408" s="42" t="s">
        <v>2983</v>
      </c>
      <c r="N408" s="42">
        <v>1173022</v>
      </c>
      <c r="O408" s="42">
        <v>0</v>
      </c>
      <c r="P408" s="42">
        <v>0</v>
      </c>
      <c r="Q408" s="43">
        <v>41212</v>
      </c>
      <c r="R408" s="42" t="s">
        <v>2984</v>
      </c>
      <c r="S408" s="42" t="s">
        <v>1803</v>
      </c>
      <c r="T408" s="42" t="s">
        <v>49</v>
      </c>
      <c r="U408" s="42" t="s">
        <v>44</v>
      </c>
      <c r="V408" s="42">
        <v>5620407</v>
      </c>
      <c r="W408" s="42">
        <v>5059</v>
      </c>
      <c r="X408" s="42">
        <v>9</v>
      </c>
      <c r="Y408" s="42">
        <v>0.4</v>
      </c>
      <c r="Z408" s="42">
        <v>4762703</v>
      </c>
      <c r="AA408" s="42">
        <v>5002</v>
      </c>
      <c r="AB408" s="42">
        <v>57</v>
      </c>
      <c r="AC408" s="42">
        <v>12</v>
      </c>
      <c r="AD408" s="42">
        <v>4</v>
      </c>
      <c r="AE408" s="42">
        <v>4</v>
      </c>
      <c r="AF408" s="42">
        <v>4</v>
      </c>
      <c r="AG408" s="42">
        <v>43</v>
      </c>
    </row>
    <row r="409" spans="1:33" x14ac:dyDescent="0.35">
      <c r="A409" s="42">
        <v>2654587977</v>
      </c>
      <c r="B409" t="s">
        <v>35</v>
      </c>
      <c r="C409" t="s">
        <v>60</v>
      </c>
      <c r="D409" s="42" t="s">
        <v>2985</v>
      </c>
      <c r="E409" s="52" t="s">
        <v>2985</v>
      </c>
      <c r="F409" s="42" t="s">
        <v>2986</v>
      </c>
      <c r="G409" s="42">
        <v>2654587977</v>
      </c>
      <c r="H409" s="42" t="s">
        <v>1721</v>
      </c>
      <c r="I409" s="42" t="s">
        <v>117</v>
      </c>
      <c r="J409" s="42" t="s">
        <v>1769</v>
      </c>
      <c r="K409" s="42" t="s">
        <v>2121</v>
      </c>
      <c r="L409" s="42" t="s">
        <v>2122</v>
      </c>
      <c r="M409" s="42" t="s">
        <v>2985</v>
      </c>
      <c r="N409" s="42">
        <v>1337936</v>
      </c>
      <c r="O409" s="42">
        <v>0</v>
      </c>
      <c r="P409" s="42">
        <v>0</v>
      </c>
      <c r="Q409" s="43">
        <v>42443</v>
      </c>
      <c r="R409" s="42" t="s">
        <v>2987</v>
      </c>
      <c r="S409" s="42" t="s">
        <v>2988</v>
      </c>
      <c r="T409" s="42" t="s">
        <v>49</v>
      </c>
      <c r="U409" s="42" t="s">
        <v>44</v>
      </c>
      <c r="V409" s="42">
        <v>6420126</v>
      </c>
      <c r="W409" s="42">
        <v>5494</v>
      </c>
      <c r="X409" s="42">
        <v>4</v>
      </c>
      <c r="Y409" s="42">
        <v>0.41</v>
      </c>
      <c r="Z409" s="42">
        <v>5224148</v>
      </c>
      <c r="AA409" s="42">
        <v>5413</v>
      </c>
      <c r="AB409" s="42">
        <v>81</v>
      </c>
      <c r="AC409" s="42">
        <v>3</v>
      </c>
      <c r="AD409" s="42">
        <v>1</v>
      </c>
      <c r="AE409" s="42">
        <v>1</v>
      </c>
      <c r="AF409" s="42">
        <v>1</v>
      </c>
      <c r="AG409" s="42">
        <v>67</v>
      </c>
    </row>
    <row r="410" spans="1:33" x14ac:dyDescent="0.35">
      <c r="A410" s="42">
        <v>2508501041</v>
      </c>
      <c r="B410" t="s">
        <v>35</v>
      </c>
      <c r="C410" t="s">
        <v>60</v>
      </c>
      <c r="D410" s="42" t="s">
        <v>1798</v>
      </c>
      <c r="E410" s="52" t="s">
        <v>2989</v>
      </c>
      <c r="F410" s="42" t="s">
        <v>46</v>
      </c>
      <c r="G410" s="42">
        <v>2508501041</v>
      </c>
      <c r="H410" s="42" t="s">
        <v>1721</v>
      </c>
      <c r="I410" s="42" t="s">
        <v>117</v>
      </c>
      <c r="J410" s="42" t="s">
        <v>1722</v>
      </c>
      <c r="K410" s="42" t="s">
        <v>1788</v>
      </c>
      <c r="L410" s="42" t="s">
        <v>1789</v>
      </c>
      <c r="M410" s="42" t="s">
        <v>2989</v>
      </c>
      <c r="N410" s="42">
        <v>1173263</v>
      </c>
      <c r="O410" s="42">
        <v>0</v>
      </c>
      <c r="P410" s="42">
        <v>0</v>
      </c>
      <c r="Q410" s="43">
        <v>41219</v>
      </c>
      <c r="R410" s="42" t="s">
        <v>2990</v>
      </c>
      <c r="S410" s="42" t="s">
        <v>1803</v>
      </c>
      <c r="T410" s="42" t="s">
        <v>49</v>
      </c>
      <c r="U410" s="42" t="s">
        <v>44</v>
      </c>
      <c r="V410" s="42">
        <v>3583735</v>
      </c>
      <c r="W410" s="42">
        <v>3669</v>
      </c>
      <c r="X410" s="42">
        <v>3</v>
      </c>
      <c r="Y410" s="42">
        <v>0.41</v>
      </c>
      <c r="Z410" s="42">
        <v>3199229</v>
      </c>
      <c r="AA410" s="42">
        <v>3616</v>
      </c>
      <c r="AB410" s="42">
        <v>53</v>
      </c>
      <c r="AC410" s="42">
        <v>6</v>
      </c>
      <c r="AD410" s="42">
        <v>2</v>
      </c>
      <c r="AE410" s="42">
        <v>2</v>
      </c>
      <c r="AF410" s="42">
        <v>2</v>
      </c>
      <c r="AG410" s="42">
        <v>43</v>
      </c>
    </row>
    <row r="411" spans="1:33" x14ac:dyDescent="0.35">
      <c r="A411" s="42">
        <v>2590828850</v>
      </c>
      <c r="B411" t="s">
        <v>35</v>
      </c>
      <c r="C411" t="s">
        <v>36</v>
      </c>
      <c r="D411" s="42" t="s">
        <v>2018</v>
      </c>
      <c r="E411" s="52" t="s">
        <v>2991</v>
      </c>
      <c r="F411" s="42" t="s">
        <v>46</v>
      </c>
      <c r="G411" s="42">
        <v>2590828850</v>
      </c>
      <c r="H411" s="42" t="s">
        <v>1721</v>
      </c>
      <c r="I411" s="42" t="s">
        <v>117</v>
      </c>
      <c r="J411" s="42" t="s">
        <v>1722</v>
      </c>
      <c r="K411" s="42" t="s">
        <v>1788</v>
      </c>
      <c r="L411" s="42" t="s">
        <v>1789</v>
      </c>
      <c r="M411" s="42" t="s">
        <v>2020</v>
      </c>
      <c r="N411" s="42">
        <v>1449122</v>
      </c>
      <c r="O411" s="42">
        <v>0</v>
      </c>
      <c r="P411" s="42">
        <v>0</v>
      </c>
      <c r="Q411" s="43">
        <v>42107</v>
      </c>
      <c r="R411" s="42" t="s">
        <v>2992</v>
      </c>
      <c r="S411" s="42" t="s">
        <v>2022</v>
      </c>
      <c r="T411" s="42" t="s">
        <v>111</v>
      </c>
      <c r="U411" s="42" t="s">
        <v>44</v>
      </c>
      <c r="V411" s="42">
        <v>455454</v>
      </c>
      <c r="W411" s="42">
        <v>504</v>
      </c>
      <c r="X411" s="42">
        <v>50</v>
      </c>
      <c r="Y411" s="42">
        <v>0.6</v>
      </c>
      <c r="Z411" s="42">
        <v>400258</v>
      </c>
      <c r="AA411" s="42">
        <v>489</v>
      </c>
      <c r="AB411" s="42">
        <v>15</v>
      </c>
      <c r="AC411" s="42">
        <v>0</v>
      </c>
      <c r="AD411" s="42">
        <v>0</v>
      </c>
      <c r="AE411" s="42">
        <v>0</v>
      </c>
      <c r="AF411" s="42">
        <v>0</v>
      </c>
      <c r="AG411" s="42">
        <v>14</v>
      </c>
    </row>
    <row r="412" spans="1:33" x14ac:dyDescent="0.35">
      <c r="A412" s="42">
        <v>2556921600</v>
      </c>
      <c r="B412" t="s">
        <v>35</v>
      </c>
      <c r="C412" t="s">
        <v>36</v>
      </c>
      <c r="D412" s="42" t="s">
        <v>2492</v>
      </c>
      <c r="E412" s="52" t="s">
        <v>2493</v>
      </c>
      <c r="F412" s="42" t="s">
        <v>46</v>
      </c>
      <c r="G412" s="42">
        <v>2556921600</v>
      </c>
      <c r="H412" s="42" t="s">
        <v>1721</v>
      </c>
      <c r="I412" s="42" t="s">
        <v>117</v>
      </c>
      <c r="J412" s="42" t="s">
        <v>1722</v>
      </c>
      <c r="K412" s="42" t="s">
        <v>1894</v>
      </c>
      <c r="L412" s="42" t="s">
        <v>1982</v>
      </c>
      <c r="M412" s="42" t="s">
        <v>2493</v>
      </c>
      <c r="N412" s="42">
        <v>1487953</v>
      </c>
      <c r="O412" s="42">
        <v>0</v>
      </c>
      <c r="P412" s="42">
        <v>0</v>
      </c>
      <c r="Q412" s="43">
        <v>41747</v>
      </c>
      <c r="R412" s="42" t="s">
        <v>2494</v>
      </c>
      <c r="S412" s="42" t="s">
        <v>55</v>
      </c>
      <c r="T412" s="42" t="s">
        <v>49</v>
      </c>
      <c r="U412" s="42" t="s">
        <v>44</v>
      </c>
      <c r="V412" s="42">
        <v>7866824</v>
      </c>
      <c r="W412" s="42">
        <v>6566</v>
      </c>
      <c r="X412" s="42">
        <v>2</v>
      </c>
      <c r="Y412" s="42">
        <v>0.51</v>
      </c>
      <c r="Z412" s="42">
        <v>6296999</v>
      </c>
      <c r="AA412" s="42">
        <v>6507</v>
      </c>
      <c r="AB412" s="42">
        <v>59</v>
      </c>
      <c r="AC412" s="42">
        <v>2</v>
      </c>
      <c r="AD412" s="42">
        <v>2</v>
      </c>
      <c r="AE412" s="42">
        <v>0</v>
      </c>
      <c r="AF412" s="42">
        <v>0</v>
      </c>
      <c r="AG412" s="42">
        <v>39</v>
      </c>
    </row>
    <row r="413" spans="1:33" x14ac:dyDescent="0.35">
      <c r="A413" s="42">
        <v>2579778681</v>
      </c>
      <c r="B413" t="s">
        <v>35</v>
      </c>
      <c r="C413" t="s">
        <v>36</v>
      </c>
      <c r="D413" s="42" t="s">
        <v>2993</v>
      </c>
      <c r="E413" s="52" t="s">
        <v>2993</v>
      </c>
      <c r="F413" s="42" t="s">
        <v>2994</v>
      </c>
      <c r="G413" s="42">
        <v>2579778681</v>
      </c>
      <c r="H413" s="42" t="s">
        <v>1721</v>
      </c>
      <c r="I413" s="42" t="s">
        <v>117</v>
      </c>
      <c r="J413" s="42" t="s">
        <v>1722</v>
      </c>
      <c r="K413" s="42" t="s">
        <v>1788</v>
      </c>
      <c r="L413" s="42" t="s">
        <v>1789</v>
      </c>
      <c r="M413" s="42" t="s">
        <v>2993</v>
      </c>
      <c r="N413" s="42">
        <v>1407650</v>
      </c>
      <c r="O413" s="42">
        <v>0</v>
      </c>
      <c r="P413" s="42">
        <v>0</v>
      </c>
      <c r="Q413" s="43">
        <v>41820</v>
      </c>
      <c r="R413" s="42" t="s">
        <v>2995</v>
      </c>
      <c r="S413" s="42"/>
      <c r="T413" s="42" t="s">
        <v>49</v>
      </c>
      <c r="U413" s="42" t="s">
        <v>44</v>
      </c>
      <c r="V413" s="42">
        <v>3180043</v>
      </c>
      <c r="W413" s="42">
        <v>3106</v>
      </c>
      <c r="X413" s="42">
        <v>44</v>
      </c>
      <c r="Y413" s="42">
        <v>0.49</v>
      </c>
      <c r="Z413" s="42">
        <v>2772761</v>
      </c>
      <c r="AA413" s="42">
        <v>3055</v>
      </c>
      <c r="AB413" s="42">
        <v>51</v>
      </c>
      <c r="AC413" s="42">
        <v>3</v>
      </c>
      <c r="AD413" s="42">
        <v>1</v>
      </c>
      <c r="AE413" s="42">
        <v>1</v>
      </c>
      <c r="AF413" s="42">
        <v>1</v>
      </c>
      <c r="AG413" s="42">
        <v>39</v>
      </c>
    </row>
    <row r="414" spans="1:33" x14ac:dyDescent="0.35">
      <c r="A414" s="42">
        <v>2582580537</v>
      </c>
      <c r="B414" t="s">
        <v>35</v>
      </c>
      <c r="C414" t="s">
        <v>123</v>
      </c>
      <c r="D414" s="42" t="s">
        <v>1612</v>
      </c>
      <c r="E414" s="52" t="s">
        <v>2996</v>
      </c>
      <c r="F414" s="42" t="s">
        <v>46</v>
      </c>
      <c r="G414" s="42">
        <v>2582580537</v>
      </c>
      <c r="H414" s="42" t="s">
        <v>1721</v>
      </c>
      <c r="I414" s="42" t="s">
        <v>117</v>
      </c>
      <c r="J414" s="42" t="s">
        <v>117</v>
      </c>
      <c r="K414" s="42" t="s">
        <v>117</v>
      </c>
      <c r="L414" s="42" t="s">
        <v>117</v>
      </c>
      <c r="M414" s="42" t="s">
        <v>117</v>
      </c>
      <c r="N414" s="42">
        <v>1117</v>
      </c>
      <c r="O414" s="42">
        <v>0</v>
      </c>
      <c r="P414" s="42">
        <v>0</v>
      </c>
      <c r="Q414" s="43">
        <v>42216</v>
      </c>
      <c r="R414" s="42"/>
      <c r="S414" s="42" t="s">
        <v>1610</v>
      </c>
      <c r="T414" s="42" t="s">
        <v>111</v>
      </c>
      <c r="U414" s="42"/>
      <c r="V414" s="42">
        <v>4154717</v>
      </c>
      <c r="W414" s="42">
        <v>3853</v>
      </c>
      <c r="X414" s="42">
        <v>168</v>
      </c>
      <c r="Y414" s="42">
        <v>0.4</v>
      </c>
      <c r="Z414" s="42">
        <v>3582892</v>
      </c>
      <c r="AA414" s="42">
        <v>3798</v>
      </c>
      <c r="AB414" s="42">
        <v>55</v>
      </c>
      <c r="AC414" s="42">
        <v>5</v>
      </c>
      <c r="AD414" s="42">
        <v>1</v>
      </c>
      <c r="AE414" s="42">
        <v>1</v>
      </c>
      <c r="AF414" s="42">
        <v>3</v>
      </c>
      <c r="AG414" s="42">
        <v>34</v>
      </c>
    </row>
    <row r="415" spans="1:33" x14ac:dyDescent="0.35">
      <c r="A415" s="42">
        <v>2636415444</v>
      </c>
      <c r="B415" t="s">
        <v>35</v>
      </c>
      <c r="C415" t="s">
        <v>36</v>
      </c>
      <c r="D415" s="42" t="s">
        <v>2997</v>
      </c>
      <c r="E415" s="52" t="s">
        <v>2998</v>
      </c>
      <c r="F415" s="42" t="s">
        <v>2252</v>
      </c>
      <c r="G415" s="42">
        <v>2636415444</v>
      </c>
      <c r="H415" s="42" t="s">
        <v>1721</v>
      </c>
      <c r="I415" s="42" t="s">
        <v>117</v>
      </c>
      <c r="J415" s="42" t="s">
        <v>1741</v>
      </c>
      <c r="K415" s="42" t="s">
        <v>1800</v>
      </c>
      <c r="L415" s="42" t="s">
        <v>2417</v>
      </c>
      <c r="M415" s="42" t="s">
        <v>2999</v>
      </c>
      <c r="N415" s="42">
        <v>1574623</v>
      </c>
      <c r="O415" s="42">
        <v>0</v>
      </c>
      <c r="P415" s="42">
        <v>0</v>
      </c>
      <c r="Q415" s="43">
        <v>42297</v>
      </c>
      <c r="R415" s="42" t="s">
        <v>3000</v>
      </c>
      <c r="S415" s="42"/>
      <c r="T415" s="42" t="s">
        <v>49</v>
      </c>
      <c r="U415" s="42"/>
      <c r="V415" s="42">
        <v>8799693</v>
      </c>
      <c r="W415" s="42">
        <v>7670</v>
      </c>
      <c r="X415" s="42">
        <v>298</v>
      </c>
      <c r="Y415" s="42">
        <v>0.56000000000000005</v>
      </c>
      <c r="Z415" s="42">
        <v>6650855</v>
      </c>
      <c r="AA415" s="42">
        <v>7568</v>
      </c>
      <c r="AB415" s="42">
        <v>102</v>
      </c>
      <c r="AC415" s="42">
        <v>13</v>
      </c>
      <c r="AD415" s="42">
        <v>4</v>
      </c>
      <c r="AE415" s="42">
        <v>4</v>
      </c>
      <c r="AF415" s="42">
        <v>5</v>
      </c>
      <c r="AG415" s="42">
        <v>68</v>
      </c>
    </row>
    <row r="416" spans="1:33" x14ac:dyDescent="0.35">
      <c r="A416" s="42">
        <v>2606217313</v>
      </c>
      <c r="B416" t="s">
        <v>35</v>
      </c>
      <c r="C416" t="s">
        <v>36</v>
      </c>
      <c r="D416" s="42" t="s">
        <v>1763</v>
      </c>
      <c r="E416" s="52" t="s">
        <v>3001</v>
      </c>
      <c r="F416" s="42" t="s">
        <v>1736</v>
      </c>
      <c r="G416" s="42">
        <v>2606217313</v>
      </c>
      <c r="H416" s="42" t="s">
        <v>1721</v>
      </c>
      <c r="I416" s="42" t="s">
        <v>117</v>
      </c>
      <c r="J416" s="42" t="s">
        <v>1722</v>
      </c>
      <c r="K416" s="42" t="s">
        <v>1723</v>
      </c>
      <c r="L416" s="42" t="s">
        <v>1724</v>
      </c>
      <c r="M416" s="42" t="s">
        <v>1725</v>
      </c>
      <c r="N416" s="42">
        <v>167552</v>
      </c>
      <c r="O416" s="42">
        <v>0</v>
      </c>
      <c r="P416" s="42">
        <v>0</v>
      </c>
      <c r="Q416" s="43">
        <v>42073</v>
      </c>
      <c r="R416" s="42" t="s">
        <v>3002</v>
      </c>
      <c r="S416" s="42"/>
      <c r="T416" s="42" t="s">
        <v>49</v>
      </c>
      <c r="U416" s="42" t="s">
        <v>44</v>
      </c>
      <c r="V416" s="42">
        <v>1752772</v>
      </c>
      <c r="W416" s="42">
        <v>1955</v>
      </c>
      <c r="X416" s="42">
        <v>19</v>
      </c>
      <c r="Y416" s="42">
        <v>0.36</v>
      </c>
      <c r="Z416" s="42">
        <v>1563991</v>
      </c>
      <c r="AA416" s="42">
        <v>1901</v>
      </c>
      <c r="AB416" s="42">
        <v>54</v>
      </c>
      <c r="AC416" s="42">
        <v>3</v>
      </c>
      <c r="AD416" s="42">
        <v>1</v>
      </c>
      <c r="AE416" s="42">
        <v>1</v>
      </c>
      <c r="AF416" s="42">
        <v>1</v>
      </c>
      <c r="AG416" s="42">
        <v>40</v>
      </c>
    </row>
    <row r="417" spans="1:33" x14ac:dyDescent="0.35">
      <c r="A417" s="42">
        <v>2508501033</v>
      </c>
      <c r="B417" t="s">
        <v>35</v>
      </c>
      <c r="C417" t="s">
        <v>36</v>
      </c>
      <c r="D417" s="42" t="s">
        <v>1798</v>
      </c>
      <c r="E417" s="52" t="s">
        <v>3003</v>
      </c>
      <c r="F417" s="42" t="s">
        <v>46</v>
      </c>
      <c r="G417" s="42">
        <v>2508501033</v>
      </c>
      <c r="H417" s="42" t="s">
        <v>1721</v>
      </c>
      <c r="I417" s="42" t="s">
        <v>117</v>
      </c>
      <c r="J417" s="42" t="s">
        <v>1729</v>
      </c>
      <c r="K417" s="42" t="s">
        <v>2348</v>
      </c>
      <c r="L417" s="42" t="s">
        <v>2349</v>
      </c>
      <c r="M417" s="42" t="s">
        <v>3003</v>
      </c>
      <c r="N417" s="42">
        <v>102232</v>
      </c>
      <c r="O417" s="42">
        <v>0</v>
      </c>
      <c r="P417" s="42">
        <v>0</v>
      </c>
      <c r="Q417" s="43">
        <v>41212</v>
      </c>
      <c r="R417" s="42" t="s">
        <v>3004</v>
      </c>
      <c r="S417" s="42" t="s">
        <v>1803</v>
      </c>
      <c r="T417" s="42" t="s">
        <v>49</v>
      </c>
      <c r="U417" s="42" t="s">
        <v>49</v>
      </c>
      <c r="V417" s="42">
        <v>4025114</v>
      </c>
      <c r="W417" s="42">
        <v>4152</v>
      </c>
      <c r="X417" s="42">
        <v>228</v>
      </c>
      <c r="Y417" s="42">
        <v>0.41</v>
      </c>
      <c r="Z417" s="42">
        <v>3619559</v>
      </c>
      <c r="AA417" s="42">
        <v>4087</v>
      </c>
      <c r="AB417" s="42">
        <v>65</v>
      </c>
      <c r="AC417" s="42">
        <v>8</v>
      </c>
      <c r="AD417" s="42">
        <v>3</v>
      </c>
      <c r="AE417" s="42">
        <v>4</v>
      </c>
      <c r="AF417" s="42">
        <v>1</v>
      </c>
      <c r="AG417" s="42">
        <v>40</v>
      </c>
    </row>
    <row r="418" spans="1:33" x14ac:dyDescent="0.35">
      <c r="A418" s="42">
        <v>639857006</v>
      </c>
      <c r="B418" t="s">
        <v>35</v>
      </c>
      <c r="C418" t="s">
        <v>36</v>
      </c>
      <c r="D418" s="42" t="s">
        <v>3005</v>
      </c>
      <c r="E418" s="52" t="s">
        <v>3005</v>
      </c>
      <c r="F418" s="42" t="s">
        <v>302</v>
      </c>
      <c r="G418" s="42">
        <v>639857006</v>
      </c>
      <c r="H418" s="42" t="s">
        <v>1721</v>
      </c>
      <c r="I418" s="42" t="s">
        <v>117</v>
      </c>
      <c r="J418" s="42" t="s">
        <v>1722</v>
      </c>
      <c r="K418" s="42" t="s">
        <v>1788</v>
      </c>
      <c r="L418" s="42" t="s">
        <v>1789</v>
      </c>
      <c r="M418" s="42" t="s">
        <v>3005</v>
      </c>
      <c r="N418" s="42">
        <v>313625</v>
      </c>
      <c r="O418" s="42">
        <v>13559</v>
      </c>
      <c r="P418" s="42">
        <v>54225</v>
      </c>
      <c r="Q418" s="43">
        <v>39142</v>
      </c>
      <c r="R418" s="42" t="s">
        <v>3006</v>
      </c>
      <c r="S418" s="42"/>
      <c r="T418" s="42" t="s">
        <v>49</v>
      </c>
      <c r="U418" s="42" t="s">
        <v>44</v>
      </c>
      <c r="V418" s="42">
        <v>2283377</v>
      </c>
      <c r="W418" s="42">
        <v>2555</v>
      </c>
      <c r="X418" s="42">
        <v>6</v>
      </c>
      <c r="Y418" s="42">
        <v>0.54</v>
      </c>
      <c r="Z418" s="42">
        <v>2022284</v>
      </c>
      <c r="AA418" s="42">
        <v>2507</v>
      </c>
      <c r="AB418" s="42">
        <v>48</v>
      </c>
      <c r="AC418" s="42">
        <v>6</v>
      </c>
      <c r="AD418" s="42">
        <v>2</v>
      </c>
      <c r="AE418" s="42">
        <v>2</v>
      </c>
      <c r="AF418" s="42">
        <v>2</v>
      </c>
      <c r="AG418" s="42">
        <v>42</v>
      </c>
    </row>
    <row r="419" spans="1:33" x14ac:dyDescent="0.35">
      <c r="A419" s="42">
        <v>2708742537</v>
      </c>
      <c r="B419" t="s">
        <v>35</v>
      </c>
      <c r="C419" t="s">
        <v>36</v>
      </c>
      <c r="D419" s="42" t="s">
        <v>2290</v>
      </c>
      <c r="E419" s="52" t="s">
        <v>3007</v>
      </c>
      <c r="F419" s="42" t="s">
        <v>46</v>
      </c>
      <c r="G419" s="42">
        <v>2708742537</v>
      </c>
      <c r="H419" s="42" t="s">
        <v>1721</v>
      </c>
      <c r="I419" s="42" t="s">
        <v>117</v>
      </c>
      <c r="J419" s="42" t="s">
        <v>1722</v>
      </c>
      <c r="K419" s="42" t="s">
        <v>1788</v>
      </c>
      <c r="L419" s="42" t="s">
        <v>1789</v>
      </c>
      <c r="M419" s="42" t="s">
        <v>3007</v>
      </c>
      <c r="N419" s="42">
        <v>1938863</v>
      </c>
      <c r="O419" s="42">
        <v>0</v>
      </c>
      <c r="P419" s="42">
        <v>0</v>
      </c>
      <c r="Q419" s="43">
        <v>42723</v>
      </c>
      <c r="R419" s="42" t="s">
        <v>3008</v>
      </c>
      <c r="S419" s="42" t="s">
        <v>2291</v>
      </c>
      <c r="T419" s="42" t="s">
        <v>49</v>
      </c>
      <c r="U419" s="42"/>
      <c r="V419" s="42">
        <v>3433936</v>
      </c>
      <c r="W419" s="42">
        <v>3344</v>
      </c>
      <c r="X419" s="42">
        <v>6</v>
      </c>
      <c r="Y419" s="42">
        <v>0.49</v>
      </c>
      <c r="Z419" s="42">
        <v>3034162</v>
      </c>
      <c r="AA419" s="42">
        <v>3283</v>
      </c>
      <c r="AB419" s="42">
        <v>61</v>
      </c>
      <c r="AC419" s="42">
        <v>6</v>
      </c>
      <c r="AD419" s="42">
        <v>2</v>
      </c>
      <c r="AE419" s="42">
        <v>2</v>
      </c>
      <c r="AF419" s="42">
        <v>2</v>
      </c>
      <c r="AG419" s="42">
        <v>45</v>
      </c>
    </row>
    <row r="420" spans="1:33" x14ac:dyDescent="0.35">
      <c r="A420" s="42">
        <v>2585427799</v>
      </c>
      <c r="B420" t="s">
        <v>35</v>
      </c>
      <c r="C420" t="s">
        <v>36</v>
      </c>
      <c r="D420" s="42" t="s">
        <v>3009</v>
      </c>
      <c r="E420" s="52" t="s">
        <v>3009</v>
      </c>
      <c r="F420" s="42" t="s">
        <v>3010</v>
      </c>
      <c r="G420" s="42">
        <v>2585427799</v>
      </c>
      <c r="H420" s="42" t="s">
        <v>1721</v>
      </c>
      <c r="I420" s="42" t="s">
        <v>117</v>
      </c>
      <c r="J420" s="42" t="s">
        <v>1769</v>
      </c>
      <c r="K420" s="42" t="s">
        <v>1794</v>
      </c>
      <c r="L420" s="42" t="s">
        <v>2659</v>
      </c>
      <c r="M420" s="42" t="s">
        <v>2660</v>
      </c>
      <c r="N420" s="42">
        <v>284502</v>
      </c>
      <c r="O420" s="42">
        <v>0</v>
      </c>
      <c r="P420" s="42">
        <v>0</v>
      </c>
      <c r="Q420" s="43">
        <v>41869</v>
      </c>
      <c r="R420" s="42" t="s">
        <v>3011</v>
      </c>
      <c r="S420" s="42"/>
      <c r="T420" s="42" t="s">
        <v>49</v>
      </c>
      <c r="U420" s="42" t="s">
        <v>44</v>
      </c>
      <c r="V420" s="42">
        <v>5682502</v>
      </c>
      <c r="W420" s="42">
        <v>5348</v>
      </c>
      <c r="X420" s="42">
        <v>338</v>
      </c>
      <c r="Y420" s="42">
        <v>0.38</v>
      </c>
      <c r="Z420" s="42">
        <v>4485670</v>
      </c>
      <c r="AA420" s="42">
        <v>5271</v>
      </c>
      <c r="AB420" s="42">
        <v>77</v>
      </c>
      <c r="AC420" s="42">
        <v>16</v>
      </c>
      <c r="AD420" s="42">
        <v>5</v>
      </c>
      <c r="AE420" s="42">
        <v>7</v>
      </c>
      <c r="AF420" s="42">
        <v>4</v>
      </c>
      <c r="AG420" s="42">
        <v>41</v>
      </c>
    </row>
    <row r="421" spans="1:33" x14ac:dyDescent="0.35">
      <c r="A421" s="42">
        <v>2645727760</v>
      </c>
      <c r="B421" t="s">
        <v>35</v>
      </c>
      <c r="C421" t="s">
        <v>36</v>
      </c>
      <c r="D421" s="42" t="s">
        <v>1849</v>
      </c>
      <c r="E421" s="52" t="s">
        <v>3012</v>
      </c>
      <c r="F421" s="42" t="s">
        <v>1736</v>
      </c>
      <c r="G421" s="42">
        <v>2645727760</v>
      </c>
      <c r="H421" s="42" t="s">
        <v>1721</v>
      </c>
      <c r="I421" s="42" t="s">
        <v>117</v>
      </c>
      <c r="J421" s="42" t="s">
        <v>1722</v>
      </c>
      <c r="K421" s="42" t="s">
        <v>1723</v>
      </c>
      <c r="L421" s="42" t="s">
        <v>1724</v>
      </c>
      <c r="M421" s="42" t="s">
        <v>3013</v>
      </c>
      <c r="N421" s="42">
        <v>1471503</v>
      </c>
      <c r="O421" s="42">
        <v>0</v>
      </c>
      <c r="P421" s="42">
        <v>0</v>
      </c>
      <c r="Q421" s="43">
        <v>42374</v>
      </c>
      <c r="R421" s="42" t="s">
        <v>3014</v>
      </c>
      <c r="S421" s="42" t="s">
        <v>1853</v>
      </c>
      <c r="T421" s="42" t="s">
        <v>111</v>
      </c>
      <c r="U421" s="42"/>
      <c r="V421" s="42">
        <v>1281853</v>
      </c>
      <c r="W421" s="42">
        <v>1413</v>
      </c>
      <c r="X421" s="42">
        <v>75</v>
      </c>
      <c r="Y421" s="42">
        <v>0.32</v>
      </c>
      <c r="Z421" s="42">
        <v>1228060</v>
      </c>
      <c r="AA421" s="42">
        <v>1372</v>
      </c>
      <c r="AB421" s="42">
        <v>41</v>
      </c>
      <c r="AC421" s="42">
        <v>3</v>
      </c>
      <c r="AD421" s="42">
        <v>1</v>
      </c>
      <c r="AE421" s="42">
        <v>1</v>
      </c>
      <c r="AF421" s="42">
        <v>1</v>
      </c>
      <c r="AG421" s="42">
        <v>34</v>
      </c>
    </row>
    <row r="422" spans="1:33" x14ac:dyDescent="0.35">
      <c r="A422" s="42">
        <v>2505679032</v>
      </c>
      <c r="B422" t="s">
        <v>35</v>
      </c>
      <c r="C422" t="s">
        <v>60</v>
      </c>
      <c r="D422" s="42" t="s">
        <v>1798</v>
      </c>
      <c r="E422" s="52" t="s">
        <v>3015</v>
      </c>
      <c r="F422" s="42" t="s">
        <v>46</v>
      </c>
      <c r="G422" s="42">
        <v>2505679032</v>
      </c>
      <c r="H422" s="42" t="s">
        <v>1721</v>
      </c>
      <c r="I422" s="42" t="s">
        <v>117</v>
      </c>
      <c r="J422" s="42" t="s">
        <v>1769</v>
      </c>
      <c r="K422" s="42" t="s">
        <v>2121</v>
      </c>
      <c r="L422" s="42" t="s">
        <v>2122</v>
      </c>
      <c r="M422" s="42" t="s">
        <v>3015</v>
      </c>
      <c r="N422" s="42">
        <v>99598</v>
      </c>
      <c r="O422" s="42">
        <v>0</v>
      </c>
      <c r="P422" s="42">
        <v>0</v>
      </c>
      <c r="Q422" s="43">
        <v>41212</v>
      </c>
      <c r="R422" s="42" t="s">
        <v>3016</v>
      </c>
      <c r="S422" s="42" t="s">
        <v>1803</v>
      </c>
      <c r="T422" s="42" t="s">
        <v>49</v>
      </c>
      <c r="U422" s="42" t="s">
        <v>44</v>
      </c>
      <c r="V422" s="42">
        <v>7023215</v>
      </c>
      <c r="W422" s="42">
        <v>6250</v>
      </c>
      <c r="X422" s="42">
        <v>1</v>
      </c>
      <c r="Y422" s="42">
        <v>0.42</v>
      </c>
      <c r="Z422" s="42">
        <v>5690957</v>
      </c>
      <c r="AA422" s="42">
        <v>6166</v>
      </c>
      <c r="AB422" s="42">
        <v>84</v>
      </c>
      <c r="AC422" s="42">
        <v>9</v>
      </c>
      <c r="AD422" s="42">
        <v>3</v>
      </c>
      <c r="AE422" s="42">
        <v>3</v>
      </c>
      <c r="AF422" s="42">
        <v>3</v>
      </c>
      <c r="AG422" s="42">
        <v>72</v>
      </c>
    </row>
    <row r="423" spans="1:33" x14ac:dyDescent="0.35">
      <c r="A423" s="42">
        <v>2513237000</v>
      </c>
      <c r="B423" t="s">
        <v>35</v>
      </c>
      <c r="C423" t="s">
        <v>36</v>
      </c>
      <c r="D423" s="42" t="s">
        <v>3017</v>
      </c>
      <c r="E423" s="52" t="s">
        <v>3017</v>
      </c>
      <c r="F423" s="42" t="s">
        <v>1759</v>
      </c>
      <c r="G423" s="42">
        <v>2513237000</v>
      </c>
      <c r="H423" s="42" t="s">
        <v>1721</v>
      </c>
      <c r="I423" s="42" t="s">
        <v>117</v>
      </c>
      <c r="J423" s="42" t="s">
        <v>1769</v>
      </c>
      <c r="K423" s="42" t="s">
        <v>1794</v>
      </c>
      <c r="L423" s="42" t="s">
        <v>1933</v>
      </c>
      <c r="M423" s="42" t="s">
        <v>1934</v>
      </c>
      <c r="N423" s="42">
        <v>1054832</v>
      </c>
      <c r="O423" s="42">
        <v>0</v>
      </c>
      <c r="P423" s="42">
        <v>0</v>
      </c>
      <c r="Q423" s="43">
        <v>42222</v>
      </c>
      <c r="R423" s="42" t="s">
        <v>3018</v>
      </c>
      <c r="S423" s="42"/>
      <c r="T423" s="42" t="s">
        <v>49</v>
      </c>
      <c r="U423" s="42" t="s">
        <v>111</v>
      </c>
      <c r="V423" s="42">
        <v>4734170</v>
      </c>
      <c r="W423" s="42">
        <v>5208</v>
      </c>
      <c r="X423" s="42">
        <v>1</v>
      </c>
      <c r="Y423" s="42">
        <v>0.37</v>
      </c>
      <c r="Z423" s="42">
        <v>3558908</v>
      </c>
      <c r="AA423" s="42">
        <v>5157</v>
      </c>
      <c r="AB423" s="42">
        <v>51</v>
      </c>
      <c r="AC423" s="42">
        <v>4</v>
      </c>
      <c r="AD423" s="42">
        <v>2</v>
      </c>
      <c r="AE423" s="42">
        <v>1</v>
      </c>
      <c r="AF423" s="42">
        <v>1</v>
      </c>
      <c r="AG423" s="42">
        <v>41</v>
      </c>
    </row>
    <row r="424" spans="1:33" x14ac:dyDescent="0.35">
      <c r="A424" s="42">
        <v>2551306551</v>
      </c>
      <c r="B424" t="s">
        <v>35</v>
      </c>
      <c r="C424" t="s">
        <v>36</v>
      </c>
      <c r="D424" s="42" t="s">
        <v>1734</v>
      </c>
      <c r="E424" s="52" t="s">
        <v>3019</v>
      </c>
      <c r="F424" s="42" t="s">
        <v>1736</v>
      </c>
      <c r="G424" s="42">
        <v>2551306551</v>
      </c>
      <c r="H424" s="42" t="s">
        <v>1721</v>
      </c>
      <c r="I424" s="42" t="s">
        <v>117</v>
      </c>
      <c r="J424" s="42" t="s">
        <v>1722</v>
      </c>
      <c r="K424" s="42" t="s">
        <v>1723</v>
      </c>
      <c r="L424" s="42" t="s">
        <v>1724</v>
      </c>
      <c r="M424" s="42" t="s">
        <v>3019</v>
      </c>
      <c r="N424" s="42">
        <v>613203</v>
      </c>
      <c r="O424" s="42">
        <v>0</v>
      </c>
      <c r="P424" s="42">
        <v>0</v>
      </c>
      <c r="Q424" s="42"/>
      <c r="R424" s="42" t="s">
        <v>3020</v>
      </c>
      <c r="S424" s="42"/>
      <c r="T424" s="42" t="s">
        <v>49</v>
      </c>
      <c r="U424" s="42" t="s">
        <v>44</v>
      </c>
      <c r="V424" s="42">
        <v>423437</v>
      </c>
      <c r="W424" s="42">
        <v>754</v>
      </c>
      <c r="X424" s="42">
        <v>232</v>
      </c>
      <c r="Y424" s="42">
        <v>0.3</v>
      </c>
      <c r="Z424" s="42">
        <v>339026</v>
      </c>
      <c r="AA424" s="42">
        <v>741</v>
      </c>
      <c r="AB424" s="42">
        <v>13</v>
      </c>
      <c r="AC424" s="42">
        <v>3</v>
      </c>
      <c r="AD424" s="42">
        <v>1</v>
      </c>
      <c r="AE424" s="42">
        <v>0</v>
      </c>
      <c r="AF424" s="42">
        <v>2</v>
      </c>
      <c r="AG424" s="42">
        <v>5</v>
      </c>
    </row>
    <row r="425" spans="1:33" x14ac:dyDescent="0.35">
      <c r="A425" s="42">
        <v>2505119011</v>
      </c>
      <c r="B425" t="s">
        <v>35</v>
      </c>
      <c r="C425" t="s">
        <v>36</v>
      </c>
      <c r="D425" s="42" t="s">
        <v>3021</v>
      </c>
      <c r="E425" s="52" t="s">
        <v>3021</v>
      </c>
      <c r="F425" s="42" t="s">
        <v>46</v>
      </c>
      <c r="G425" s="42">
        <v>2505119011</v>
      </c>
      <c r="H425" s="42" t="s">
        <v>1721</v>
      </c>
      <c r="I425" s="42" t="s">
        <v>117</v>
      </c>
      <c r="J425" s="42" t="s">
        <v>1741</v>
      </c>
      <c r="K425" s="42" t="s">
        <v>1742</v>
      </c>
      <c r="L425" s="42" t="s">
        <v>2233</v>
      </c>
      <c r="M425" s="42" t="s">
        <v>2407</v>
      </c>
      <c r="N425" s="42">
        <v>669365</v>
      </c>
      <c r="O425" s="42">
        <v>0</v>
      </c>
      <c r="P425" s="42">
        <v>0</v>
      </c>
      <c r="Q425" s="43">
        <v>41488</v>
      </c>
      <c r="R425" s="42" t="s">
        <v>3022</v>
      </c>
      <c r="S425" s="42" t="s">
        <v>3023</v>
      </c>
      <c r="T425" s="42" t="s">
        <v>49</v>
      </c>
      <c r="U425" s="42" t="s">
        <v>44</v>
      </c>
      <c r="V425" s="42">
        <v>6593343</v>
      </c>
      <c r="W425" s="42">
        <v>5591</v>
      </c>
      <c r="X425" s="42">
        <v>239</v>
      </c>
      <c r="Y425" s="42">
        <v>0.46</v>
      </c>
      <c r="Z425" s="42">
        <v>5386668</v>
      </c>
      <c r="AA425" s="42">
        <v>5500</v>
      </c>
      <c r="AB425" s="42">
        <v>91</v>
      </c>
      <c r="AC425" s="42">
        <v>5</v>
      </c>
      <c r="AD425" s="42">
        <v>3</v>
      </c>
      <c r="AE425" s="42">
        <v>1</v>
      </c>
      <c r="AF425" s="42">
        <v>1</v>
      </c>
      <c r="AG425" s="42">
        <v>71</v>
      </c>
    </row>
    <row r="426" spans="1:33" x14ac:dyDescent="0.35">
      <c r="A426" s="42">
        <v>2622736407</v>
      </c>
      <c r="B426" t="s">
        <v>35</v>
      </c>
      <c r="C426" t="s">
        <v>36</v>
      </c>
      <c r="D426" s="42" t="s">
        <v>3024</v>
      </c>
      <c r="E426" s="52" t="s">
        <v>3025</v>
      </c>
      <c r="F426" s="42" t="s">
        <v>37</v>
      </c>
      <c r="G426" s="42">
        <v>2622736407</v>
      </c>
      <c r="H426" s="42" t="s">
        <v>1721</v>
      </c>
      <c r="I426" s="42" t="s">
        <v>117</v>
      </c>
      <c r="J426" s="42" t="s">
        <v>1769</v>
      </c>
      <c r="K426" s="42" t="s">
        <v>1776</v>
      </c>
      <c r="L426" s="42" t="s">
        <v>2146</v>
      </c>
      <c r="M426" s="42" t="s">
        <v>2147</v>
      </c>
      <c r="N426" s="42">
        <v>1164990</v>
      </c>
      <c r="O426" s="42">
        <v>0</v>
      </c>
      <c r="P426" s="42">
        <v>0</v>
      </c>
      <c r="Q426" s="43">
        <v>42187</v>
      </c>
      <c r="R426" s="42" t="s">
        <v>3026</v>
      </c>
      <c r="S426" s="42"/>
      <c r="T426" s="42" t="s">
        <v>49</v>
      </c>
      <c r="U426" s="42" t="s">
        <v>44</v>
      </c>
      <c r="V426" s="42">
        <v>2997884</v>
      </c>
      <c r="W426" s="42">
        <v>4043</v>
      </c>
      <c r="X426" s="42">
        <v>465</v>
      </c>
      <c r="Y426" s="42">
        <v>0.39</v>
      </c>
      <c r="Z426" s="42">
        <v>2061570</v>
      </c>
      <c r="AA426" s="42">
        <v>4010</v>
      </c>
      <c r="AB426" s="42">
        <v>33</v>
      </c>
      <c r="AC426" s="42">
        <v>0</v>
      </c>
      <c r="AD426" s="42">
        <v>0</v>
      </c>
      <c r="AE426" s="42">
        <v>0</v>
      </c>
      <c r="AF426" s="42">
        <v>0</v>
      </c>
      <c r="AG426" s="42">
        <v>23</v>
      </c>
    </row>
    <row r="427" spans="1:33" x14ac:dyDescent="0.35">
      <c r="A427" s="42">
        <v>2534681687</v>
      </c>
      <c r="B427" t="s">
        <v>35</v>
      </c>
      <c r="C427" t="s">
        <v>36</v>
      </c>
      <c r="D427" s="42" t="s">
        <v>1727</v>
      </c>
      <c r="E427" s="52" t="s">
        <v>3027</v>
      </c>
      <c r="F427" s="42" t="s">
        <v>1262</v>
      </c>
      <c r="G427" s="42">
        <v>2534681687</v>
      </c>
      <c r="H427" s="42" t="s">
        <v>1721</v>
      </c>
      <c r="I427" s="42" t="s">
        <v>117</v>
      </c>
      <c r="J427" s="42" t="s">
        <v>1729</v>
      </c>
      <c r="K427" s="42" t="s">
        <v>1730</v>
      </c>
      <c r="L427" s="42" t="s">
        <v>1731</v>
      </c>
      <c r="M427" s="42" t="s">
        <v>1732</v>
      </c>
      <c r="N427" s="42">
        <v>1160280</v>
      </c>
      <c r="O427" s="42">
        <v>0</v>
      </c>
      <c r="P427" s="42">
        <v>0</v>
      </c>
      <c r="Q427" s="43">
        <v>41517</v>
      </c>
      <c r="R427" s="42" t="s">
        <v>3028</v>
      </c>
      <c r="S427" s="42"/>
      <c r="T427" s="42" t="s">
        <v>49</v>
      </c>
      <c r="U427" s="42" t="s">
        <v>44</v>
      </c>
      <c r="V427" s="42">
        <v>4951242</v>
      </c>
      <c r="W427" s="42">
        <v>4822</v>
      </c>
      <c r="X427" s="42">
        <v>438</v>
      </c>
      <c r="Y427" s="42">
        <v>0.43</v>
      </c>
      <c r="Z427" s="42">
        <v>3939187</v>
      </c>
      <c r="AA427" s="42">
        <v>4771</v>
      </c>
      <c r="AB427" s="42">
        <v>51</v>
      </c>
      <c r="AC427" s="42">
        <v>3</v>
      </c>
      <c r="AD427" s="42">
        <v>1</v>
      </c>
      <c r="AE427" s="42">
        <v>1</v>
      </c>
      <c r="AF427" s="42">
        <v>1</v>
      </c>
      <c r="AG427" s="42">
        <v>40</v>
      </c>
    </row>
    <row r="428" spans="1:33" x14ac:dyDescent="0.35">
      <c r="A428" s="42">
        <v>2648501812</v>
      </c>
      <c r="B428" t="s">
        <v>35</v>
      </c>
      <c r="C428" t="s">
        <v>36</v>
      </c>
      <c r="D428" s="42" t="s">
        <v>1849</v>
      </c>
      <c r="E428" s="52" t="s">
        <v>3029</v>
      </c>
      <c r="F428" s="42" t="s">
        <v>1736</v>
      </c>
      <c r="G428" s="42">
        <v>2648501812</v>
      </c>
      <c r="H428" s="42" t="s">
        <v>1721</v>
      </c>
      <c r="I428" s="42" t="s">
        <v>117</v>
      </c>
      <c r="J428" s="42" t="s">
        <v>1722</v>
      </c>
      <c r="K428" s="42" t="s">
        <v>1723</v>
      </c>
      <c r="L428" s="42" t="s">
        <v>1724</v>
      </c>
      <c r="M428" s="42" t="s">
        <v>3030</v>
      </c>
      <c r="N428" s="42">
        <v>1471504</v>
      </c>
      <c r="O428" s="42">
        <v>0</v>
      </c>
      <c r="P428" s="42">
        <v>0</v>
      </c>
      <c r="Q428" s="43">
        <v>42391</v>
      </c>
      <c r="R428" s="42" t="s">
        <v>3031</v>
      </c>
      <c r="S428" s="42" t="s">
        <v>1853</v>
      </c>
      <c r="T428" s="42" t="s">
        <v>111</v>
      </c>
      <c r="U428" s="42"/>
      <c r="V428" s="42">
        <v>1193844</v>
      </c>
      <c r="W428" s="42">
        <v>1360</v>
      </c>
      <c r="X428" s="42">
        <v>41</v>
      </c>
      <c r="Y428" s="42">
        <v>0.32</v>
      </c>
      <c r="Z428" s="42">
        <v>1108398</v>
      </c>
      <c r="AA428" s="42">
        <v>1326</v>
      </c>
      <c r="AB428" s="42">
        <v>34</v>
      </c>
      <c r="AC428" s="42">
        <v>0</v>
      </c>
      <c r="AD428" s="42">
        <v>0</v>
      </c>
      <c r="AE428" s="42">
        <v>0</v>
      </c>
      <c r="AF428" s="42">
        <v>0</v>
      </c>
      <c r="AG428" s="42">
        <v>24</v>
      </c>
    </row>
    <row r="429" spans="1:33" x14ac:dyDescent="0.35">
      <c r="A429" s="42">
        <v>2648501874</v>
      </c>
      <c r="B429" t="s">
        <v>35</v>
      </c>
      <c r="C429" t="s">
        <v>60</v>
      </c>
      <c r="D429" s="42" t="s">
        <v>3032</v>
      </c>
      <c r="E429" s="52" t="s">
        <v>3032</v>
      </c>
      <c r="F429" s="42" t="s">
        <v>2591</v>
      </c>
      <c r="G429" s="42">
        <v>2648501874</v>
      </c>
      <c r="H429" s="42" t="s">
        <v>1721</v>
      </c>
      <c r="I429" s="42" t="s">
        <v>117</v>
      </c>
      <c r="J429" s="42" t="s">
        <v>1769</v>
      </c>
      <c r="K429" s="42" t="s">
        <v>1776</v>
      </c>
      <c r="L429" s="42" t="s">
        <v>1777</v>
      </c>
      <c r="M429" s="42" t="s">
        <v>3033</v>
      </c>
      <c r="N429" s="42">
        <v>224013</v>
      </c>
      <c r="O429" s="42">
        <v>0</v>
      </c>
      <c r="P429" s="42">
        <v>0</v>
      </c>
      <c r="Q429" s="43">
        <v>42391</v>
      </c>
      <c r="R429" s="42" t="s">
        <v>3034</v>
      </c>
      <c r="S429" s="42"/>
      <c r="T429" s="42" t="s">
        <v>49</v>
      </c>
      <c r="U429" s="42"/>
      <c r="V429" s="42">
        <v>7094556</v>
      </c>
      <c r="W429" s="42">
        <v>6779</v>
      </c>
      <c r="X429" s="42">
        <v>1</v>
      </c>
      <c r="Y429" s="42">
        <v>0.41</v>
      </c>
      <c r="Z429" s="42">
        <v>5817816</v>
      </c>
      <c r="AA429" s="42">
        <v>6685</v>
      </c>
      <c r="AB429" s="42">
        <v>94</v>
      </c>
      <c r="AC429" s="42">
        <v>8</v>
      </c>
      <c r="AD429" s="42">
        <v>3</v>
      </c>
      <c r="AE429" s="42">
        <v>3</v>
      </c>
      <c r="AF429" s="42">
        <v>2</v>
      </c>
      <c r="AG429" s="42">
        <v>73</v>
      </c>
    </row>
    <row r="430" spans="1:33" x14ac:dyDescent="0.35">
      <c r="A430" s="42">
        <v>2645727588</v>
      </c>
      <c r="B430" t="s">
        <v>35</v>
      </c>
      <c r="C430" t="s">
        <v>36</v>
      </c>
      <c r="D430" s="42" t="s">
        <v>1849</v>
      </c>
      <c r="E430" s="52" t="s">
        <v>3035</v>
      </c>
      <c r="F430" s="42" t="s">
        <v>1736</v>
      </c>
      <c r="G430" s="42">
        <v>2645727588</v>
      </c>
      <c r="H430" s="42" t="s">
        <v>1721</v>
      </c>
      <c r="I430" s="42" t="s">
        <v>117</v>
      </c>
      <c r="J430" s="42" t="s">
        <v>1722</v>
      </c>
      <c r="K430" s="42" t="s">
        <v>1723</v>
      </c>
      <c r="L430" s="42" t="s">
        <v>1724</v>
      </c>
      <c r="M430" s="42" t="s">
        <v>3036</v>
      </c>
      <c r="N430" s="42">
        <v>1471516</v>
      </c>
      <c r="O430" s="42">
        <v>0</v>
      </c>
      <c r="P430" s="42">
        <v>0</v>
      </c>
      <c r="Q430" s="43">
        <v>42374</v>
      </c>
      <c r="R430" s="42" t="s">
        <v>3037</v>
      </c>
      <c r="S430" s="42" t="s">
        <v>1853</v>
      </c>
      <c r="T430" s="42" t="s">
        <v>111</v>
      </c>
      <c r="U430" s="42"/>
      <c r="V430" s="42">
        <v>1211119</v>
      </c>
      <c r="W430" s="42">
        <v>1407</v>
      </c>
      <c r="X430" s="42">
        <v>59</v>
      </c>
      <c r="Y430" s="42">
        <v>0.31</v>
      </c>
      <c r="Z430" s="42">
        <v>1111442</v>
      </c>
      <c r="AA430" s="42">
        <v>1376</v>
      </c>
      <c r="AB430" s="42">
        <v>31</v>
      </c>
      <c r="AC430" s="42">
        <v>0</v>
      </c>
      <c r="AD430" s="42">
        <v>0</v>
      </c>
      <c r="AE430" s="42">
        <v>0</v>
      </c>
      <c r="AF430" s="42">
        <v>0</v>
      </c>
      <c r="AG430" s="42">
        <v>22</v>
      </c>
    </row>
    <row r="431" spans="1:33" x14ac:dyDescent="0.35">
      <c r="A431" s="42">
        <v>638341215</v>
      </c>
      <c r="B431" t="s">
        <v>35</v>
      </c>
      <c r="C431" t="s">
        <v>36</v>
      </c>
      <c r="D431" s="42" t="s">
        <v>3038</v>
      </c>
      <c r="E431" s="52" t="s">
        <v>3038</v>
      </c>
      <c r="F431" s="42" t="s">
        <v>302</v>
      </c>
      <c r="G431" s="42">
        <v>638341215</v>
      </c>
      <c r="H431" s="42" t="s">
        <v>1721</v>
      </c>
      <c r="I431" s="42" t="s">
        <v>117</v>
      </c>
      <c r="J431" s="42" t="s">
        <v>1722</v>
      </c>
      <c r="K431" s="42" t="s">
        <v>1788</v>
      </c>
      <c r="L431" s="42" t="s">
        <v>1789</v>
      </c>
      <c r="M431" s="42" t="s">
        <v>3039</v>
      </c>
      <c r="N431" s="42">
        <v>59931</v>
      </c>
      <c r="O431" s="42">
        <v>13553</v>
      </c>
      <c r="P431" s="42">
        <v>54217</v>
      </c>
      <c r="Q431" s="43">
        <v>39052</v>
      </c>
      <c r="R431" s="42" t="s">
        <v>3040</v>
      </c>
      <c r="S431" s="42"/>
      <c r="T431" s="42" t="s">
        <v>49</v>
      </c>
      <c r="U431" s="42" t="s">
        <v>44</v>
      </c>
      <c r="V431" s="42">
        <v>2620367</v>
      </c>
      <c r="W431" s="42">
        <v>2937</v>
      </c>
      <c r="X431" s="42">
        <v>13</v>
      </c>
      <c r="Y431" s="42">
        <v>0.57999999999999996</v>
      </c>
      <c r="Z431" s="42">
        <v>2378478</v>
      </c>
      <c r="AA431" s="42">
        <v>2883</v>
      </c>
      <c r="AB431" s="42">
        <v>54</v>
      </c>
      <c r="AC431" s="42">
        <v>6</v>
      </c>
      <c r="AD431" s="42">
        <v>2</v>
      </c>
      <c r="AE431" s="42">
        <v>2</v>
      </c>
      <c r="AF431" s="42">
        <v>2</v>
      </c>
      <c r="AG431" s="42">
        <v>48</v>
      </c>
    </row>
    <row r="432" spans="1:33" x14ac:dyDescent="0.35">
      <c r="A432" s="42">
        <v>2744054667</v>
      </c>
      <c r="B432" t="s">
        <v>35</v>
      </c>
      <c r="C432" t="s">
        <v>36</v>
      </c>
      <c r="D432" s="42" t="s">
        <v>3041</v>
      </c>
      <c r="E432" s="52" t="s">
        <v>2822</v>
      </c>
      <c r="F432" s="42" t="s">
        <v>2333</v>
      </c>
      <c r="G432" s="42">
        <v>2744054667</v>
      </c>
      <c r="H432" s="42" t="s">
        <v>1721</v>
      </c>
      <c r="I432" s="42" t="s">
        <v>117</v>
      </c>
      <c r="J432" s="42" t="s">
        <v>1722</v>
      </c>
      <c r="K432" s="42" t="s">
        <v>1894</v>
      </c>
      <c r="L432" s="42" t="s">
        <v>1982</v>
      </c>
      <c r="M432" s="42" t="s">
        <v>2823</v>
      </c>
      <c r="N432" s="42">
        <v>322866</v>
      </c>
      <c r="O432" s="42">
        <v>0</v>
      </c>
      <c r="P432" s="42">
        <v>0</v>
      </c>
      <c r="Q432" s="43">
        <v>42958</v>
      </c>
      <c r="R432" s="42" t="s">
        <v>2824</v>
      </c>
      <c r="S432" s="42"/>
      <c r="T432" s="42" t="s">
        <v>49</v>
      </c>
      <c r="U432" s="42" t="s">
        <v>44</v>
      </c>
      <c r="V432" s="42">
        <v>6991351</v>
      </c>
      <c r="W432" s="42">
        <v>5948</v>
      </c>
      <c r="X432" s="42">
        <v>420</v>
      </c>
      <c r="Y432" s="42">
        <v>0.6</v>
      </c>
      <c r="Z432" s="42">
        <v>6155782</v>
      </c>
      <c r="AA432" s="42">
        <v>5872</v>
      </c>
      <c r="AB432" s="42">
        <v>76</v>
      </c>
      <c r="AC432" s="42">
        <v>2</v>
      </c>
      <c r="AD432" s="42">
        <v>0</v>
      </c>
      <c r="AE432" s="42">
        <v>2</v>
      </c>
      <c r="AF432" s="42">
        <v>0</v>
      </c>
      <c r="AG432" s="42">
        <v>69</v>
      </c>
    </row>
    <row r="433" spans="1:33" x14ac:dyDescent="0.35">
      <c r="A433" s="42">
        <v>2534681682</v>
      </c>
      <c r="B433" t="s">
        <v>35</v>
      </c>
      <c r="C433" t="s">
        <v>36</v>
      </c>
      <c r="D433" s="42" t="s">
        <v>1727</v>
      </c>
      <c r="E433" s="52" t="s">
        <v>3042</v>
      </c>
      <c r="F433" s="42" t="s">
        <v>1262</v>
      </c>
      <c r="G433" s="42">
        <v>2534681682</v>
      </c>
      <c r="H433" s="42" t="s">
        <v>1721</v>
      </c>
      <c r="I433" s="42" t="s">
        <v>117</v>
      </c>
      <c r="J433" s="42" t="s">
        <v>1729</v>
      </c>
      <c r="K433" s="42" t="s">
        <v>1730</v>
      </c>
      <c r="L433" s="42" t="s">
        <v>1731</v>
      </c>
      <c r="M433" s="42" t="s">
        <v>1732</v>
      </c>
      <c r="N433" s="42">
        <v>1160285</v>
      </c>
      <c r="O433" s="42">
        <v>0</v>
      </c>
      <c r="P433" s="42">
        <v>0</v>
      </c>
      <c r="Q433" s="43">
        <v>41517</v>
      </c>
      <c r="R433" s="42" t="s">
        <v>3043</v>
      </c>
      <c r="S433" s="42"/>
      <c r="T433" s="42" t="s">
        <v>49</v>
      </c>
      <c r="U433" s="42" t="s">
        <v>44</v>
      </c>
      <c r="V433" s="42">
        <v>4930216</v>
      </c>
      <c r="W433" s="42">
        <v>4742</v>
      </c>
      <c r="X433" s="42">
        <v>809</v>
      </c>
      <c r="Y433" s="42">
        <v>0.43</v>
      </c>
      <c r="Z433" s="42">
        <v>3843386</v>
      </c>
      <c r="AA433" s="42">
        <v>4686</v>
      </c>
      <c r="AB433" s="42">
        <v>56</v>
      </c>
      <c r="AC433" s="42">
        <v>3</v>
      </c>
      <c r="AD433" s="42">
        <v>1</v>
      </c>
      <c r="AE433" s="42">
        <v>1</v>
      </c>
      <c r="AF433" s="42">
        <v>1</v>
      </c>
      <c r="AG433" s="42">
        <v>41</v>
      </c>
    </row>
    <row r="434" spans="1:33" x14ac:dyDescent="0.35">
      <c r="A434" s="42">
        <v>2504643003</v>
      </c>
      <c r="B434" t="s">
        <v>35</v>
      </c>
      <c r="C434" t="s">
        <v>36</v>
      </c>
      <c r="D434" s="42" t="s">
        <v>3044</v>
      </c>
      <c r="E434" s="52" t="s">
        <v>3044</v>
      </c>
      <c r="F434" s="42"/>
      <c r="G434" s="42">
        <v>2504643003</v>
      </c>
      <c r="H434" s="42" t="s">
        <v>1721</v>
      </c>
      <c r="I434" s="42" t="s">
        <v>117</v>
      </c>
      <c r="J434" s="42" t="s">
        <v>1722</v>
      </c>
      <c r="K434" s="42" t="s">
        <v>1788</v>
      </c>
      <c r="L434" s="42" t="s">
        <v>1789</v>
      </c>
      <c r="M434" s="42" t="s">
        <v>3044</v>
      </c>
      <c r="N434" s="42">
        <v>374982</v>
      </c>
      <c r="O434" s="42">
        <v>0</v>
      </c>
      <c r="P434" s="42">
        <v>0</v>
      </c>
      <c r="Q434" s="43">
        <v>41577</v>
      </c>
      <c r="R434" s="42" t="s">
        <v>3045</v>
      </c>
      <c r="S434" s="42" t="s">
        <v>2279</v>
      </c>
      <c r="T434" s="42" t="s">
        <v>49</v>
      </c>
      <c r="U434" s="42" t="s">
        <v>44</v>
      </c>
      <c r="V434" s="42">
        <v>3674393</v>
      </c>
      <c r="W434" s="42">
        <v>3352</v>
      </c>
      <c r="X434" s="42">
        <v>29</v>
      </c>
      <c r="Y434" s="42">
        <v>0.49</v>
      </c>
      <c r="Z434" s="42">
        <v>2888042</v>
      </c>
      <c r="AA434" s="42">
        <v>3309</v>
      </c>
      <c r="AB434" s="42">
        <v>43</v>
      </c>
      <c r="AC434" s="42">
        <v>3</v>
      </c>
      <c r="AD434" s="42">
        <v>1</v>
      </c>
      <c r="AE434" s="42">
        <v>1</v>
      </c>
      <c r="AF434" s="42">
        <v>1</v>
      </c>
      <c r="AG434" s="42">
        <v>40</v>
      </c>
    </row>
    <row r="435" spans="1:33" x14ac:dyDescent="0.35">
      <c r="A435" s="42">
        <v>2651870163</v>
      </c>
      <c r="B435" t="s">
        <v>35</v>
      </c>
      <c r="C435" t="s">
        <v>123</v>
      </c>
      <c r="D435" s="42" t="s">
        <v>607</v>
      </c>
      <c r="E435" s="52" t="s">
        <v>3046</v>
      </c>
      <c r="F435" s="42" t="s">
        <v>605</v>
      </c>
      <c r="G435" s="42">
        <v>2651870163</v>
      </c>
      <c r="H435" s="42" t="s">
        <v>1721</v>
      </c>
      <c r="I435" s="42" t="s">
        <v>117</v>
      </c>
      <c r="J435" s="42" t="s">
        <v>1722</v>
      </c>
      <c r="K435" s="42" t="s">
        <v>1723</v>
      </c>
      <c r="L435" s="42" t="s">
        <v>1724</v>
      </c>
      <c r="M435" s="42" t="s">
        <v>117</v>
      </c>
      <c r="N435" s="42">
        <v>1218</v>
      </c>
      <c r="O435" s="42">
        <v>0</v>
      </c>
      <c r="P435" s="42">
        <v>0</v>
      </c>
      <c r="Q435" s="43">
        <v>42495</v>
      </c>
      <c r="R435" s="42"/>
      <c r="S435" s="42" t="s">
        <v>1805</v>
      </c>
      <c r="T435" s="42" t="s">
        <v>111</v>
      </c>
      <c r="U435" s="42"/>
      <c r="V435" s="42">
        <v>1010391</v>
      </c>
      <c r="W435" s="42">
        <v>1338</v>
      </c>
      <c r="X435" s="42">
        <v>113</v>
      </c>
      <c r="Y435" s="42">
        <v>0.31</v>
      </c>
      <c r="Z435" s="42">
        <v>930247</v>
      </c>
      <c r="AA435" s="42">
        <v>1299</v>
      </c>
      <c r="AB435" s="42">
        <v>39</v>
      </c>
      <c r="AC435" s="42">
        <v>3</v>
      </c>
      <c r="AD435" s="42">
        <v>1</v>
      </c>
      <c r="AE435" s="42">
        <v>1</v>
      </c>
      <c r="AF435" s="42">
        <v>1</v>
      </c>
      <c r="AG435" s="42">
        <v>24</v>
      </c>
    </row>
    <row r="436" spans="1:33" x14ac:dyDescent="0.35">
      <c r="A436" s="42">
        <v>2551306547</v>
      </c>
      <c r="B436" t="s">
        <v>35</v>
      </c>
      <c r="C436" t="s">
        <v>36</v>
      </c>
      <c r="D436" s="42" t="s">
        <v>1734</v>
      </c>
      <c r="E436" s="52" t="s">
        <v>3047</v>
      </c>
      <c r="F436" s="42" t="s">
        <v>1736</v>
      </c>
      <c r="G436" s="42">
        <v>2551306547</v>
      </c>
      <c r="H436" s="42" t="s">
        <v>1721</v>
      </c>
      <c r="I436" s="42" t="s">
        <v>117</v>
      </c>
      <c r="J436" s="42" t="s">
        <v>1722</v>
      </c>
      <c r="K436" s="42" t="s">
        <v>1723</v>
      </c>
      <c r="L436" s="42" t="s">
        <v>1724</v>
      </c>
      <c r="M436" s="42" t="s">
        <v>3047</v>
      </c>
      <c r="N436" s="42">
        <v>569152</v>
      </c>
      <c r="O436" s="42">
        <v>0</v>
      </c>
      <c r="P436" s="42">
        <v>0</v>
      </c>
      <c r="Q436" s="42"/>
      <c r="R436" s="42" t="s">
        <v>3048</v>
      </c>
      <c r="S436" s="42"/>
      <c r="T436" s="42" t="s">
        <v>49</v>
      </c>
      <c r="U436" s="42" t="s">
        <v>44</v>
      </c>
      <c r="V436" s="42">
        <v>339045</v>
      </c>
      <c r="W436" s="42">
        <v>592</v>
      </c>
      <c r="X436" s="42">
        <v>197</v>
      </c>
      <c r="Y436" s="42">
        <v>0.31</v>
      </c>
      <c r="Z436" s="42">
        <v>299119</v>
      </c>
      <c r="AA436" s="42">
        <v>576</v>
      </c>
      <c r="AB436" s="42">
        <v>16</v>
      </c>
      <c r="AC436" s="42">
        <v>4</v>
      </c>
      <c r="AD436" s="42">
        <v>1</v>
      </c>
      <c r="AE436" s="42">
        <v>0</v>
      </c>
      <c r="AF436" s="42">
        <v>3</v>
      </c>
      <c r="AG436" s="42">
        <v>9</v>
      </c>
    </row>
    <row r="437" spans="1:33" x14ac:dyDescent="0.35">
      <c r="A437" s="42">
        <v>2504643001</v>
      </c>
      <c r="B437" t="s">
        <v>35</v>
      </c>
      <c r="C437" t="s">
        <v>36</v>
      </c>
      <c r="D437" s="42" t="s">
        <v>3049</v>
      </c>
      <c r="E437" s="52" t="s">
        <v>3049</v>
      </c>
      <c r="F437" s="42"/>
      <c r="G437" s="42">
        <v>2504643001</v>
      </c>
      <c r="H437" s="42" t="s">
        <v>1721</v>
      </c>
      <c r="I437" s="42" t="s">
        <v>117</v>
      </c>
      <c r="J437" s="42" t="s">
        <v>1722</v>
      </c>
      <c r="K437" s="42" t="s">
        <v>1788</v>
      </c>
      <c r="L437" s="42" t="s">
        <v>1789</v>
      </c>
      <c r="M437" s="42" t="s">
        <v>3049</v>
      </c>
      <c r="N437" s="42">
        <v>195498</v>
      </c>
      <c r="O437" s="42">
        <v>0</v>
      </c>
      <c r="P437" s="42">
        <v>0</v>
      </c>
      <c r="Q437" s="43">
        <v>41577</v>
      </c>
      <c r="R437" s="42" t="s">
        <v>3050</v>
      </c>
      <c r="S437" s="42" t="s">
        <v>2279</v>
      </c>
      <c r="T437" s="42" t="s">
        <v>49</v>
      </c>
      <c r="U437" s="42" t="s">
        <v>44</v>
      </c>
      <c r="V437" s="42">
        <v>3929890</v>
      </c>
      <c r="W437" s="42">
        <v>3453</v>
      </c>
      <c r="X437" s="42">
        <v>17</v>
      </c>
      <c r="Y437" s="42">
        <v>0.49</v>
      </c>
      <c r="Z437" s="42">
        <v>2991235</v>
      </c>
      <c r="AA437" s="42">
        <v>3408</v>
      </c>
      <c r="AB437" s="42">
        <v>45</v>
      </c>
      <c r="AC437" s="42">
        <v>3</v>
      </c>
      <c r="AD437" s="42">
        <v>1</v>
      </c>
      <c r="AE437" s="42">
        <v>1</v>
      </c>
      <c r="AF437" s="42">
        <v>1</v>
      </c>
      <c r="AG437" s="42">
        <v>42</v>
      </c>
    </row>
    <row r="438" spans="1:33" x14ac:dyDescent="0.35">
      <c r="A438" s="42">
        <v>2551306550</v>
      </c>
      <c r="B438" t="s">
        <v>35</v>
      </c>
      <c r="C438" t="s">
        <v>36</v>
      </c>
      <c r="D438" s="42" t="s">
        <v>1734</v>
      </c>
      <c r="E438" s="52" t="s">
        <v>3051</v>
      </c>
      <c r="F438" s="42" t="s">
        <v>1736</v>
      </c>
      <c r="G438" s="42">
        <v>2551306550</v>
      </c>
      <c r="H438" s="42" t="s">
        <v>1721</v>
      </c>
      <c r="I438" s="42" t="s">
        <v>117</v>
      </c>
      <c r="J438" s="42" t="s">
        <v>1722</v>
      </c>
      <c r="K438" s="42" t="s">
        <v>1723</v>
      </c>
      <c r="L438" s="42" t="s">
        <v>1724</v>
      </c>
      <c r="M438" s="42" t="s">
        <v>3051</v>
      </c>
      <c r="N438" s="42">
        <v>613202</v>
      </c>
      <c r="O438" s="42">
        <v>0</v>
      </c>
      <c r="P438" s="42">
        <v>0</v>
      </c>
      <c r="Q438" s="42"/>
      <c r="R438" s="42" t="s">
        <v>3052</v>
      </c>
      <c r="S438" s="42"/>
      <c r="T438" s="42" t="s">
        <v>49</v>
      </c>
      <c r="U438" s="42" t="s">
        <v>44</v>
      </c>
      <c r="V438" s="42">
        <v>766829</v>
      </c>
      <c r="W438" s="42">
        <v>968</v>
      </c>
      <c r="X438" s="42">
        <v>158</v>
      </c>
      <c r="Y438" s="42">
        <v>0.31</v>
      </c>
      <c r="Z438" s="42">
        <v>689512</v>
      </c>
      <c r="AA438" s="42">
        <v>938</v>
      </c>
      <c r="AB438" s="42">
        <v>30</v>
      </c>
      <c r="AC438" s="42">
        <v>3</v>
      </c>
      <c r="AD438" s="42">
        <v>1</v>
      </c>
      <c r="AE438" s="42">
        <v>1</v>
      </c>
      <c r="AF438" s="42">
        <v>1</v>
      </c>
      <c r="AG438" s="42">
        <v>24</v>
      </c>
    </row>
    <row r="439" spans="1:33" x14ac:dyDescent="0.35">
      <c r="A439" s="42">
        <v>2515154003</v>
      </c>
      <c r="B439" t="s">
        <v>35</v>
      </c>
      <c r="C439" t="s">
        <v>123</v>
      </c>
      <c r="D439" s="42" t="s">
        <v>3053</v>
      </c>
      <c r="E439" s="52" t="s">
        <v>3053</v>
      </c>
      <c r="F439" s="42" t="s">
        <v>3054</v>
      </c>
      <c r="G439" s="42">
        <v>2515154003</v>
      </c>
      <c r="H439" s="42" t="s">
        <v>1721</v>
      </c>
      <c r="I439" s="42" t="s">
        <v>117</v>
      </c>
      <c r="J439" s="42" t="s">
        <v>1741</v>
      </c>
      <c r="K439" s="42" t="s">
        <v>1800</v>
      </c>
      <c r="L439" s="42" t="s">
        <v>2299</v>
      </c>
      <c r="M439" s="42" t="s">
        <v>2678</v>
      </c>
      <c r="N439" s="42">
        <v>568701</v>
      </c>
      <c r="O439" s="42">
        <v>0</v>
      </c>
      <c r="P439" s="42">
        <v>0</v>
      </c>
      <c r="Q439" s="43">
        <v>42222</v>
      </c>
      <c r="R439" s="42" t="s">
        <v>3055</v>
      </c>
      <c r="S439" s="42" t="s">
        <v>3056</v>
      </c>
      <c r="T439" s="42" t="s">
        <v>49</v>
      </c>
      <c r="U439" s="42" t="s">
        <v>49</v>
      </c>
      <c r="V439" s="42">
        <v>8766095</v>
      </c>
      <c r="W439" s="42">
        <v>8138</v>
      </c>
      <c r="X439" s="42">
        <v>910</v>
      </c>
      <c r="Y439" s="42">
        <v>0.44</v>
      </c>
      <c r="Z439" s="42">
        <v>6700489</v>
      </c>
      <c r="AA439" s="42">
        <v>7988</v>
      </c>
      <c r="AB439" s="42">
        <v>150</v>
      </c>
      <c r="AC439" s="42">
        <v>6</v>
      </c>
      <c r="AD439" s="42">
        <v>2</v>
      </c>
      <c r="AE439" s="42">
        <v>2</v>
      </c>
      <c r="AF439" s="42">
        <v>2</v>
      </c>
      <c r="AG439" s="42">
        <v>53</v>
      </c>
    </row>
    <row r="440" spans="1:33" x14ac:dyDescent="0.35">
      <c r="A440" s="42">
        <v>2509887024</v>
      </c>
      <c r="B440" t="s">
        <v>35</v>
      </c>
      <c r="C440" t="s">
        <v>36</v>
      </c>
      <c r="D440" s="42" t="s">
        <v>1798</v>
      </c>
      <c r="E440" s="52" t="s">
        <v>3057</v>
      </c>
      <c r="F440" s="42" t="s">
        <v>46</v>
      </c>
      <c r="G440" s="42">
        <v>2509887024</v>
      </c>
      <c r="H440" s="42" t="s">
        <v>1721</v>
      </c>
      <c r="I440" s="42" t="s">
        <v>117</v>
      </c>
      <c r="J440" s="42" t="s">
        <v>1769</v>
      </c>
      <c r="K440" s="42" t="s">
        <v>2121</v>
      </c>
      <c r="L440" s="42" t="s">
        <v>2122</v>
      </c>
      <c r="M440" s="42" t="s">
        <v>3058</v>
      </c>
      <c r="N440" s="42">
        <v>232991</v>
      </c>
      <c r="O440" s="42">
        <v>0</v>
      </c>
      <c r="P440" s="42">
        <v>0</v>
      </c>
      <c r="Q440" s="43">
        <v>41382</v>
      </c>
      <c r="R440" s="42" t="s">
        <v>3059</v>
      </c>
      <c r="S440" s="42" t="s">
        <v>1803</v>
      </c>
      <c r="T440" s="42" t="s">
        <v>49</v>
      </c>
      <c r="U440" s="42" t="s">
        <v>44</v>
      </c>
      <c r="V440" s="42">
        <v>11416284</v>
      </c>
      <c r="W440" s="42">
        <v>10426</v>
      </c>
      <c r="X440" s="42">
        <v>10</v>
      </c>
      <c r="Y440" s="42">
        <v>0.39</v>
      </c>
      <c r="Z440" s="42">
        <v>9544765</v>
      </c>
      <c r="AA440" s="42">
        <v>10334</v>
      </c>
      <c r="AB440" s="42">
        <v>92</v>
      </c>
      <c r="AC440" s="42">
        <v>17</v>
      </c>
      <c r="AD440" s="42">
        <v>5</v>
      </c>
      <c r="AE440" s="42">
        <v>5</v>
      </c>
      <c r="AF440" s="42">
        <v>7</v>
      </c>
      <c r="AG440" s="42">
        <v>65</v>
      </c>
    </row>
    <row r="441" spans="1:33" x14ac:dyDescent="0.35">
      <c r="A441" s="42">
        <v>2563366603</v>
      </c>
      <c r="B441" t="s">
        <v>35</v>
      </c>
      <c r="C441" t="s">
        <v>60</v>
      </c>
      <c r="D441" s="42" t="s">
        <v>3060</v>
      </c>
      <c r="E441" s="52" t="s">
        <v>3060</v>
      </c>
      <c r="F441" s="42" t="s">
        <v>302</v>
      </c>
      <c r="G441" s="42">
        <v>2563366603</v>
      </c>
      <c r="H441" s="42" t="s">
        <v>1721</v>
      </c>
      <c r="I441" s="42" t="s">
        <v>117</v>
      </c>
      <c r="J441" s="42" t="s">
        <v>1722</v>
      </c>
      <c r="K441" s="42" t="s">
        <v>1788</v>
      </c>
      <c r="L441" s="42" t="s">
        <v>1789</v>
      </c>
      <c r="M441" s="42" t="s">
        <v>3060</v>
      </c>
      <c r="N441" s="42">
        <v>166314</v>
      </c>
      <c r="O441" s="42">
        <v>0</v>
      </c>
      <c r="P441" s="42">
        <v>0</v>
      </c>
      <c r="Q441" s="43">
        <v>41743</v>
      </c>
      <c r="R441" s="42" t="s">
        <v>3061</v>
      </c>
      <c r="S441" s="42"/>
      <c r="T441" s="42" t="s">
        <v>49</v>
      </c>
      <c r="U441" s="42" t="s">
        <v>44</v>
      </c>
      <c r="V441" s="42">
        <v>2111515</v>
      </c>
      <c r="W441" s="42">
        <v>2713</v>
      </c>
      <c r="X441" s="42">
        <v>1</v>
      </c>
      <c r="Y441" s="42">
        <v>0.6</v>
      </c>
      <c r="Z441" s="42">
        <v>1890183</v>
      </c>
      <c r="AA441" s="42">
        <v>2661</v>
      </c>
      <c r="AB441" s="42">
        <v>52</v>
      </c>
      <c r="AC441" s="42">
        <v>6</v>
      </c>
      <c r="AD441" s="42">
        <v>2</v>
      </c>
      <c r="AE441" s="42">
        <v>2</v>
      </c>
      <c r="AF441" s="42">
        <v>2</v>
      </c>
      <c r="AG441" s="42">
        <v>44</v>
      </c>
    </row>
    <row r="442" spans="1:33" x14ac:dyDescent="0.35">
      <c r="A442" s="42">
        <v>2645727547</v>
      </c>
      <c r="B442" t="s">
        <v>35</v>
      </c>
      <c r="C442" t="s">
        <v>60</v>
      </c>
      <c r="D442" s="42" t="s">
        <v>3062</v>
      </c>
      <c r="E442" s="52" t="s">
        <v>3063</v>
      </c>
      <c r="F442" s="42" t="s">
        <v>2363</v>
      </c>
      <c r="G442" s="42">
        <v>2645727547</v>
      </c>
      <c r="H442" s="42" t="s">
        <v>1721</v>
      </c>
      <c r="I442" s="42" t="s">
        <v>117</v>
      </c>
      <c r="J442" s="42" t="s">
        <v>1729</v>
      </c>
      <c r="K442" s="42" t="s">
        <v>1730</v>
      </c>
      <c r="L442" s="42" t="s">
        <v>1731</v>
      </c>
      <c r="M442" s="42" t="s">
        <v>1732</v>
      </c>
      <c r="N442" s="42">
        <v>1641812</v>
      </c>
      <c r="O442" s="42">
        <v>0</v>
      </c>
      <c r="P442" s="42">
        <v>0</v>
      </c>
      <c r="Q442" s="43">
        <v>42374</v>
      </c>
      <c r="R442" s="42" t="s">
        <v>3064</v>
      </c>
      <c r="S442" s="42"/>
      <c r="T442" s="42" t="s">
        <v>49</v>
      </c>
      <c r="U442" s="42"/>
      <c r="V442" s="42">
        <v>4294213</v>
      </c>
      <c r="W442" s="42">
        <v>4043</v>
      </c>
      <c r="X442" s="42">
        <v>1</v>
      </c>
      <c r="Y442" s="42">
        <v>0.43</v>
      </c>
      <c r="Z442" s="42">
        <v>3565373</v>
      </c>
      <c r="AA442" s="42">
        <v>3975</v>
      </c>
      <c r="AB442" s="42">
        <v>68</v>
      </c>
      <c r="AC442" s="42">
        <v>6</v>
      </c>
      <c r="AD442" s="42">
        <v>2</v>
      </c>
      <c r="AE442" s="42">
        <v>2</v>
      </c>
      <c r="AF442" s="42">
        <v>2</v>
      </c>
      <c r="AG442" s="42">
        <v>41</v>
      </c>
    </row>
    <row r="443" spans="1:33" x14ac:dyDescent="0.35">
      <c r="A443" s="42">
        <v>2654587782</v>
      </c>
      <c r="B443" t="s">
        <v>35</v>
      </c>
      <c r="C443" t="s">
        <v>36</v>
      </c>
      <c r="D443" s="42" t="s">
        <v>1849</v>
      </c>
      <c r="E443" s="52" t="s">
        <v>3065</v>
      </c>
      <c r="F443" s="42" t="s">
        <v>1736</v>
      </c>
      <c r="G443" s="42">
        <v>2654587782</v>
      </c>
      <c r="H443" s="42" t="s">
        <v>1721</v>
      </c>
      <c r="I443" s="42" t="s">
        <v>117</v>
      </c>
      <c r="J443" s="42" t="s">
        <v>1722</v>
      </c>
      <c r="K443" s="42" t="s">
        <v>1723</v>
      </c>
      <c r="L443" s="42" t="s">
        <v>1724</v>
      </c>
      <c r="M443" s="42" t="s">
        <v>3066</v>
      </c>
      <c r="N443" s="42">
        <v>1471509</v>
      </c>
      <c r="O443" s="42">
        <v>0</v>
      </c>
      <c r="P443" s="42">
        <v>0</v>
      </c>
      <c r="Q443" s="43">
        <v>42443</v>
      </c>
      <c r="R443" s="42" t="s">
        <v>3067</v>
      </c>
      <c r="S443" s="42" t="s">
        <v>1853</v>
      </c>
      <c r="T443" s="42" t="s">
        <v>111</v>
      </c>
      <c r="U443" s="42"/>
      <c r="V443" s="42">
        <v>1084300</v>
      </c>
      <c r="W443" s="42">
        <v>1314</v>
      </c>
      <c r="X443" s="42">
        <v>52</v>
      </c>
      <c r="Y443" s="42">
        <v>0.31</v>
      </c>
      <c r="Z443" s="42">
        <v>994574</v>
      </c>
      <c r="AA443" s="42">
        <v>1288</v>
      </c>
      <c r="AB443" s="42">
        <v>26</v>
      </c>
      <c r="AC443" s="42">
        <v>0</v>
      </c>
      <c r="AD443" s="42">
        <v>0</v>
      </c>
      <c r="AE443" s="42">
        <v>0</v>
      </c>
      <c r="AF443" s="42">
        <v>0</v>
      </c>
      <c r="AG443" s="42">
        <v>19</v>
      </c>
    </row>
    <row r="444" spans="1:33" x14ac:dyDescent="0.35">
      <c r="A444" s="42">
        <v>2703719159</v>
      </c>
      <c r="B444" t="s">
        <v>35</v>
      </c>
      <c r="C444" t="s">
        <v>36</v>
      </c>
      <c r="D444" s="42" t="s">
        <v>3068</v>
      </c>
      <c r="E444" s="52" t="s">
        <v>3069</v>
      </c>
      <c r="F444" s="42" t="s">
        <v>46</v>
      </c>
      <c r="G444" s="42">
        <v>2703719159</v>
      </c>
      <c r="H444" s="42" t="s">
        <v>1721</v>
      </c>
      <c r="I444" s="42" t="s">
        <v>117</v>
      </c>
      <c r="J444" s="42" t="s">
        <v>117</v>
      </c>
      <c r="K444" s="42" t="s">
        <v>117</v>
      </c>
      <c r="L444" s="42" t="s">
        <v>117</v>
      </c>
      <c r="M444" s="42" t="s">
        <v>3070</v>
      </c>
      <c r="N444" s="42">
        <v>2012732</v>
      </c>
      <c r="O444" s="42">
        <v>0</v>
      </c>
      <c r="P444" s="42">
        <v>0</v>
      </c>
      <c r="Q444" s="43">
        <v>42696</v>
      </c>
      <c r="R444" s="42" t="s">
        <v>3071</v>
      </c>
      <c r="S444" s="42" t="s">
        <v>3072</v>
      </c>
      <c r="T444" s="42" t="s">
        <v>111</v>
      </c>
      <c r="U444" s="42"/>
      <c r="V444" s="42">
        <v>470013</v>
      </c>
      <c r="W444" s="42">
        <v>560</v>
      </c>
      <c r="X444" s="42">
        <v>82</v>
      </c>
      <c r="Y444" s="42">
        <v>0.33</v>
      </c>
      <c r="Z444" s="42">
        <v>419131</v>
      </c>
      <c r="AA444" s="42">
        <v>546</v>
      </c>
      <c r="AB444" s="42">
        <v>14</v>
      </c>
      <c r="AC444" s="42">
        <v>3</v>
      </c>
      <c r="AD444" s="42">
        <v>1</v>
      </c>
      <c r="AE444" s="42">
        <v>1</v>
      </c>
      <c r="AF444" s="42">
        <v>1</v>
      </c>
      <c r="AG444" s="42">
        <v>11</v>
      </c>
    </row>
    <row r="445" spans="1:33" x14ac:dyDescent="0.35">
      <c r="A445" s="42">
        <v>2654587779</v>
      </c>
      <c r="B445" t="s">
        <v>35</v>
      </c>
      <c r="C445" t="s">
        <v>36</v>
      </c>
      <c r="D445" s="42" t="s">
        <v>1849</v>
      </c>
      <c r="E445" s="52" t="s">
        <v>3073</v>
      </c>
      <c r="F445" s="42" t="s">
        <v>1736</v>
      </c>
      <c r="G445" s="42">
        <v>2654587779</v>
      </c>
      <c r="H445" s="42" t="s">
        <v>1721</v>
      </c>
      <c r="I445" s="42" t="s">
        <v>117</v>
      </c>
      <c r="J445" s="42" t="s">
        <v>1722</v>
      </c>
      <c r="K445" s="42" t="s">
        <v>1723</v>
      </c>
      <c r="L445" s="42" t="s">
        <v>1724</v>
      </c>
      <c r="M445" s="42" t="s">
        <v>3074</v>
      </c>
      <c r="N445" s="42">
        <v>1471505</v>
      </c>
      <c r="O445" s="42">
        <v>0</v>
      </c>
      <c r="P445" s="42">
        <v>0</v>
      </c>
      <c r="Q445" s="43">
        <v>42443</v>
      </c>
      <c r="R445" s="42" t="s">
        <v>3075</v>
      </c>
      <c r="S445" s="42" t="s">
        <v>1853</v>
      </c>
      <c r="T445" s="42" t="s">
        <v>111</v>
      </c>
      <c r="U445" s="42"/>
      <c r="V445" s="42">
        <v>1270550</v>
      </c>
      <c r="W445" s="42">
        <v>1515</v>
      </c>
      <c r="X445" s="42">
        <v>77</v>
      </c>
      <c r="Y445" s="42">
        <v>0.32</v>
      </c>
      <c r="Z445" s="42">
        <v>1165459</v>
      </c>
      <c r="AA445" s="42">
        <v>1482</v>
      </c>
      <c r="AB445" s="42">
        <v>33</v>
      </c>
      <c r="AC445" s="42">
        <v>3</v>
      </c>
      <c r="AD445" s="42">
        <v>1</v>
      </c>
      <c r="AE445" s="42">
        <v>1</v>
      </c>
      <c r="AF445" s="42">
        <v>1</v>
      </c>
      <c r="AG445" s="42">
        <v>27</v>
      </c>
    </row>
    <row r="446" spans="1:33" x14ac:dyDescent="0.35">
      <c r="A446" s="42">
        <v>2606217685</v>
      </c>
      <c r="B446" t="s">
        <v>35</v>
      </c>
      <c r="C446" t="s">
        <v>36</v>
      </c>
      <c r="D446" s="42" t="s">
        <v>1763</v>
      </c>
      <c r="E446" s="52" t="s">
        <v>3076</v>
      </c>
      <c r="F446" s="42" t="s">
        <v>1736</v>
      </c>
      <c r="G446" s="42">
        <v>2606217685</v>
      </c>
      <c r="H446" s="42" t="s">
        <v>1721</v>
      </c>
      <c r="I446" s="42" t="s">
        <v>117</v>
      </c>
      <c r="J446" s="42" t="s">
        <v>1722</v>
      </c>
      <c r="K446" s="42" t="s">
        <v>1723</v>
      </c>
      <c r="L446" s="42" t="s">
        <v>1724</v>
      </c>
      <c r="M446" s="42" t="s">
        <v>1725</v>
      </c>
      <c r="N446" s="42">
        <v>167556</v>
      </c>
      <c r="O446" s="42">
        <v>0</v>
      </c>
      <c r="P446" s="42">
        <v>0</v>
      </c>
      <c r="Q446" s="43">
        <v>42073</v>
      </c>
      <c r="R446" s="42" t="s">
        <v>3077</v>
      </c>
      <c r="S446" s="42"/>
      <c r="T446" s="42" t="s">
        <v>49</v>
      </c>
      <c r="U446" s="42" t="s">
        <v>44</v>
      </c>
      <c r="V446" s="42">
        <v>1754063</v>
      </c>
      <c r="W446" s="42">
        <v>1946</v>
      </c>
      <c r="X446" s="42">
        <v>14</v>
      </c>
      <c r="Y446" s="42">
        <v>0.36</v>
      </c>
      <c r="Z446" s="42">
        <v>1563416</v>
      </c>
      <c r="AA446" s="42">
        <v>1892</v>
      </c>
      <c r="AB446" s="42">
        <v>54</v>
      </c>
      <c r="AC446" s="42">
        <v>3</v>
      </c>
      <c r="AD446" s="42">
        <v>1</v>
      </c>
      <c r="AE446" s="42">
        <v>1</v>
      </c>
      <c r="AF446" s="42">
        <v>1</v>
      </c>
      <c r="AG446" s="42">
        <v>40</v>
      </c>
    </row>
    <row r="447" spans="1:33" x14ac:dyDescent="0.35">
      <c r="A447" s="42">
        <v>2503242000</v>
      </c>
      <c r="B447" t="s">
        <v>35</v>
      </c>
      <c r="C447" t="s">
        <v>36</v>
      </c>
      <c r="D447" s="42" t="s">
        <v>3078</v>
      </c>
      <c r="E447" s="52" t="s">
        <v>3079</v>
      </c>
      <c r="F447" s="42" t="s">
        <v>3080</v>
      </c>
      <c r="G447" s="42">
        <v>2503242000</v>
      </c>
      <c r="H447" s="42" t="s">
        <v>1721</v>
      </c>
      <c r="I447" s="42" t="s">
        <v>117</v>
      </c>
      <c r="J447" s="42" t="s">
        <v>1741</v>
      </c>
      <c r="K447" s="42" t="s">
        <v>1742</v>
      </c>
      <c r="L447" s="42" t="s">
        <v>1743</v>
      </c>
      <c r="M447" s="42" t="s">
        <v>1835</v>
      </c>
      <c r="N447" s="42">
        <v>388467</v>
      </c>
      <c r="O447" s="42">
        <v>0</v>
      </c>
      <c r="P447" s="42">
        <v>0</v>
      </c>
      <c r="Q447" s="43">
        <v>41577</v>
      </c>
      <c r="R447" s="42" t="s">
        <v>3081</v>
      </c>
      <c r="S447" s="42" t="s">
        <v>3082</v>
      </c>
      <c r="T447" s="42" t="s">
        <v>49</v>
      </c>
      <c r="U447" s="42" t="s">
        <v>111</v>
      </c>
      <c r="V447" s="42">
        <v>5003944</v>
      </c>
      <c r="W447" s="42">
        <v>4325</v>
      </c>
      <c r="X447" s="42">
        <v>1</v>
      </c>
      <c r="Y447" s="42">
        <v>0.4</v>
      </c>
      <c r="Z447" s="42">
        <v>4282426</v>
      </c>
      <c r="AA447" s="42">
        <v>4284</v>
      </c>
      <c r="AB447" s="42">
        <v>41</v>
      </c>
      <c r="AC447" s="42">
        <v>4</v>
      </c>
      <c r="AD447" s="42">
        <v>3</v>
      </c>
      <c r="AE447" s="42">
        <v>0</v>
      </c>
      <c r="AF447" s="42">
        <v>1</v>
      </c>
      <c r="AG447" s="42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I33" sqref="I33"/>
    </sheetView>
  </sheetViews>
  <sheetFormatPr defaultColWidth="8.81640625" defaultRowHeight="14.5" x14ac:dyDescent="0.35"/>
  <cols>
    <col min="1" max="1" width="12" customWidth="1"/>
    <col min="2" max="2" width="10" customWidth="1"/>
    <col min="4" max="4" width="21.26953125" customWidth="1"/>
    <col min="5" max="5" width="38.7265625" bestFit="1" customWidth="1"/>
    <col min="6" max="6" width="32.453125" customWidth="1"/>
    <col min="7" max="7" width="17.453125" customWidth="1"/>
    <col min="8" max="8" width="10.81640625" bestFit="1" customWidth="1"/>
    <col min="9" max="9" width="13.1796875" bestFit="1" customWidth="1"/>
    <col min="10" max="10" width="14" bestFit="1" customWidth="1"/>
    <col min="11" max="11" width="18.453125" bestFit="1" customWidth="1"/>
    <col min="12" max="12" width="21.7265625" bestFit="1" customWidth="1"/>
    <col min="13" max="13" width="30.7265625" bestFit="1" customWidth="1"/>
    <col min="14" max="14" width="15.453125" customWidth="1"/>
    <col min="15" max="15" width="16.453125" customWidth="1"/>
    <col min="16" max="16" width="18.453125" customWidth="1"/>
    <col min="17" max="17" width="14.7265625" customWidth="1"/>
    <col min="18" max="18" width="16.1796875" bestFit="1" customWidth="1"/>
    <col min="19" max="19" width="26.1796875" customWidth="1"/>
    <col min="21" max="21" width="18.453125" bestFit="1" customWidth="1"/>
    <col min="22" max="22" width="10.81640625" customWidth="1"/>
    <col min="23" max="23" width="10.1796875" customWidth="1"/>
    <col min="24" max="24" width="13" customWidth="1"/>
    <col min="25" max="25" width="27" customWidth="1"/>
    <col min="26" max="26" width="25.81640625" customWidth="1"/>
    <col min="27" max="27" width="28.26953125" customWidth="1"/>
    <col min="28" max="28" width="17.81640625" customWidth="1"/>
    <col min="29" max="29" width="31.81640625" customWidth="1"/>
    <col min="30" max="30" width="24.453125" customWidth="1"/>
    <col min="31" max="31" width="25" customWidth="1"/>
    <col min="32" max="32" width="25.7265625" customWidth="1"/>
    <col min="33" max="33" width="28.1796875" customWidth="1"/>
    <col min="34" max="35" width="29.1796875" customWidth="1"/>
    <col min="36" max="36" width="25.7265625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1518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A2">
        <v>2510461066</v>
      </c>
      <c r="B2" t="s">
        <v>35</v>
      </c>
      <c r="C2" t="s">
        <v>36</v>
      </c>
      <c r="D2" t="s">
        <v>3091</v>
      </c>
      <c r="E2" t="s">
        <v>3118</v>
      </c>
      <c r="F2" t="s">
        <v>46</v>
      </c>
      <c r="G2">
        <v>2510461066</v>
      </c>
      <c r="H2" s="53" t="s">
        <v>3089</v>
      </c>
      <c r="I2" t="s">
        <v>117</v>
      </c>
      <c r="J2" t="s">
        <v>117</v>
      </c>
      <c r="K2" t="s">
        <v>117</v>
      </c>
      <c r="L2" t="s">
        <v>3119</v>
      </c>
      <c r="M2" t="s">
        <v>3118</v>
      </c>
      <c r="N2">
        <v>257501</v>
      </c>
      <c r="O2">
        <v>13622</v>
      </c>
      <c r="P2">
        <v>0</v>
      </c>
      <c r="Q2" s="20">
        <v>41134</v>
      </c>
      <c r="R2" t="s">
        <v>3117</v>
      </c>
      <c r="U2" t="s">
        <v>55</v>
      </c>
      <c r="V2" t="s">
        <v>111</v>
      </c>
      <c r="X2" t="s">
        <v>44</v>
      </c>
      <c r="Y2">
        <v>7984366</v>
      </c>
      <c r="Z2">
        <v>6788</v>
      </c>
      <c r="AA2">
        <v>704</v>
      </c>
      <c r="AB2">
        <v>0.54</v>
      </c>
      <c r="AC2">
        <v>6630156</v>
      </c>
      <c r="AD2">
        <v>6729</v>
      </c>
      <c r="AE2">
        <v>59</v>
      </c>
      <c r="AF2">
        <v>12</v>
      </c>
      <c r="AG2">
        <v>3</v>
      </c>
      <c r="AH2">
        <v>4</v>
      </c>
      <c r="AI2">
        <v>5</v>
      </c>
      <c r="AJ2">
        <v>45</v>
      </c>
    </row>
    <row r="3" spans="1:36" x14ac:dyDescent="0.35">
      <c r="A3">
        <v>643692015</v>
      </c>
      <c r="B3" t="s">
        <v>35</v>
      </c>
      <c r="C3" t="s">
        <v>60</v>
      </c>
      <c r="D3" t="s">
        <v>3091</v>
      </c>
      <c r="E3" t="s">
        <v>3116</v>
      </c>
      <c r="F3" t="s">
        <v>46</v>
      </c>
      <c r="G3">
        <v>643692015</v>
      </c>
      <c r="H3" s="53" t="s">
        <v>3089</v>
      </c>
      <c r="I3" s="53" t="s">
        <v>3088</v>
      </c>
      <c r="J3" s="53" t="s">
        <v>3087</v>
      </c>
      <c r="K3" s="53" t="s">
        <v>3108</v>
      </c>
      <c r="L3" s="53" t="s">
        <v>3107</v>
      </c>
      <c r="M3" t="s">
        <v>3116</v>
      </c>
      <c r="N3">
        <v>480224</v>
      </c>
      <c r="O3">
        <v>21119</v>
      </c>
      <c r="P3">
        <v>59085</v>
      </c>
      <c r="Q3" s="20">
        <v>40026</v>
      </c>
      <c r="R3" t="s">
        <v>3115</v>
      </c>
      <c r="U3" t="s">
        <v>55</v>
      </c>
      <c r="V3" t="s">
        <v>49</v>
      </c>
      <c r="X3" t="s">
        <v>111</v>
      </c>
      <c r="Y3">
        <v>5268950</v>
      </c>
      <c r="Z3">
        <v>4305</v>
      </c>
      <c r="AA3">
        <v>1</v>
      </c>
      <c r="AB3">
        <v>0.56999999999999995</v>
      </c>
      <c r="AC3">
        <v>4397218</v>
      </c>
      <c r="AD3">
        <v>4247</v>
      </c>
      <c r="AE3">
        <v>58</v>
      </c>
      <c r="AF3">
        <v>9</v>
      </c>
      <c r="AG3">
        <v>3</v>
      </c>
      <c r="AH3">
        <v>3</v>
      </c>
      <c r="AI3">
        <v>3</v>
      </c>
      <c r="AJ3">
        <v>49</v>
      </c>
    </row>
    <row r="4" spans="1:36" x14ac:dyDescent="0.35">
      <c r="A4">
        <v>643348527</v>
      </c>
      <c r="B4" t="s">
        <v>35</v>
      </c>
      <c r="C4" t="s">
        <v>60</v>
      </c>
      <c r="D4" t="s">
        <v>3091</v>
      </c>
      <c r="E4" t="s">
        <v>3114</v>
      </c>
      <c r="F4" t="s">
        <v>46</v>
      </c>
      <c r="G4">
        <v>643348527</v>
      </c>
      <c r="H4" s="53" t="s">
        <v>3089</v>
      </c>
      <c r="I4" s="53" t="s">
        <v>3088</v>
      </c>
      <c r="J4" s="53" t="s">
        <v>3087</v>
      </c>
      <c r="K4" s="53" t="s">
        <v>3108</v>
      </c>
      <c r="L4" s="53" t="s">
        <v>3107</v>
      </c>
      <c r="M4" s="53" t="s">
        <v>3113</v>
      </c>
      <c r="N4">
        <v>326427</v>
      </c>
      <c r="O4">
        <v>16708</v>
      </c>
      <c r="P4">
        <v>58621</v>
      </c>
      <c r="Q4" s="20">
        <v>39904</v>
      </c>
      <c r="R4" t="s">
        <v>3112</v>
      </c>
      <c r="U4" t="s">
        <v>55</v>
      </c>
      <c r="V4" t="s">
        <v>49</v>
      </c>
      <c r="X4" t="s">
        <v>49</v>
      </c>
      <c r="Y4">
        <v>4684931</v>
      </c>
      <c r="Z4">
        <v>3895</v>
      </c>
      <c r="AA4">
        <v>1</v>
      </c>
      <c r="AB4">
        <v>0.56000000000000005</v>
      </c>
      <c r="AC4">
        <v>4144967</v>
      </c>
      <c r="AD4">
        <v>3838</v>
      </c>
      <c r="AE4">
        <v>57</v>
      </c>
      <c r="AF4">
        <v>9</v>
      </c>
      <c r="AG4">
        <v>3</v>
      </c>
      <c r="AH4">
        <v>3</v>
      </c>
      <c r="AI4">
        <v>3</v>
      </c>
      <c r="AJ4">
        <v>48</v>
      </c>
    </row>
    <row r="5" spans="1:36" x14ac:dyDescent="0.35">
      <c r="A5">
        <v>641228485</v>
      </c>
      <c r="B5" t="s">
        <v>35</v>
      </c>
      <c r="C5" t="s">
        <v>60</v>
      </c>
      <c r="D5" t="s">
        <v>3111</v>
      </c>
      <c r="E5" t="s">
        <v>3111</v>
      </c>
      <c r="F5" t="s">
        <v>46</v>
      </c>
      <c r="G5">
        <v>641228485</v>
      </c>
      <c r="H5" s="53" t="s">
        <v>3089</v>
      </c>
      <c r="I5" s="53" t="s">
        <v>3088</v>
      </c>
      <c r="J5" s="53" t="s">
        <v>3087</v>
      </c>
      <c r="K5" s="53" t="s">
        <v>3108</v>
      </c>
      <c r="L5" s="53" t="s">
        <v>3107</v>
      </c>
      <c r="M5" s="53" t="s">
        <v>3110</v>
      </c>
      <c r="N5">
        <v>324602</v>
      </c>
      <c r="O5">
        <v>59</v>
      </c>
      <c r="P5">
        <v>57657</v>
      </c>
      <c r="Q5" s="20">
        <v>39508</v>
      </c>
      <c r="R5" t="s">
        <v>3109</v>
      </c>
      <c r="U5" t="s">
        <v>1780</v>
      </c>
      <c r="V5" t="s">
        <v>49</v>
      </c>
      <c r="X5" t="s">
        <v>49</v>
      </c>
      <c r="Y5">
        <v>5258541</v>
      </c>
      <c r="Z5">
        <v>3914</v>
      </c>
      <c r="AA5">
        <v>1</v>
      </c>
      <c r="AB5">
        <v>0.56999999999999995</v>
      </c>
      <c r="AC5">
        <v>4243754</v>
      </c>
      <c r="AD5">
        <v>3853</v>
      </c>
      <c r="AE5">
        <v>61</v>
      </c>
      <c r="AF5">
        <v>9</v>
      </c>
      <c r="AG5">
        <v>3</v>
      </c>
      <c r="AH5">
        <v>3</v>
      </c>
      <c r="AI5">
        <v>3</v>
      </c>
      <c r="AJ5">
        <v>49</v>
      </c>
    </row>
    <row r="6" spans="1:36" x14ac:dyDescent="0.35">
      <c r="A6">
        <v>2506520040</v>
      </c>
      <c r="B6" t="s">
        <v>35</v>
      </c>
      <c r="C6" t="s">
        <v>36</v>
      </c>
      <c r="D6" t="s">
        <v>3091</v>
      </c>
      <c r="E6" t="s">
        <v>3106</v>
      </c>
      <c r="F6" t="s">
        <v>46</v>
      </c>
      <c r="G6">
        <v>2506520040</v>
      </c>
      <c r="H6" s="53" t="s">
        <v>3089</v>
      </c>
      <c r="I6" s="53" t="s">
        <v>3088</v>
      </c>
      <c r="J6" s="53" t="s">
        <v>3087</v>
      </c>
      <c r="K6" s="53" t="s">
        <v>3108</v>
      </c>
      <c r="L6" s="53" t="s">
        <v>3107</v>
      </c>
      <c r="M6" t="s">
        <v>3106</v>
      </c>
      <c r="N6">
        <v>867845</v>
      </c>
      <c r="O6">
        <v>50741</v>
      </c>
      <c r="P6">
        <v>0</v>
      </c>
      <c r="Q6" s="20">
        <v>40792</v>
      </c>
      <c r="R6" t="s">
        <v>3105</v>
      </c>
      <c r="U6" t="s">
        <v>55</v>
      </c>
      <c r="V6" t="s">
        <v>49</v>
      </c>
      <c r="X6" t="s">
        <v>111</v>
      </c>
      <c r="Y6">
        <v>4890986</v>
      </c>
      <c r="Z6">
        <v>3969</v>
      </c>
      <c r="AA6">
        <v>1</v>
      </c>
      <c r="AB6">
        <v>0.54</v>
      </c>
      <c r="AC6">
        <v>4159425</v>
      </c>
      <c r="AD6">
        <v>3907</v>
      </c>
      <c r="AE6">
        <v>62</v>
      </c>
      <c r="AF6">
        <v>9</v>
      </c>
      <c r="AG6">
        <v>3</v>
      </c>
      <c r="AH6">
        <v>3</v>
      </c>
      <c r="AI6">
        <v>3</v>
      </c>
      <c r="AJ6">
        <v>49</v>
      </c>
    </row>
    <row r="7" spans="1:36" x14ac:dyDescent="0.35">
      <c r="A7">
        <v>649989977</v>
      </c>
      <c r="B7" t="s">
        <v>35</v>
      </c>
      <c r="C7" t="s">
        <v>36</v>
      </c>
      <c r="D7" t="s">
        <v>3104</v>
      </c>
      <c r="E7" t="s">
        <v>3104</v>
      </c>
      <c r="F7" t="s">
        <v>394</v>
      </c>
      <c r="G7">
        <v>649989977</v>
      </c>
      <c r="H7" s="53" t="s">
        <v>3089</v>
      </c>
      <c r="I7" s="53" t="s">
        <v>3088</v>
      </c>
      <c r="J7" s="53" t="s">
        <v>3087</v>
      </c>
      <c r="K7" s="53" t="s">
        <v>3103</v>
      </c>
      <c r="L7" s="53" t="s">
        <v>3102</v>
      </c>
      <c r="M7" s="53" t="s">
        <v>3101</v>
      </c>
      <c r="N7">
        <v>765420</v>
      </c>
      <c r="O7">
        <v>48647</v>
      </c>
      <c r="P7">
        <v>59465</v>
      </c>
      <c r="Q7" s="20">
        <v>40725</v>
      </c>
      <c r="R7" t="s">
        <v>3100</v>
      </c>
      <c r="V7" t="s">
        <v>49</v>
      </c>
      <c r="X7" t="s">
        <v>49</v>
      </c>
      <c r="Y7">
        <v>4313760</v>
      </c>
      <c r="Z7">
        <v>3280</v>
      </c>
      <c r="AA7">
        <v>147</v>
      </c>
      <c r="AB7">
        <v>0.59</v>
      </c>
      <c r="AC7">
        <v>3749276</v>
      </c>
      <c r="AD7">
        <v>3231</v>
      </c>
      <c r="AE7">
        <v>49</v>
      </c>
      <c r="AF7">
        <v>3</v>
      </c>
      <c r="AG7">
        <v>1</v>
      </c>
      <c r="AH7">
        <v>1</v>
      </c>
      <c r="AI7">
        <v>1</v>
      </c>
      <c r="AJ7">
        <v>46</v>
      </c>
    </row>
    <row r="8" spans="1:36" x14ac:dyDescent="0.35">
      <c r="A8">
        <v>2734482011</v>
      </c>
      <c r="B8" t="s">
        <v>35</v>
      </c>
      <c r="C8" t="s">
        <v>36</v>
      </c>
      <c r="D8" t="s">
        <v>3099</v>
      </c>
      <c r="E8" t="s">
        <v>3098</v>
      </c>
      <c r="F8" t="s">
        <v>3097</v>
      </c>
      <c r="G8">
        <v>2734482011</v>
      </c>
      <c r="H8" s="53" t="s">
        <v>3089</v>
      </c>
      <c r="I8" t="s">
        <v>117</v>
      </c>
      <c r="J8" t="s">
        <v>117</v>
      </c>
      <c r="K8" t="s">
        <v>117</v>
      </c>
      <c r="L8" s="53" t="s">
        <v>3096</v>
      </c>
      <c r="M8" s="53" t="s">
        <v>3095</v>
      </c>
      <c r="N8">
        <v>186479</v>
      </c>
      <c r="O8">
        <v>0</v>
      </c>
      <c r="P8">
        <v>0</v>
      </c>
      <c r="Q8" s="20">
        <v>42885</v>
      </c>
      <c r="R8" t="s">
        <v>3094</v>
      </c>
      <c r="V8" t="s">
        <v>49</v>
      </c>
      <c r="Y8">
        <v>6795487</v>
      </c>
      <c r="Z8">
        <v>7965</v>
      </c>
      <c r="AA8">
        <v>2444</v>
      </c>
      <c r="AB8">
        <v>0.62</v>
      </c>
      <c r="AC8">
        <v>5742947</v>
      </c>
      <c r="AD8">
        <v>7861</v>
      </c>
      <c r="AE8">
        <v>104</v>
      </c>
      <c r="AF8">
        <v>2</v>
      </c>
      <c r="AG8">
        <v>0</v>
      </c>
      <c r="AH8">
        <v>1</v>
      </c>
      <c r="AI8">
        <v>1</v>
      </c>
      <c r="AJ8">
        <v>94</v>
      </c>
    </row>
    <row r="9" spans="1:36" x14ac:dyDescent="0.35">
      <c r="A9">
        <v>640427139</v>
      </c>
      <c r="B9" t="s">
        <v>35</v>
      </c>
      <c r="C9" t="s">
        <v>60</v>
      </c>
      <c r="D9" t="s">
        <v>3091</v>
      </c>
      <c r="E9" t="s">
        <v>3093</v>
      </c>
      <c r="F9" t="s">
        <v>46</v>
      </c>
      <c r="G9">
        <v>640427139</v>
      </c>
      <c r="H9" s="53" t="s">
        <v>3089</v>
      </c>
      <c r="I9" s="53" t="s">
        <v>3088</v>
      </c>
      <c r="J9" s="53" t="s">
        <v>3087</v>
      </c>
      <c r="K9" s="53" t="s">
        <v>3086</v>
      </c>
      <c r="L9" s="53" t="s">
        <v>3085</v>
      </c>
      <c r="M9" t="s">
        <v>3093</v>
      </c>
      <c r="N9">
        <v>357808</v>
      </c>
      <c r="O9">
        <v>16190</v>
      </c>
      <c r="P9">
        <v>58523</v>
      </c>
      <c r="Q9" s="20">
        <v>39326</v>
      </c>
      <c r="R9" t="s">
        <v>3092</v>
      </c>
      <c r="U9" t="s">
        <v>55</v>
      </c>
      <c r="V9" t="s">
        <v>49</v>
      </c>
      <c r="X9" t="s">
        <v>44</v>
      </c>
      <c r="Y9">
        <v>5801598</v>
      </c>
      <c r="Z9">
        <v>4693</v>
      </c>
      <c r="AA9">
        <v>1</v>
      </c>
      <c r="AB9">
        <v>0.6</v>
      </c>
      <c r="AC9">
        <v>5003814</v>
      </c>
      <c r="AD9">
        <v>4621</v>
      </c>
      <c r="AE9">
        <v>72</v>
      </c>
      <c r="AF9">
        <v>6</v>
      </c>
      <c r="AG9">
        <v>2</v>
      </c>
      <c r="AH9">
        <v>2</v>
      </c>
      <c r="AI9">
        <v>2</v>
      </c>
      <c r="AJ9">
        <v>48</v>
      </c>
    </row>
    <row r="10" spans="1:36" x14ac:dyDescent="0.35">
      <c r="A10">
        <v>640753047</v>
      </c>
      <c r="B10" t="s">
        <v>35</v>
      </c>
      <c r="C10" t="s">
        <v>60</v>
      </c>
      <c r="D10" t="s">
        <v>3091</v>
      </c>
      <c r="E10" t="s">
        <v>3090</v>
      </c>
      <c r="F10" t="s">
        <v>46</v>
      </c>
      <c r="G10">
        <v>640753047</v>
      </c>
      <c r="H10" s="53" t="s">
        <v>3089</v>
      </c>
      <c r="I10" s="53" t="s">
        <v>3088</v>
      </c>
      <c r="J10" s="53" t="s">
        <v>3087</v>
      </c>
      <c r="K10" s="53" t="s">
        <v>3086</v>
      </c>
      <c r="L10" s="53" t="s">
        <v>3085</v>
      </c>
      <c r="M10" s="53" t="s">
        <v>3084</v>
      </c>
      <c r="N10">
        <v>383372</v>
      </c>
      <c r="O10">
        <v>13462</v>
      </c>
      <c r="P10">
        <v>58287</v>
      </c>
      <c r="Q10" s="20">
        <v>39417</v>
      </c>
      <c r="R10" t="s">
        <v>3083</v>
      </c>
      <c r="U10" t="s">
        <v>55</v>
      </c>
      <c r="V10" t="s">
        <v>49</v>
      </c>
      <c r="X10" t="s">
        <v>49</v>
      </c>
      <c r="Y10">
        <v>5723298</v>
      </c>
      <c r="Z10">
        <v>4509</v>
      </c>
      <c r="AA10">
        <v>1</v>
      </c>
      <c r="AB10">
        <v>0.61</v>
      </c>
      <c r="AC10">
        <v>4786209</v>
      </c>
      <c r="AD10">
        <v>4453</v>
      </c>
      <c r="AE10">
        <v>56</v>
      </c>
      <c r="AF10">
        <v>6</v>
      </c>
      <c r="AG10">
        <v>2</v>
      </c>
      <c r="AH10">
        <v>2</v>
      </c>
      <c r="AI10">
        <v>2</v>
      </c>
      <c r="AJ10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1 - Alphaproteob., JGI</vt:lpstr>
      <vt:lpstr>Sheet 2 - Betaproteob., JGI</vt:lpstr>
      <vt:lpstr>Sheet 3 - Gammaproteob., JGI</vt:lpstr>
      <vt:lpstr>Sheet 4 - Chlorobi, JGI</vt:lpstr>
      <vt:lpstr>Sheet 5 - novel phototrophs,JGI</vt:lpstr>
      <vt:lpstr>Sheet 6 - Cyanobaceria, JGI</vt:lpstr>
      <vt:lpstr>Sheet 7 - Chloroflexi_JGI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Copyeditor</cp:lastModifiedBy>
  <dcterms:created xsi:type="dcterms:W3CDTF">2017-07-23T05:37:46Z</dcterms:created>
  <dcterms:modified xsi:type="dcterms:W3CDTF">2018-02-10T01:27:05Z</dcterms:modified>
</cp:coreProperties>
</file>