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licencjat\bachelor\"/>
    </mc:Choice>
  </mc:AlternateContent>
  <xr:revisionPtr revIDLastSave="0" documentId="13_ncr:1_{556ACFC4-70BC-4094-AD32-0DD1FA30F141}" xr6:coauthVersionLast="47" xr6:coauthVersionMax="47" xr10:uidLastSave="{00000000-0000-0000-0000-000000000000}"/>
  <bookViews>
    <workbookView xWindow="-108" yWindow="-108" windowWidth="23256" windowHeight="12576" activeTab="1" xr2:uid="{98C214B6-CCE2-41FD-A0EF-E5F13AB074C6}"/>
  </bookViews>
  <sheets>
    <sheet name="CPU AND RAM DOCKER " sheetId="24" r:id="rId1"/>
    <sheet name="CPU AND RAM VM" sheetId="25" r:id="rId2"/>
    <sheet name="BUILD-PULL-IMAGE" sheetId="22" r:id="rId3"/>
    <sheet name="SIZE" sheetId="23" r:id="rId4"/>
    <sheet name="START TIME" sheetId="15" r:id="rId5"/>
    <sheet name="INSERT SCHEMA" sheetId="16" r:id="rId6"/>
    <sheet name="INSERT DATA" sheetId="17" r:id="rId7"/>
    <sheet name="SELECT TABLE" sheetId="18" r:id="rId8"/>
    <sheet name="SELECT JOINED" sheetId="19" r:id="rId9"/>
    <sheet name="DELETE DATA" sheetId="20" r:id="rId10"/>
    <sheet name="DROP SCHEMA" sheetId="21" r:id="rId11"/>
    <sheet name="vm-1" sheetId="12" r:id="rId12"/>
    <sheet name="docker-1" sheetId="9" r:id="rId13"/>
    <sheet name="vm-2" sheetId="13" r:id="rId14"/>
    <sheet name="docker-2" sheetId="8" r:id="rId15"/>
    <sheet name="vm-4" sheetId="14" r:id="rId16"/>
    <sheet name="docker-4" sheetId="10" r:id="rId17"/>
  </sheets>
  <definedNames>
    <definedName name="ExternalData_1" localSheetId="12" hidden="1">'docker-1'!$A$1:$H$17</definedName>
    <definedName name="ExternalData_1" localSheetId="14" hidden="1">'docker-2'!$A$1:$H$11</definedName>
    <definedName name="ExternalData_1" localSheetId="16" hidden="1">'docker-4'!$A$1:$H$11</definedName>
    <definedName name="ExternalData_2" localSheetId="11" hidden="1">'vm-1'!$A$1:$H$11</definedName>
    <definedName name="ExternalData_2" localSheetId="15" hidden="1">'vm-4'!$A$1:$H$11</definedName>
    <definedName name="ExternalData_3" localSheetId="13" hidden="1">'vm-2'!$A$1:$H$11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24" l="1"/>
  <c r="U5" i="24"/>
  <c r="U4" i="24"/>
  <c r="B3" i="16"/>
  <c r="C3" i="15"/>
  <c r="B3" i="17"/>
  <c r="B18" i="9"/>
  <c r="C18" i="9"/>
  <c r="D18" i="9"/>
  <c r="E18" i="9"/>
  <c r="F18" i="9"/>
  <c r="G18" i="9"/>
  <c r="H18" i="9"/>
  <c r="O17" i="22"/>
  <c r="C5" i="15"/>
  <c r="C4" i="15"/>
  <c r="B3" i="15"/>
  <c r="B6" i="15" s="1"/>
  <c r="B12" i="8"/>
  <c r="C12" i="8"/>
  <c r="D12" i="8"/>
  <c r="E12" i="8"/>
  <c r="F12" i="8"/>
  <c r="G12" i="8"/>
  <c r="H12" i="8"/>
  <c r="C5" i="21"/>
  <c r="B5" i="21"/>
  <c r="C4" i="21"/>
  <c r="B4" i="21"/>
  <c r="C3" i="21"/>
  <c r="B3" i="21"/>
  <c r="B12" i="10"/>
  <c r="C12" i="10"/>
  <c r="D12" i="10"/>
  <c r="E12" i="10"/>
  <c r="F12" i="10"/>
  <c r="G12" i="10"/>
  <c r="H12" i="10"/>
  <c r="C5" i="20"/>
  <c r="B5" i="20"/>
  <c r="C4" i="20"/>
  <c r="B4" i="20"/>
  <c r="C3" i="20"/>
  <c r="B3" i="20"/>
  <c r="C5" i="19"/>
  <c r="B5" i="19"/>
  <c r="C4" i="19"/>
  <c r="B4" i="19"/>
  <c r="C3" i="19"/>
  <c r="B3" i="19"/>
  <c r="C5" i="18"/>
  <c r="B5" i="18"/>
  <c r="C4" i="18"/>
  <c r="B4" i="18"/>
  <c r="C3" i="18"/>
  <c r="B3" i="18"/>
  <c r="C5" i="17"/>
  <c r="B5" i="17"/>
  <c r="C4" i="17"/>
  <c r="B4" i="17"/>
  <c r="C3" i="17"/>
  <c r="B5" i="15"/>
  <c r="B12" i="14"/>
  <c r="C12" i="14"/>
  <c r="D12" i="14"/>
  <c r="E12" i="14"/>
  <c r="F12" i="14"/>
  <c r="G12" i="14"/>
  <c r="H12" i="14"/>
  <c r="C5" i="16"/>
  <c r="C4" i="16"/>
  <c r="C3" i="16"/>
  <c r="B5" i="16"/>
  <c r="B4" i="16"/>
  <c r="B4" i="15"/>
  <c r="B12" i="12"/>
  <c r="B12" i="13"/>
  <c r="C12" i="13"/>
  <c r="D12" i="13"/>
  <c r="E12" i="13"/>
  <c r="F12" i="13"/>
  <c r="G12" i="13"/>
  <c r="H12" i="13"/>
  <c r="C12" i="12"/>
  <c r="D12" i="12"/>
  <c r="E12" i="12"/>
  <c r="F12" i="12"/>
  <c r="G12" i="12"/>
  <c r="H12" i="12"/>
  <c r="C6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90EEBB-331E-49E2-AF67-5CBF639246A9}" keepAlive="1" name="Query - docker-1" description="Connection to the 'docker-1' query in the workbook." type="5" refreshedVersion="8" background="1" saveData="1">
    <dbPr connection="Provider=Microsoft.Mashup.OleDb.1;Data Source=$Workbook$;Location=docker-1;Extended Properties=&quot;&quot;" command="SELECT * FROM [docker-1]"/>
  </connection>
  <connection id="2" xr16:uid="{BE8EC173-73DE-45FE-AEB3-29313D3FB805}" keepAlive="1" name="Query - docker-2 (2)" description="Connection to the 'docker-2 (2)' query in the workbook." type="5" refreshedVersion="8" background="1" saveData="1">
    <dbPr connection="Provider=Microsoft.Mashup.OleDb.1;Data Source=$Workbook$;Location=&quot;docker-2 (2)&quot;;Extended Properties=&quot;&quot;" command="SELECT * FROM [docker-2 (2)]"/>
  </connection>
  <connection id="3" xr16:uid="{40948B32-B792-4BD2-9C9B-3515796AF726}" keepAlive="1" name="Query - docker-4" description="Connection to the 'docker-4' query in the workbook." type="5" refreshedVersion="8" background="1" saveData="1">
    <dbPr connection="Provider=Microsoft.Mashup.OleDb.1;Data Source=$Workbook$;Location=docker-4;Extended Properties=&quot;&quot;" command="SELECT * FROM [docker-4]"/>
  </connection>
  <connection id="4" xr16:uid="{952B17C5-3D48-46B5-92AA-524D591F196D}" keepAlive="1" name="Query - vm-1" description="Connection to the 'vm-1' query in the workbook." type="5" refreshedVersion="8" background="1" saveData="1">
    <dbPr connection="Provider=Microsoft.Mashup.OleDb.1;Data Source=$Workbook$;Location=vm-1;Extended Properties=&quot;&quot;" command="SELECT * FROM [vm-1]"/>
  </connection>
  <connection id="5" xr16:uid="{4D966E2B-76E2-471E-849E-AF041F4AEC23}" keepAlive="1" name="Query - vm-2" description="Connection to the 'vm-2' query in the workbook." type="5" refreshedVersion="8" background="1" saveData="1">
    <dbPr connection="Provider=Microsoft.Mashup.OleDb.1;Data Source=$Workbook$;Location=vm-2;Extended Properties=&quot;&quot;" command="SELECT * FROM [vm-2]"/>
  </connection>
  <connection id="6" xr16:uid="{1C0318A6-E707-4353-B25F-A8F788288ED2}" keepAlive="1" name="Query - vm-4" description="Connection to the 'vm-4' query in the workbook." type="5" refreshedVersion="8" background="1" saveData="1">
    <dbPr connection="Provider=Microsoft.Mashup.OleDb.1;Data Source=$Workbook$;Location=vm-4;Extended Properties=&quot;&quot;" command="SELECT * FROM [vm-4]"/>
  </connection>
</connections>
</file>

<file path=xl/sharedStrings.xml><?xml version="1.0" encoding="utf-8"?>
<sst xmlns="http://schemas.openxmlformats.org/spreadsheetml/2006/main" count="119" uniqueCount="38">
  <si>
    <t>test_number</t>
  </si>
  <si>
    <t>start_vm</t>
  </si>
  <si>
    <t>insert_schema</t>
  </si>
  <si>
    <t>insert_data</t>
  </si>
  <si>
    <t>select_table</t>
  </si>
  <si>
    <t>select_rented</t>
  </si>
  <si>
    <t>delete_data</t>
  </si>
  <si>
    <t>delete_objects</t>
  </si>
  <si>
    <t>Total</t>
  </si>
  <si>
    <t>start_container</t>
  </si>
  <si>
    <t>drop_objects</t>
  </si>
  <si>
    <t>start_vm1</t>
  </si>
  <si>
    <t>MYSQL</t>
  </si>
  <si>
    <t>POSTGRESQL</t>
  </si>
  <si>
    <t>MSSQL</t>
  </si>
  <si>
    <t>COMPARISON OF INSERT SCHEMA</t>
  </si>
  <si>
    <t>CONTAINER</t>
  </si>
  <si>
    <t>AVERAGE</t>
  </si>
  <si>
    <t>COMPARISON OF INSERT DATA</t>
  </si>
  <si>
    <t>COMPARISON SELECT * FROM TABLE;</t>
  </si>
  <si>
    <t>COMPARISON SELECT THE MOST FREQUENTLY RENTED MOVIES</t>
  </si>
  <si>
    <t>COMPARISON OF DELETE DATA OPERATION</t>
  </si>
  <si>
    <t>COMPARISON OF DROP SCHEMA</t>
  </si>
  <si>
    <t>BUILD IMAGE / PULL IMAGE</t>
  </si>
  <si>
    <t>Elapsed time for PULLING POSTGRES IMAGE is 24.140 seconds.</t>
  </si>
  <si>
    <t>Elapsed time for PULLING POSTGRES IMAGE is 26.168 seconds.</t>
  </si>
  <si>
    <t>Elapsed time for PULLING POSTGRES IMAGE is 47.824 seconds.</t>
  </si>
  <si>
    <t>Elapsed time for PULLING POSTGRES IMAGE is 31.240 seconds.</t>
  </si>
  <si>
    <t>Elapsed time for PULLING POSTGRES IMAGE is 30.283 seconds.</t>
  </si>
  <si>
    <t>Elapsed time for BUILDING MYSQL IMAGE is 79.583 seconds.</t>
  </si>
  <si>
    <t>Elapsed time for BUILDING MSSQL IMAGE is 451.8 seconds</t>
  </si>
  <si>
    <t>Elapsed time for PULLING MYSQL IMAGE is 52.583s</t>
  </si>
  <si>
    <t>COMPARISON OF SIZES IN GB</t>
  </si>
  <si>
    <t>MASZYNA WIRTUALNA</t>
  </si>
  <si>
    <t>KONTENER</t>
  </si>
  <si>
    <t>Max RAM</t>
  </si>
  <si>
    <t>POSTGRES</t>
  </si>
  <si>
    <t>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</si>
</sst>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1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3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rozmiaru obrazów Maszyn</a:t>
            </a:r>
            <a:r>
              <a:rPr lang="pl-PL" baseline="0"/>
              <a:t> wirtualnych oraz obrazów Docker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SIZE!$B$2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SIZE!$B$3:$B$5</c:f>
              <c:numCache>
                <c:formatCode>General</c:formatCode>
                <c:ptCount val="3"/>
                <c:pt idx="0">
                  <c:v>7.35</c:v>
                </c:pt>
                <c:pt idx="1">
                  <c:v>5.17</c:v>
                </c:pt>
                <c:pt idx="2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49C0-A8E7-46AA873E6422}"/>
            </c:ext>
          </c:extLst>
        </c:ser>
        <c:ser>
          <c:idx val="1"/>
          <c:order val="1"/>
          <c:tx>
            <c:strRef>
              <c:f>SIZE!$C$2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SIZE!$A$3:$A$5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SIZE!$C$3:$C$5</c:f>
              <c:numCache>
                <c:formatCode>0.00</c:formatCode>
                <c:ptCount val="3"/>
                <c:pt idx="0">
                  <c:v>0.43609375</c:v>
                </c:pt>
                <c:pt idx="1">
                  <c:v>0.61753906250000001</c:v>
                </c:pt>
                <c:pt idx="2" formatCode="General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D-49C0-A8E7-46AA873E6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0581503"/>
        <c:axId val="1310565663"/>
      </c:barChart>
      <c:catAx>
        <c:axId val="1310581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65663"/>
        <c:crosses val="autoZero"/>
        <c:auto val="1"/>
        <c:lblAlgn val="ctr"/>
        <c:lblOffset val="100"/>
        <c:noMultiLvlLbl val="0"/>
      </c:catAx>
      <c:valAx>
        <c:axId val="131056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w GB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DROP SCHEMA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'DROP SCHEMA'!$B$2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'DROP SCHEMA'!$B$3:$B$5</c:f>
              <c:numCache>
                <c:formatCode>0.000</c:formatCode>
                <c:ptCount val="3"/>
                <c:pt idx="0">
                  <c:v>3.3460000000000001</c:v>
                </c:pt>
                <c:pt idx="1">
                  <c:v>1.004</c:v>
                </c:pt>
                <c:pt idx="2">
                  <c:v>1.5860000000000001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9-40AE-88D8-9BDF8F9E3ECA}"/>
            </c:ext>
          </c:extLst>
        </c:ser>
        <c:ser>
          <c:idx val="1"/>
          <c:order val="1"/>
          <c:tx>
            <c:strRef>
              <c:f>'DROP SCHEMA'!$C$2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'DROP SCHEMA'!$C$3:$C$5</c:f>
              <c:numCache>
                <c:formatCode>0.000</c:formatCode>
                <c:ptCount val="3"/>
                <c:pt idx="0">
                  <c:v>2.2439375000000004</c:v>
                </c:pt>
                <c:pt idx="1">
                  <c:v>0.90239999999999987</c:v>
                </c:pt>
                <c:pt idx="2">
                  <c:v>1.2472999999999999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9-40AE-88D8-9BDF8F9E3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583903"/>
        <c:axId val="1310574783"/>
      </c:barChart>
      <c:catAx>
        <c:axId val="1310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74783"/>
        <c:crosses val="autoZero"/>
        <c:auto val="1"/>
        <c:lblAlgn val="ctr"/>
        <c:lblOffset val="100"/>
        <c:noMultiLvlLbl val="0"/>
      </c:catAx>
      <c:valAx>
        <c:axId val="131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DROP SCHEMA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'DROP SCHEMA'!$B$2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'DROP SCHEMA'!$B$3:$B$5</c:f>
              <c:numCache>
                <c:formatCode>0.000</c:formatCode>
                <c:ptCount val="3"/>
                <c:pt idx="0">
                  <c:v>3.3460000000000001</c:v>
                </c:pt>
                <c:pt idx="1">
                  <c:v>1.004</c:v>
                </c:pt>
                <c:pt idx="2">
                  <c:v>1.5860000000000001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6-46B3-85E2-DFE49D18DF15}"/>
            </c:ext>
          </c:extLst>
        </c:ser>
        <c:ser>
          <c:idx val="1"/>
          <c:order val="1"/>
          <c:tx>
            <c:strRef>
              <c:f>'DROP SCHEMA'!$C$2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'DROP SCHEMA'!$C$3:$C$5</c:f>
              <c:numCache>
                <c:formatCode>0.000</c:formatCode>
                <c:ptCount val="3"/>
                <c:pt idx="0">
                  <c:v>2.2439375000000004</c:v>
                </c:pt>
                <c:pt idx="1">
                  <c:v>0.90239999999999987</c:v>
                </c:pt>
                <c:pt idx="2">
                  <c:v>1.2472999999999999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6-46B3-85E2-DFE49D18D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583903"/>
        <c:axId val="1310574783"/>
      </c:barChart>
      <c:catAx>
        <c:axId val="13105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74783"/>
        <c:crosses val="autoZero"/>
        <c:auto val="1"/>
        <c:lblAlgn val="ctr"/>
        <c:lblOffset val="100"/>
        <c:noMultiLvlLbl val="0"/>
      </c:catAx>
      <c:valAx>
        <c:axId val="13105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średniego czasu startu </a:t>
            </a:r>
            <a:br>
              <a:rPr lang="pl-PL" baseline="0"/>
            </a:br>
            <a:r>
              <a:rPr lang="pl-PL" baseline="0"/>
              <a:t>maszyny wirtualnej i kontenera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'START TIME'!$B$2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TIME'!$A$3:$A$5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'START TIME'!$B$3:$B$5</c:f>
              <c:numCache>
                <c:formatCode>0.000</c:formatCode>
                <c:ptCount val="3"/>
                <c:pt idx="0">
                  <c:v>38.57</c:v>
                </c:pt>
                <c:pt idx="1">
                  <c:v>36.507999999999996</c:v>
                </c:pt>
                <c:pt idx="2">
                  <c:v>38.017999999999994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8-4FBE-A67B-B46ADCE9406F}"/>
            </c:ext>
          </c:extLst>
        </c:ser>
        <c:ser>
          <c:idx val="1"/>
          <c:order val="1"/>
          <c:tx>
            <c:strRef>
              <c:f>'START TIME'!$C$2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TIME'!$A$3:$A$5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'START TIME'!$C$3:$C$5</c:f>
              <c:numCache>
                <c:formatCode>0.000</c:formatCode>
                <c:ptCount val="3"/>
                <c:pt idx="0">
                  <c:v>1.71675</c:v>
                </c:pt>
                <c:pt idx="1">
                  <c:v>2.0834000000000001</c:v>
                </c:pt>
                <c:pt idx="2">
                  <c:v>1.1197000000000004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8-4FBE-A67B-B46ADCE94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2373135"/>
        <c:axId val="1982367375"/>
      </c:barChart>
      <c:catAx>
        <c:axId val="198237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367375"/>
        <c:crosses val="autoZero"/>
        <c:auto val="1"/>
        <c:lblAlgn val="ctr"/>
        <c:lblOffset val="100"/>
        <c:noMultiLvlLbl val="0"/>
      </c:catAx>
      <c:valAx>
        <c:axId val="19823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23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startu maszyny wirtualnej i kontenera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65-408A-99F9-06B45A81F3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'START TIME'!$B$2:$C$2</c:f>
              <c:strCache>
                <c:ptCount val="2"/>
                <c:pt idx="0">
                  <c:v>MASZYNA WIRTUALNA</c:v>
                </c:pt>
                <c:pt idx="1">
                  <c:v>KONTENER</c:v>
                </c:pt>
              </c:strCache>
            </c:strRef>
          </c:cat>
          <c:val>
            <c:numRef>
              <c:f>'START TIME'!$B$6:$C$6</c:f>
              <c:numCache>
                <c:formatCode>0.000</c:formatCode>
                <c:ptCount val="2"/>
                <c:pt idx="0">
                  <c:v>37.698666666666668</c:v>
                </c:pt>
                <c:pt idx="1">
                  <c:v>1.63995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5-408A-99F9-06B45A81F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1466496"/>
        <c:axId val="1171465536"/>
      </c:barChart>
      <c:catAx>
        <c:axId val="11714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465536"/>
        <c:crosses val="autoZero"/>
        <c:auto val="1"/>
        <c:lblAlgn val="ctr"/>
        <c:lblOffset val="100"/>
        <c:noMultiLvlLbl val="0"/>
      </c:catAx>
      <c:valAx>
        <c:axId val="11714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4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INSERT SCHEMA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SCHEMA'!$B$2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SCHEMA'!$B$3:$B$5</c:f>
              <c:numCache>
                <c:formatCode>0.000</c:formatCode>
                <c:ptCount val="3"/>
                <c:pt idx="0">
                  <c:v>4.9189999999999996</c:v>
                </c:pt>
                <c:pt idx="1">
                  <c:v>2.1539999999999999</c:v>
                </c:pt>
                <c:pt idx="2">
                  <c:v>6.2590000000000012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6CA-B51F-990652C18F53}"/>
            </c:ext>
          </c:extLst>
        </c:ser>
        <c:ser>
          <c:idx val="1"/>
          <c:order val="1"/>
          <c:tx>
            <c:strRef>
              <c:f>'INSERT SCHEMA'!$C$2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SCHEMA'!$A$3:$A$5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SCHEMA'!$C$3:$C$5</c:f>
              <c:numCache>
                <c:formatCode>0.000</c:formatCode>
                <c:ptCount val="3"/>
                <c:pt idx="0">
                  <c:v>5.5673124999999999</c:v>
                </c:pt>
                <c:pt idx="1">
                  <c:v>2.9925000000000002</c:v>
                </c:pt>
                <c:pt idx="2">
                  <c:v>1.9975999999999998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6-46CA-B51F-990652C18F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482943"/>
        <c:axId val="822475743"/>
      </c:barChart>
      <c:catAx>
        <c:axId val="8224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475743"/>
        <c:crosses val="autoZero"/>
        <c:auto val="1"/>
        <c:lblAlgn val="ctr"/>
        <c:lblOffset val="100"/>
        <c:noMultiLvlLbl val="0"/>
      </c:catAx>
      <c:valAx>
        <c:axId val="8224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24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operacji INSERT DATA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DATA'!$B$2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DATA'!$B$3:$B$5</c:f>
              <c:numCache>
                <c:formatCode>0.000</c:formatCode>
                <c:ptCount val="3"/>
                <c:pt idx="0">
                  <c:v>778.34899999999993</c:v>
                </c:pt>
                <c:pt idx="1">
                  <c:v>154.60100000000003</c:v>
                </c:pt>
                <c:pt idx="2">
                  <c:v>382.923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1-4578-8FBE-31E2A37626F9}"/>
            </c:ext>
          </c:extLst>
        </c:ser>
        <c:ser>
          <c:idx val="1"/>
          <c:order val="1"/>
          <c:tx>
            <c:strRef>
              <c:f>'INSERT DATA'!$C$2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DATA'!$C$3:$C$5</c:f>
              <c:numCache>
                <c:formatCode>0.000</c:formatCode>
                <c:ptCount val="3"/>
                <c:pt idx="0">
                  <c:v>725.73106250000012</c:v>
                </c:pt>
                <c:pt idx="1">
                  <c:v>179.42600000000002</c:v>
                </c:pt>
                <c:pt idx="2">
                  <c:v>306.04349999999999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1-4578-8FBE-31E2A37626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587263"/>
        <c:axId val="1310577183"/>
      </c:barChart>
      <c:catAx>
        <c:axId val="13105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77183"/>
        <c:crosses val="autoZero"/>
        <c:auto val="1"/>
        <c:lblAlgn val="ctr"/>
        <c:lblOffset val="100"/>
        <c:noMultiLvlLbl val="0"/>
      </c:catAx>
      <c:valAx>
        <c:axId val="13105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operacji INSERT DATA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'INSERT DATA'!$B$2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DATA'!$B$3:$B$5</c:f>
              <c:numCache>
                <c:formatCode>0.000</c:formatCode>
                <c:ptCount val="3"/>
                <c:pt idx="0">
                  <c:v>778.34899999999993</c:v>
                </c:pt>
                <c:pt idx="1">
                  <c:v>154.60100000000003</c:v>
                </c:pt>
                <c:pt idx="2">
                  <c:v>382.923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F-4909-848D-17A41D56B680}"/>
            </c:ext>
          </c:extLst>
        </c:ser>
        <c:ser>
          <c:idx val="1"/>
          <c:order val="1"/>
          <c:tx>
            <c:strRef>
              <c:f>'INSERT DATA'!$C$2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'INSERT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'INSERT DATA'!$C$3:$C$5</c:f>
              <c:numCache>
                <c:formatCode>0.000</c:formatCode>
                <c:ptCount val="3"/>
                <c:pt idx="0">
                  <c:v>725.73106250000012</c:v>
                </c:pt>
                <c:pt idx="1">
                  <c:v>179.42600000000002</c:v>
                </c:pt>
                <c:pt idx="2">
                  <c:v>306.04349999999999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F-4909-848D-17A41D56B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0587263"/>
        <c:axId val="1310577183"/>
      </c:barChart>
      <c:catAx>
        <c:axId val="131058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77183"/>
        <c:crosses val="autoZero"/>
        <c:auto val="1"/>
        <c:lblAlgn val="ctr"/>
        <c:lblOffset val="100"/>
        <c:noMultiLvlLbl val="0"/>
      </c:catAx>
      <c:valAx>
        <c:axId val="131057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058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SELECT * FROM CUSTOMER;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 TABLE'!$B$2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TABLE'!$A$3:$A$5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TABLE'!$B$3:$B$5</c:f>
              <c:numCache>
                <c:formatCode>0.000</c:formatCode>
                <c:ptCount val="3"/>
                <c:pt idx="0">
                  <c:v>0.88099999999999989</c:v>
                </c:pt>
                <c:pt idx="1">
                  <c:v>1.1519999999999997</c:v>
                </c:pt>
                <c:pt idx="2">
                  <c:v>1.6659999999999999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3-4E4F-A52A-ED7E094DE8A4}"/>
            </c:ext>
          </c:extLst>
        </c:ser>
        <c:ser>
          <c:idx val="1"/>
          <c:order val="1"/>
          <c:tx>
            <c:strRef>
              <c:f>'SELECT TABLE'!$C$2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TABLE'!$A$3:$A$5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TABLE'!$C$3:$C$5</c:f>
              <c:numCache>
                <c:formatCode>0.000</c:formatCode>
                <c:ptCount val="3"/>
                <c:pt idx="0">
                  <c:v>0.84393750000000001</c:v>
                </c:pt>
                <c:pt idx="1">
                  <c:v>0.91180000000000005</c:v>
                </c:pt>
                <c:pt idx="2">
                  <c:v>1.4169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3-4E4F-A52A-ED7E094DE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5021743"/>
        <c:axId val="1305027023"/>
      </c:barChart>
      <c:catAx>
        <c:axId val="130502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027023"/>
        <c:crosses val="autoZero"/>
        <c:auto val="1"/>
        <c:lblAlgn val="ctr"/>
        <c:lblOffset val="100"/>
        <c:noMultiLvlLbl val="0"/>
      </c:catAx>
      <c:valAx>
        <c:axId val="13050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eskundach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02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operacji SELECT </a:t>
            </a:r>
            <a:endParaRPr lang="pl-PL"/>
          </a:p>
        </c:rich>
      </c:tx>
      <c:layout>
        <c:manualLayout>
          <c:xMode val="edge"/>
          <c:yMode val="edge"/>
          <c:x val="0.19534883720930232"/>
          <c:y val="2.4084778420038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 JOINED'!$B$2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JOINED'!$A$3:$A$5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JOINED'!$B$3:$B$5</c:f>
              <c:numCache>
                <c:formatCode>0.000</c:formatCode>
                <c:ptCount val="3"/>
                <c:pt idx="0">
                  <c:v>0.90299999999999991</c:v>
                </c:pt>
                <c:pt idx="1">
                  <c:v>0.96900000000000008</c:v>
                </c:pt>
                <c:pt idx="2">
                  <c:v>1.9070000000000005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D-487D-90AF-65E0E2CB6B75}"/>
            </c:ext>
          </c:extLst>
        </c:ser>
        <c:ser>
          <c:idx val="1"/>
          <c:order val="1"/>
          <c:tx>
            <c:strRef>
              <c:f>'SELECT JOINED'!$C$2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 JOINED'!$A$3:$A$5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'SELECT JOINED'!$C$3:$C$5</c:f>
              <c:numCache>
                <c:formatCode>0.000</c:formatCode>
                <c:ptCount val="3"/>
                <c:pt idx="0">
                  <c:v>1.0234375</c:v>
                </c:pt>
                <c:pt idx="1">
                  <c:v>0.82580000000000009</c:v>
                </c:pt>
                <c:pt idx="2">
                  <c:v>1.2476000000000003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D-487D-90AF-65E0E2CB6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525071"/>
        <c:axId val="321579919"/>
      </c:barChart>
      <c:catAx>
        <c:axId val="3115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79919"/>
        <c:crosses val="autoZero"/>
        <c:auto val="1"/>
        <c:lblAlgn val="ctr"/>
        <c:lblOffset val="100"/>
        <c:noMultiLvlLbl val="0"/>
      </c:catAx>
      <c:valAx>
        <c:axId val="3215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 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5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operacji DELETE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'DELETE DATA'!$B$2</c:f>
              <c:strCache>
                <c:ptCount val="1"/>
                <c:pt idx="0">
                  <c:v>MASZYNA WIRTUALNA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'DELETE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'DELETE DATA'!$B$3:$B$5</c:f>
              <c:numCache>
                <c:formatCode>0.000</c:formatCode>
                <c:ptCount val="3"/>
                <c:pt idx="0">
                  <c:v>9.3079999999999998</c:v>
                </c:pt>
                <c:pt idx="1">
                  <c:v>4.5920000000000005</c:v>
                </c:pt>
                <c:pt idx="2">
                  <c:v>6.3109999999999991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1E1-85A3-315FA48EE892}"/>
            </c:ext>
          </c:extLst>
        </c:ser>
        <c:ser>
          <c:idx val="1"/>
          <c:order val="1"/>
          <c:tx>
            <c:strRef>
              <c:f>'DELETE DATA'!$C$2</c:f>
              <c:strCache>
                <c:ptCount val="1"/>
                <c:pt idx="0">
                  <c:v>KONTENER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'DELETE DATA'!$A$3:$A$5</c:f>
              <c:strCache>
                <c:ptCount val="3"/>
                <c:pt idx="0">
                  <c:v>MYSQL</c:v>
                </c:pt>
                <c:pt idx="1">
                  <c:v>POSTGRESQL</c:v>
                </c:pt>
                <c:pt idx="2">
                  <c:v>MSSQL</c:v>
                </c:pt>
              </c:strCache>
            </c:strRef>
          </c:cat>
          <c:val>
            <c:numRef>
              <c:f>'DELETE DATA'!$C$3:$C$5</c:f>
              <c:numCache>
                <c:formatCode>0.000</c:formatCode>
                <c:ptCount val="3"/>
                <c:pt idx="0">
                  <c:v>4.0382499999999997</c:v>
                </c:pt>
                <c:pt idx="1">
                  <c:v>4.1315</c:v>
                </c:pt>
                <c:pt idx="2">
                  <c:v>4.4401000000000002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A-41E1-85A3-315FA48EE8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577519"/>
        <c:axId val="321578959"/>
      </c:barChart>
      <c:catAx>
        <c:axId val="3215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78959"/>
        <c:crosses val="autoZero"/>
        <c:auto val="1"/>
        <c:lblAlgn val="ctr"/>
        <c:lblOffset val="100"/>
        <c:noMultiLvlLbl val="0"/>
      </c:catAx>
      <c:valAx>
        <c:axId val="3215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 sekundach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15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561975</xdr:colOff>
      <xdr:row>22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3AE3A-7A2C-6FF7-7B4F-9FC97B407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9705975" cy="3743325"/>
        </a:xfrm>
        <a:prstGeom prst="rect">
          <a:avLst/>
        </a:prstGeom>
      </xdr:spPr>
    </xdr:pic>
    <xdr:clientData/>
  </xdr:twoCellAnchor>
  <xdr:twoCellAnchor editAs="oneCell">
    <xdr:from>
      <xdr:col>11</xdr:col>
      <xdr:colOff>501912</xdr:colOff>
      <xdr:row>20</xdr:row>
      <xdr:rowOff>83820</xdr:rowOff>
    </xdr:from>
    <xdr:to>
      <xdr:col>23</xdr:col>
      <xdr:colOff>556259</xdr:colOff>
      <xdr:row>43</xdr:row>
      <xdr:rowOff>165735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C39BED-393A-C8A5-4F9A-EF910F170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7512" y="3741420"/>
          <a:ext cx="7369547" cy="428815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119923</xdr:rowOff>
    </xdr:from>
    <xdr:to>
      <xdr:col>11</xdr:col>
      <xdr:colOff>432435</xdr:colOff>
      <xdr:row>40</xdr:row>
      <xdr:rowOff>121919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DB23F0-4F37-7AFF-053F-3EE2E1FAB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3777523"/>
          <a:ext cx="6452235" cy="365959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6</xdr:row>
      <xdr:rowOff>14287</xdr:rowOff>
    </xdr:from>
    <xdr:to>
      <xdr:col>8</xdr:col>
      <xdr:colOff>319087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A43D0-8AE5-C6D2-DB59-E2C8BC0A9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548640</xdr:colOff>
      <xdr:row>1</xdr:row>
      <xdr:rowOff>1291</xdr:rowOff>
    </xdr:from>
    <xdr:to>
      <xdr:col>11</xdr:col>
      <xdr:colOff>400050</xdr:colOff>
      <xdr:row>21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48477-5120-45DC-F39E-1CCD0F862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" y="184171"/>
          <a:ext cx="6557010" cy="3780134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</xdr:colOff>
      <xdr:row>1</xdr:row>
      <xdr:rowOff>16458</xdr:rowOff>
    </xdr:from>
    <xdr:to>
      <xdr:col>20</xdr:col>
      <xdr:colOff>142875</xdr:colOff>
      <xdr:row>19</xdr:row>
      <xdr:rowOff>179070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5A5583-58B2-F69E-7549-792B15417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68540" y="199338"/>
          <a:ext cx="4966335" cy="3454452"/>
        </a:xfrm>
        <a:prstGeom prst="rect">
          <a:avLst/>
        </a:prstGeom>
      </xdr:spPr>
    </xdr:pic>
    <xdr:clientData/>
  </xdr:twoCellAnchor>
  <xdr:twoCellAnchor editAs="oneCell">
    <xdr:from>
      <xdr:col>0</xdr:col>
      <xdr:colOff>487680</xdr:colOff>
      <xdr:row>19</xdr:row>
      <xdr:rowOff>148368</xdr:rowOff>
    </xdr:from>
    <xdr:to>
      <xdr:col>8</xdr:col>
      <xdr:colOff>579119</xdr:colOff>
      <xdr:row>38</xdr:row>
      <xdr:rowOff>133349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332EFD-377F-E409-54D2-BF5CC852F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" y="3623088"/>
          <a:ext cx="4968239" cy="34597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7</xdr:row>
      <xdr:rowOff>33337</xdr:rowOff>
    </xdr:from>
    <xdr:to>
      <xdr:col>6</xdr:col>
      <xdr:colOff>481012</xdr:colOff>
      <xdr:row>21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6A6E6-AADA-FDEF-0544-F3410013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760095</xdr:colOff>
      <xdr:row>7</xdr:row>
      <xdr:rowOff>41910</xdr:rowOff>
    </xdr:from>
    <xdr:to>
      <xdr:col>6</xdr:col>
      <xdr:colOff>123825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82E25-CD01-16F7-EF28-58D940821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130492</xdr:colOff>
      <xdr:row>7</xdr:row>
      <xdr:rowOff>42862</xdr:rowOff>
    </xdr:from>
    <xdr:to>
      <xdr:col>13</xdr:col>
      <xdr:colOff>449580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C0235-CF36-3A14-3FAE-91D45CBFC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</xdr:colOff>
      <xdr:row>6</xdr:row>
      <xdr:rowOff>180975</xdr:rowOff>
    </xdr:from>
    <xdr:to>
      <xdr:col>9</xdr:col>
      <xdr:colOff>310515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B805F-8E87-6528-2963-0AD6C2321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236220</xdr:colOff>
      <xdr:row>7</xdr:row>
      <xdr:rowOff>7620</xdr:rowOff>
    </xdr:from>
    <xdr:to>
      <xdr:col>17</xdr:col>
      <xdr:colOff>172380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B8631C-50F7-4FBE-A1F2-04E174937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1338262</xdr:colOff>
      <xdr:row>7</xdr:row>
      <xdr:rowOff>71437</xdr:rowOff>
    </xdr:from>
    <xdr:to>
      <xdr:col>7</xdr:col>
      <xdr:colOff>490537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5B5C3-1A2A-E194-A4CF-37551D313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6</xdr:row>
      <xdr:rowOff>157162</xdr:rowOff>
    </xdr:from>
    <xdr:to>
      <xdr:col>7</xdr:col>
      <xdr:colOff>566737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DC68B-CC6E-59A7-0D2E-7DEEDC63F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7</xdr:row>
      <xdr:rowOff>4762</xdr:rowOff>
    </xdr:from>
    <xdr:to>
      <xdr:col>7</xdr:col>
      <xdr:colOff>104775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51476-D49B-3162-53BF-FA136671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987742</xdr:colOff>
      <xdr:row>6</xdr:row>
      <xdr:rowOff>105727</xdr:rowOff>
    </xdr:from>
    <xdr:to>
      <xdr:col>7</xdr:col>
      <xdr:colOff>530542</xdr:colOff>
      <xdr:row>20</xdr:row>
      <xdr:rowOff>181927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B84A-A1DD-C4D5-2A11-E1EDF1795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6</xdr:row>
      <xdr:rowOff>99060</xdr:rowOff>
    </xdr:from>
    <xdr:to>
      <xdr:col>15</xdr:col>
      <xdr:colOff>114300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A640F-9677-4F00-8126-CD9F70E96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2336541-143D-41AB-89C3-33B145648659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1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27BDEF-E742-4FD3-BA9E-FD640A37D674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62D214F-38F9-4B85-BC43-F7D81034C14F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elete_objects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A31AE8-3ED9-4E23-BE74-F59664D229F0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A874296-E16F-434D-A068-556CD101225A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vm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elete_objects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07B709-B871-40F2-95E7-AA6FDA535FA0}" autoFormatId="16" applyNumberFormats="0" applyBorderFormats="0" applyFontFormats="0" applyPatternFormats="0" applyAlignmentFormats="0" applyWidthHeightFormats="0">
  <queryTableRefresh nextId="9">
    <queryTableFields count="8">
      <queryTableField id="1" name="test_number" tableColumnId="1"/>
      <queryTableField id="2" name="start_container" tableColumnId="2"/>
      <queryTableField id="3" name="insert_schema" tableColumnId="3"/>
      <queryTableField id="4" name="insert_data" tableColumnId="4"/>
      <queryTableField id="5" name="select_table" tableColumnId="5"/>
      <queryTableField id="6" name="select_rented" tableColumnId="6"/>
      <queryTableField id="7" name="delete_data" tableColumnId="7"/>
      <queryTableField id="8" name="drop_object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7FCD8A-F4DF-4988-A170-5D85E28BEA85}" name="vm_1" displayName="vm_1" ref="A1:H12" tableType="queryTable" totalsRowCount="1">
  <autoFilter ref="A1:H11" xr:uid="{367FCD8A-F4DF-4988-A170-5D85E28BEA85}"/>
  <tableColumns count="8">
    <tableColumn id="1" xr3:uid="{FE1A2944-4BC2-4371-A445-5A304D76AB31}" uniqueName="1" name="test_number" totalsRowLabel="Total" queryTableFieldId="1"/>
    <tableColumn id="2" xr3:uid="{7C9CCDEE-7FA5-4E85-A6B0-3EE00822E94F}" uniqueName="2" name="start_vm1" totalsRowFunction="average" queryTableFieldId="2" totalsRowDxfId="34"/>
    <tableColumn id="3" xr3:uid="{BCA2FE5F-EEF3-4269-98DE-6BB543861EC3}" uniqueName="3" name="insert_schema" totalsRowFunction="average" queryTableFieldId="3" totalsRowDxfId="33"/>
    <tableColumn id="4" xr3:uid="{F1447207-82EC-4CB8-A14C-1C90531F2011}" uniqueName="4" name="insert_data" totalsRowFunction="average" queryTableFieldId="4" totalsRowDxfId="32"/>
    <tableColumn id="5" xr3:uid="{E8842E15-9C12-4DE1-B98A-BCFD3D4448F9}" uniqueName="5" name="select_table" totalsRowFunction="average" queryTableFieldId="5" totalsRowDxfId="31"/>
    <tableColumn id="6" xr3:uid="{BE43B1AE-42C0-477D-B6B5-0302558EDBFD}" uniqueName="6" name="select_rented" totalsRowFunction="average" queryTableFieldId="6" totalsRowDxfId="30"/>
    <tableColumn id="7" xr3:uid="{154F55AA-5C4D-41A4-9692-69E9BB3B925F}" uniqueName="7" name="delete_data" totalsRowFunction="average" queryTableFieldId="7" totalsRowDxfId="29"/>
    <tableColumn id="8" xr3:uid="{83F76D44-EF9D-471B-8650-F6AD2DF57FE4}" uniqueName="8" name="drop_objects" totalsRowFunction="average" queryTableFieldId="8" totalsRow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6BFA86-8EC7-4FF4-88D9-B79B8973DF4E}" name="docker_1" displayName="docker_1" ref="A1:H18" tableType="queryTable" totalsRowCount="1">
  <autoFilter ref="A1:H17" xr:uid="{936BFA86-8EC7-4FF4-88D9-B79B8973DF4E}"/>
  <tableColumns count="8">
    <tableColumn id="1" xr3:uid="{25D17B4E-CABE-4CF0-B6D5-CF304330F330}" uniqueName="1" name="test_number" totalsRowLabel="Total" queryTableFieldId="1"/>
    <tableColumn id="2" xr3:uid="{9478AD7B-666D-4178-A7DA-5E7257F2D57F}" uniqueName="2" name="start_container" totalsRowFunction="average" queryTableFieldId="2" totalsRowDxfId="27"/>
    <tableColumn id="3" xr3:uid="{C67CD1D1-2351-4643-B19F-56F75E01AF09}" uniqueName="3" name="insert_schema" totalsRowFunction="average" queryTableFieldId="3" totalsRowDxfId="26"/>
    <tableColumn id="4" xr3:uid="{0D59D783-D03C-4049-9E20-83EC6FD67B39}" uniqueName="4" name="insert_data" totalsRowFunction="average" queryTableFieldId="4" totalsRowDxfId="25"/>
    <tableColumn id="5" xr3:uid="{C1C49CD8-C002-408A-80CA-6D1FCE683E3A}" uniqueName="5" name="select_table" totalsRowFunction="average" queryTableFieldId="5" totalsRowDxfId="24"/>
    <tableColumn id="6" xr3:uid="{192933B8-CE85-4554-86F2-6AF4C9FD7948}" uniqueName="6" name="select_rented" totalsRowFunction="average" queryTableFieldId="6" totalsRowDxfId="23"/>
    <tableColumn id="7" xr3:uid="{5C146A86-6818-4E82-AFA2-BC9BF3B58A13}" uniqueName="7" name="delete_data" totalsRowFunction="average" queryTableFieldId="7" totalsRowDxfId="22"/>
    <tableColumn id="8" xr3:uid="{D9E7DD96-0C47-4DAD-BE59-C66059114D6A}" uniqueName="8" name="drop_objects" totalsRowFunction="average" queryTableFieldId="8" totalsRow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BB1858-353D-47C7-BDB6-4169B3E4E1F0}" name="vm_2" displayName="vm_2" ref="A1:H12" tableType="queryTable" totalsRowCount="1">
  <autoFilter ref="A1:H11" xr:uid="{F5BB1858-353D-47C7-BDB6-4169B3E4E1F0}"/>
  <tableColumns count="8">
    <tableColumn id="1" xr3:uid="{F0E1E034-194F-4C86-8DEE-3658B8FAD36F}" uniqueName="1" name="test_number" totalsRowLabel="Total" queryTableFieldId="1"/>
    <tableColumn id="2" xr3:uid="{36F34876-F7BE-4794-AF34-CF4A1EA9FE5F}" uniqueName="2" name="start_vm" totalsRowFunction="average" queryTableFieldId="2" totalsRowDxfId="20"/>
    <tableColumn id="3" xr3:uid="{3D3B59F9-7665-4013-A096-9B0DD5D04441}" uniqueName="3" name="insert_schema" totalsRowFunction="average" queryTableFieldId="3" totalsRowDxfId="19"/>
    <tableColumn id="4" xr3:uid="{206AB385-075B-4992-BCF9-B198CB8975A2}" uniqueName="4" name="insert_data" totalsRowFunction="average" queryTableFieldId="4" totalsRowDxfId="18"/>
    <tableColumn id="5" xr3:uid="{F4950C24-27E0-4D1E-9391-522D173A22C5}" uniqueName="5" name="select_table" totalsRowFunction="average" queryTableFieldId="5" totalsRowDxfId="17"/>
    <tableColumn id="6" xr3:uid="{A657A5FE-15B4-4DF5-B145-BD5CBC1BFCD6}" uniqueName="6" name="select_rented" totalsRowFunction="average" queryTableFieldId="6" totalsRowDxfId="16"/>
    <tableColumn id="7" xr3:uid="{A594DDB4-3156-4C8B-83C2-B32E33B40ACF}" uniqueName="7" name="delete_data" totalsRowFunction="average" queryTableFieldId="7" totalsRowDxfId="15"/>
    <tableColumn id="8" xr3:uid="{061978D9-8BA7-4355-9428-1997CB0C1F0C}" uniqueName="8" name="delete_objects" totalsRowFunction="average" queryTableFieldId="8" totalsRow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2CC59F-6F92-49C0-8D10-ABD6FE73AE7F}" name="docker_2__2" displayName="docker_2__2" ref="A1:H12" tableType="queryTable" totalsRowCount="1">
  <autoFilter ref="A1:H11" xr:uid="{0B2CC59F-6F92-49C0-8D10-ABD6FE73AE7F}"/>
  <tableColumns count="8">
    <tableColumn id="1" xr3:uid="{78934DBB-5AB7-47D7-BAAB-D06F2CAD2B58}" uniqueName="1" name="test_number" totalsRowLabel="Total" queryTableFieldId="1"/>
    <tableColumn id="2" xr3:uid="{E4B2D6AF-2F36-4C59-B6CF-22C85601E2C5}" uniqueName="2" name="start_container" totalsRowFunction="average" queryTableFieldId="2" totalsRowDxfId="13"/>
    <tableColumn id="3" xr3:uid="{D5676C31-6E01-4A7B-A80C-8BD168710CB7}" uniqueName="3" name="insert_schema" totalsRowFunction="average" queryTableFieldId="3" totalsRowDxfId="12"/>
    <tableColumn id="4" xr3:uid="{877F4193-D6A0-455D-8715-0E5B0AFC7998}" uniqueName="4" name="insert_data" totalsRowFunction="average" queryTableFieldId="4" totalsRowDxfId="11"/>
    <tableColumn id="5" xr3:uid="{D66DC61F-8B04-4397-A6F6-7A0EB685E2E8}" uniqueName="5" name="select_table" totalsRowFunction="average" queryTableFieldId="5" totalsRowDxfId="10"/>
    <tableColumn id="6" xr3:uid="{3ED9EC65-E733-4A88-9712-C92228F0EA0A}" uniqueName="6" name="select_rented" totalsRowFunction="average" queryTableFieldId="6" totalsRowDxfId="9"/>
    <tableColumn id="7" xr3:uid="{8820CC35-CE55-47A8-90CC-9A41F317B502}" uniqueName="7" name="delete_data" totalsRowFunction="average" queryTableFieldId="7" totalsRowDxfId="8"/>
    <tableColumn id="8" xr3:uid="{CE0BC3D8-9842-4512-A9ED-929122E91213}" uniqueName="8" name="drop_objects" totalsRowFunction="average" queryTableFieldId="8" totalsRow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3C4EF5-DFC7-4399-8B0F-DFB8546005FF}" name="vm_4" displayName="vm_4" ref="A1:H12" tableType="queryTable" totalsRowCount="1">
  <autoFilter ref="A1:H11" xr:uid="{793C4EF5-DFC7-4399-8B0F-DFB8546005FF}"/>
  <tableColumns count="8">
    <tableColumn id="1" xr3:uid="{EB50726C-A775-4864-9055-0E673BB8AF40}" uniqueName="1" name="test_number" totalsRowLabel="Total" queryTableFieldId="1"/>
    <tableColumn id="2" xr3:uid="{56FC1CC6-253C-416A-A507-C94F902E218D}" uniqueName="2" name="start_vm" totalsRowFunction="average" queryTableFieldId="2"/>
    <tableColumn id="3" xr3:uid="{F9E7C2DB-4754-4480-88F6-5410AA073B71}" uniqueName="3" name="insert_schema" totalsRowFunction="average" queryTableFieldId="3"/>
    <tableColumn id="4" xr3:uid="{8EA01085-97ED-4F62-84C3-55BAA94DB866}" uniqueName="4" name="insert_data" totalsRowFunction="average" queryTableFieldId="4"/>
    <tableColumn id="5" xr3:uid="{08951E16-9E2D-41D6-BCD9-443486D2B877}" uniqueName="5" name="select_table" totalsRowFunction="average" queryTableFieldId="5"/>
    <tableColumn id="6" xr3:uid="{68CD4B74-4650-4260-BB06-B18A717ADD4A}" uniqueName="6" name="select_rented" totalsRowFunction="average" queryTableFieldId="6"/>
    <tableColumn id="7" xr3:uid="{E27B88E6-5CC7-4A8C-8622-4B41C6E17C1A}" uniqueName="7" name="delete_data" totalsRowFunction="average" queryTableFieldId="7"/>
    <tableColumn id="8" xr3:uid="{23051495-F339-4A6B-A6F6-00C590DCC81D}" uniqueName="8" name="delete_objects" totalsRowFunction="average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0ED815-8181-44E1-BE84-6D31961197D5}" name="docker_4" displayName="docker_4" ref="A1:H12" tableType="queryTable" totalsRowCount="1">
  <autoFilter ref="A1:H11" xr:uid="{640ED815-8181-44E1-BE84-6D31961197D5}"/>
  <tableColumns count="8">
    <tableColumn id="1" xr3:uid="{4C88F152-06CF-4B36-AD67-FE367CAFB064}" uniqueName="1" name="test_number" totalsRowLabel="Total" queryTableFieldId="1"/>
    <tableColumn id="2" xr3:uid="{34C88425-DE8F-4358-A669-CC499A09DBCA}" uniqueName="2" name="start_container" totalsRowFunction="average" queryTableFieldId="2" totalsRowDxfId="6"/>
    <tableColumn id="3" xr3:uid="{FCAAFE79-8FD4-4E0C-8B21-D94CCD6253CA}" uniqueName="3" name="insert_schema" totalsRowFunction="average" queryTableFieldId="3" totalsRowDxfId="5"/>
    <tableColumn id="4" xr3:uid="{D924F3CA-3022-4576-8473-54F2324D4104}" uniqueName="4" name="insert_data" totalsRowFunction="average" queryTableFieldId="4" totalsRowDxfId="4"/>
    <tableColumn id="5" xr3:uid="{5AB217C4-E24B-433B-A4E0-07E5C53F1D9A}" uniqueName="5" name="select_table" totalsRowFunction="average" queryTableFieldId="5" totalsRowDxfId="3"/>
    <tableColumn id="6" xr3:uid="{73A0D50C-20FB-46EF-BFDC-AB18BB6E2A2A}" uniqueName="6" name="select_rented" totalsRowFunction="average" queryTableFieldId="6" totalsRowDxfId="2"/>
    <tableColumn id="7" xr3:uid="{E71C7165-DEBD-41B1-8631-114200E0C069}" uniqueName="7" name="delete_data" totalsRowFunction="average" queryTableFieldId="7" totalsRowDxfId="1"/>
    <tableColumn id="8" xr3:uid="{8F859DCB-8BD6-4CD2-81CE-092F30EC248C}" uniqueName="8" name="drop_objects" totalsRowFunction="average" queryTableFieldId="8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A762-F0B8-4EC1-8D30-56F7385940A1}">
  <dimension ref="R4:U6"/>
  <sheetViews>
    <sheetView workbookViewId="0">
      <selection activeCell="D51" sqref="D51"/>
    </sheetView>
  </sheetViews>
  <sheetFormatPr defaultRowHeight="14.4" x14ac:dyDescent="0.3"/>
  <sheetData>
    <row r="4" spans="18:21" x14ac:dyDescent="0.3">
      <c r="R4" t="s">
        <v>12</v>
      </c>
      <c r="S4" t="s">
        <v>35</v>
      </c>
      <c r="T4">
        <v>455</v>
      </c>
      <c r="U4">
        <f>T4/4096</f>
        <v>0.111083984375</v>
      </c>
    </row>
    <row r="5" spans="18:21" x14ac:dyDescent="0.3">
      <c r="R5" t="s">
        <v>36</v>
      </c>
      <c r="T5">
        <v>43</v>
      </c>
      <c r="U5">
        <f>T5/4096</f>
        <v>1.0498046875E-2</v>
      </c>
    </row>
    <row r="6" spans="18:21" x14ac:dyDescent="0.3">
      <c r="R6" t="s">
        <v>37</v>
      </c>
      <c r="T6">
        <v>2048</v>
      </c>
      <c r="U6">
        <f>T6/4096</f>
        <v>0.5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7310-D274-4842-9BBD-86FB84936E43}">
  <dimension ref="A1:C5"/>
  <sheetViews>
    <sheetView workbookViewId="0">
      <selection activeCell="I28" sqref="I28"/>
    </sheetView>
  </sheetViews>
  <sheetFormatPr defaultRowHeight="14.4" x14ac:dyDescent="0.3"/>
  <cols>
    <col min="1" max="1" width="14.44140625" customWidth="1"/>
    <col min="2" max="2" width="14.88671875" customWidth="1"/>
  </cols>
  <sheetData>
    <row r="1" spans="1:3" x14ac:dyDescent="0.3">
      <c r="A1" t="s">
        <v>21</v>
      </c>
    </row>
    <row r="2" spans="1:3" ht="15" thickBot="1" x14ac:dyDescent="0.35">
      <c r="B2" t="s">
        <v>33</v>
      </c>
      <c r="C2" t="s">
        <v>34</v>
      </c>
    </row>
    <row r="3" spans="1:3" ht="15.6" thickTop="1" thickBot="1" x14ac:dyDescent="0.35">
      <c r="A3" t="s">
        <v>12</v>
      </c>
      <c r="B3" s="3">
        <f>SUBTOTAL(101,vm_1[delete_data])</f>
        <v>9.3079999999999998</v>
      </c>
      <c r="C3" s="3">
        <f>SUBTOTAL(101,docker_1[delete_data])</f>
        <v>4.0382499999999997</v>
      </c>
    </row>
    <row r="4" spans="1:3" ht="15.6" thickTop="1" thickBot="1" x14ac:dyDescent="0.35">
      <c r="A4" t="s">
        <v>13</v>
      </c>
      <c r="B4" s="3">
        <f>SUBTOTAL(101,vm_2[delete_data])</f>
        <v>4.5920000000000005</v>
      </c>
      <c r="C4" s="3">
        <f>SUBTOTAL(101,docker_2__2[delete_data])</f>
        <v>4.1315</v>
      </c>
    </row>
    <row r="5" spans="1:3" ht="15" thickTop="1" x14ac:dyDescent="0.3">
      <c r="A5" t="s">
        <v>14</v>
      </c>
      <c r="B5" s="3">
        <f>SUBTOTAL(101,vm_4[delete_data])</f>
        <v>6.3109999999999991</v>
      </c>
      <c r="C5" s="3">
        <f>SUBTOTAL(101,docker_4[delete_data])</f>
        <v>4.4401000000000002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94E7-7A60-465F-A67B-34599886A39C}">
  <dimension ref="A1:C5"/>
  <sheetViews>
    <sheetView workbookViewId="0">
      <selection activeCell="B3" sqref="B3:C5"/>
    </sheetView>
  </sheetViews>
  <sheetFormatPr defaultRowHeight="14.4" x14ac:dyDescent="0.3"/>
  <cols>
    <col min="1" max="1" width="14.5546875" customWidth="1"/>
  </cols>
  <sheetData>
    <row r="1" spans="1:3" x14ac:dyDescent="0.3">
      <c r="A1" t="s">
        <v>22</v>
      </c>
    </row>
    <row r="2" spans="1:3" ht="15" thickBot="1" x14ac:dyDescent="0.35">
      <c r="B2" t="s">
        <v>33</v>
      </c>
      <c r="C2" t="s">
        <v>34</v>
      </c>
    </row>
    <row r="3" spans="1:3" ht="15.6" thickTop="1" thickBot="1" x14ac:dyDescent="0.35">
      <c r="A3" t="s">
        <v>12</v>
      </c>
      <c r="B3" s="4">
        <f>SUBTOTAL(101,vm_1[drop_objects])</f>
        <v>3.3460000000000001</v>
      </c>
      <c r="C3" s="4">
        <f>SUBTOTAL(101,docker_1[drop_objects])</f>
        <v>2.2439375000000004</v>
      </c>
    </row>
    <row r="4" spans="1:3" ht="15.6" thickTop="1" thickBot="1" x14ac:dyDescent="0.35">
      <c r="A4" t="s">
        <v>13</v>
      </c>
      <c r="B4" s="4">
        <f>SUBTOTAL(101,vm_2[delete_objects])</f>
        <v>1.004</v>
      </c>
      <c r="C4" s="4">
        <f>SUBTOTAL(101,docker_2__2[drop_objects])</f>
        <v>0.90239999999999987</v>
      </c>
    </row>
    <row r="5" spans="1:3" ht="15" thickTop="1" x14ac:dyDescent="0.3">
      <c r="A5" t="s">
        <v>14</v>
      </c>
      <c r="B5" s="4">
        <f>SUBTOTAL(101,vm_4[delete_objects])</f>
        <v>1.5860000000000001</v>
      </c>
      <c r="C5" s="4">
        <f>SUBTOTAL(101,docker_4[drop_objects])</f>
        <v>1.2472999999999999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FFAE-6200-409E-9146-2BBF961D000D}">
  <dimension ref="A1:H12"/>
  <sheetViews>
    <sheetView view="pageBreakPreview" zoomScale="60" zoomScaleNormal="100" workbookViewId="0">
      <selection activeCell="U43" sqref="U43"/>
    </sheetView>
  </sheetViews>
  <sheetFormatPr defaultRowHeight="14.4" x14ac:dyDescent="0.3"/>
  <cols>
    <col min="1" max="1" width="13.6640625" bestFit="1" customWidth="1"/>
    <col min="2" max="2" width="11.44140625" bestFit="1" customWidth="1"/>
    <col min="3" max="3" width="15.44140625" bestFit="1" customWidth="1"/>
    <col min="4" max="4" width="12.5546875" bestFit="1" customWidth="1"/>
    <col min="5" max="5" width="13.44140625" bestFit="1" customWidth="1"/>
    <col min="6" max="6" width="14.5546875" bestFit="1" customWidth="1"/>
    <col min="7" max="7" width="13.109375" bestFit="1" customWidth="1"/>
    <col min="8" max="8" width="14.109375" bestFit="1" customWidth="1"/>
  </cols>
  <sheetData>
    <row r="1" spans="1:8" x14ac:dyDescent="0.3">
      <c r="A1" t="s">
        <v>0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1</v>
      </c>
      <c r="B2">
        <v>47.73</v>
      </c>
      <c r="C2">
        <v>5.56</v>
      </c>
      <c r="D2">
        <v>898.59</v>
      </c>
      <c r="E2">
        <v>0.83</v>
      </c>
      <c r="F2">
        <v>0.83</v>
      </c>
      <c r="G2">
        <v>12.35</v>
      </c>
      <c r="H2">
        <v>4.18</v>
      </c>
    </row>
    <row r="3" spans="1:8" x14ac:dyDescent="0.3">
      <c r="A3">
        <v>2</v>
      </c>
      <c r="B3">
        <v>54.36</v>
      </c>
      <c r="C3">
        <v>11.56</v>
      </c>
      <c r="D3">
        <v>804.99</v>
      </c>
      <c r="E3">
        <v>0.72</v>
      </c>
      <c r="F3">
        <v>0.72</v>
      </c>
      <c r="G3">
        <v>10.48</v>
      </c>
      <c r="H3">
        <v>3.8</v>
      </c>
    </row>
    <row r="4" spans="1:8" x14ac:dyDescent="0.3">
      <c r="A4">
        <v>3</v>
      </c>
      <c r="B4">
        <v>35.35</v>
      </c>
      <c r="C4">
        <v>4.43</v>
      </c>
      <c r="D4">
        <v>895.68</v>
      </c>
      <c r="E4">
        <v>0.97</v>
      </c>
      <c r="F4">
        <v>0.74</v>
      </c>
      <c r="G4">
        <v>9.06</v>
      </c>
      <c r="H4">
        <v>4.09</v>
      </c>
    </row>
    <row r="5" spans="1:8" x14ac:dyDescent="0.3">
      <c r="A5">
        <v>4</v>
      </c>
      <c r="B5">
        <v>37.51</v>
      </c>
      <c r="C5">
        <v>3.57</v>
      </c>
      <c r="D5">
        <v>753.27</v>
      </c>
      <c r="E5">
        <v>0.76</v>
      </c>
      <c r="F5">
        <v>0.81</v>
      </c>
      <c r="G5">
        <v>11.07</v>
      </c>
      <c r="H5">
        <v>3.56</v>
      </c>
    </row>
    <row r="6" spans="1:8" x14ac:dyDescent="0.3">
      <c r="A6">
        <v>5</v>
      </c>
      <c r="B6">
        <v>37.020000000000003</v>
      </c>
      <c r="C6">
        <v>3.74</v>
      </c>
      <c r="D6">
        <v>672.47</v>
      </c>
      <c r="E6">
        <v>0.82</v>
      </c>
      <c r="F6">
        <v>0.85</v>
      </c>
      <c r="G6">
        <v>8.81</v>
      </c>
      <c r="H6">
        <v>2.89</v>
      </c>
    </row>
    <row r="7" spans="1:8" x14ac:dyDescent="0.3">
      <c r="A7">
        <v>6</v>
      </c>
      <c r="B7">
        <v>40.090000000000003</v>
      </c>
      <c r="C7">
        <v>3.53</v>
      </c>
      <c r="D7">
        <v>702.4</v>
      </c>
      <c r="E7">
        <v>0.8</v>
      </c>
      <c r="F7">
        <v>0.99</v>
      </c>
      <c r="G7">
        <v>7.21</v>
      </c>
      <c r="H7">
        <v>2.2400000000000002</v>
      </c>
    </row>
    <row r="8" spans="1:8" x14ac:dyDescent="0.3">
      <c r="A8">
        <v>7</v>
      </c>
      <c r="B8">
        <v>31.49</v>
      </c>
      <c r="C8">
        <v>3.53</v>
      </c>
      <c r="D8">
        <v>710.67</v>
      </c>
      <c r="E8">
        <v>0.94</v>
      </c>
      <c r="F8">
        <v>0.84</v>
      </c>
      <c r="G8">
        <v>4.28</v>
      </c>
      <c r="H8">
        <v>2.57</v>
      </c>
    </row>
    <row r="9" spans="1:8" x14ac:dyDescent="0.3">
      <c r="A9">
        <v>8</v>
      </c>
      <c r="B9">
        <v>32.450000000000003</v>
      </c>
      <c r="C9">
        <v>3.65</v>
      </c>
      <c r="D9">
        <v>729.62</v>
      </c>
      <c r="E9">
        <v>0.89</v>
      </c>
      <c r="F9">
        <v>0.85</v>
      </c>
      <c r="G9">
        <v>10.46</v>
      </c>
      <c r="H9">
        <v>2.93</v>
      </c>
    </row>
    <row r="10" spans="1:8" x14ac:dyDescent="0.3">
      <c r="A10">
        <v>9</v>
      </c>
      <c r="B10">
        <v>31.65</v>
      </c>
      <c r="C10">
        <v>4.01</v>
      </c>
      <c r="D10">
        <v>707.09</v>
      </c>
      <c r="E10">
        <v>0.83</v>
      </c>
      <c r="F10">
        <v>0.92</v>
      </c>
      <c r="G10">
        <v>11.52</v>
      </c>
      <c r="H10">
        <v>3.37</v>
      </c>
    </row>
    <row r="11" spans="1:8" x14ac:dyDescent="0.3">
      <c r="A11">
        <v>10</v>
      </c>
      <c r="B11">
        <v>38.049999999999997</v>
      </c>
      <c r="C11">
        <v>5.61</v>
      </c>
      <c r="D11">
        <v>908.71</v>
      </c>
      <c r="E11">
        <v>1.25</v>
      </c>
      <c r="F11">
        <v>1.48</v>
      </c>
      <c r="G11">
        <v>7.84</v>
      </c>
      <c r="H11">
        <v>3.83</v>
      </c>
    </row>
    <row r="12" spans="1:8" x14ac:dyDescent="0.3">
      <c r="A12" t="s">
        <v>8</v>
      </c>
      <c r="B12" s="1">
        <f>SUBTOTAL(101,vm_1[start_vm1])</f>
        <v>38.57</v>
      </c>
      <c r="C12" s="1">
        <f>SUBTOTAL(101,vm_1[insert_schema])</f>
        <v>4.9189999999999996</v>
      </c>
      <c r="D12" s="1">
        <f>SUBTOTAL(101,vm_1[insert_data])</f>
        <v>778.34899999999993</v>
      </c>
      <c r="E12" s="1">
        <f>SUBTOTAL(101,vm_1[select_table])</f>
        <v>0.88099999999999989</v>
      </c>
      <c r="F12" s="1">
        <f>SUBTOTAL(101,vm_1[select_rented])</f>
        <v>0.90299999999999991</v>
      </c>
      <c r="G12" s="1">
        <f>SUBTOTAL(101,vm_1[delete_data])</f>
        <v>9.3079999999999998</v>
      </c>
      <c r="H12" s="1">
        <f>SUBTOTAL(101,vm_1[drop_objects])</f>
        <v>3.3460000000000001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4419E-B515-4B8A-A52A-ED69DE4E3799}">
  <dimension ref="A1:H18"/>
  <sheetViews>
    <sheetView workbookViewId="0">
      <selection activeCell="G27" sqref="G27"/>
    </sheetView>
  </sheetViews>
  <sheetFormatPr defaultRowHeight="14.4" x14ac:dyDescent="0.3"/>
  <cols>
    <col min="1" max="1" width="14.6640625" bestFit="1" customWidth="1"/>
    <col min="2" max="2" width="17" bestFit="1" customWidth="1"/>
    <col min="3" max="3" width="16.5546875" bestFit="1" customWidth="1"/>
    <col min="4" max="4" width="13.33203125" bestFit="1" customWidth="1"/>
    <col min="5" max="5" width="14.33203125" bestFit="1" customWidth="1"/>
    <col min="6" max="6" width="15.88671875" bestFit="1" customWidth="1"/>
    <col min="7" max="7" width="13.88671875" bestFit="1" customWidth="1"/>
    <col min="8" max="8" width="15" bestFit="1" customWidth="1"/>
  </cols>
  <sheetData>
    <row r="1" spans="1:8" x14ac:dyDescent="0.3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3</v>
      </c>
      <c r="B2">
        <v>1.8129999999999999</v>
      </c>
      <c r="C2">
        <v>3.677</v>
      </c>
      <c r="D2">
        <v>686.73299999999995</v>
      </c>
      <c r="E2">
        <v>0.78900000000000003</v>
      </c>
      <c r="F2">
        <v>0.83199999999999996</v>
      </c>
      <c r="G2">
        <v>2.8490000000000002</v>
      </c>
      <c r="H2">
        <v>1.607</v>
      </c>
    </row>
    <row r="3" spans="1:8" x14ac:dyDescent="0.3">
      <c r="A3">
        <v>4</v>
      </c>
      <c r="B3">
        <v>2.073</v>
      </c>
      <c r="C3">
        <v>4.3099999999999996</v>
      </c>
      <c r="D3">
        <v>726.01900000000001</v>
      </c>
      <c r="E3">
        <v>0.91100000000000003</v>
      </c>
      <c r="F3">
        <v>0.51500000000000001</v>
      </c>
      <c r="G3">
        <v>3.097</v>
      </c>
      <c r="H3">
        <v>1.671</v>
      </c>
    </row>
    <row r="4" spans="1:8" x14ac:dyDescent="0.3">
      <c r="A4">
        <v>5</v>
      </c>
      <c r="B4">
        <v>1.3120000000000001</v>
      </c>
      <c r="C4">
        <v>4.32</v>
      </c>
      <c r="D4">
        <v>811.46299999999997</v>
      </c>
      <c r="E4">
        <v>0.59799999999999998</v>
      </c>
      <c r="F4">
        <v>0.66100000000000003</v>
      </c>
      <c r="G4">
        <v>7.0670000000000002</v>
      </c>
      <c r="H4">
        <v>2.8620000000000001</v>
      </c>
    </row>
    <row r="5" spans="1:8" x14ac:dyDescent="0.3">
      <c r="A5">
        <v>8</v>
      </c>
      <c r="B5">
        <v>1.357</v>
      </c>
      <c r="C5">
        <v>3.1549999999999998</v>
      </c>
      <c r="D5">
        <v>690.101</v>
      </c>
      <c r="E5">
        <v>0.58599999999999997</v>
      </c>
      <c r="F5">
        <v>0.82899999999999996</v>
      </c>
      <c r="G5">
        <v>3.6579999999999999</v>
      </c>
      <c r="H5">
        <v>1.9810000000000001</v>
      </c>
    </row>
    <row r="6" spans="1:8" x14ac:dyDescent="0.3">
      <c r="A6">
        <v>9</v>
      </c>
      <c r="B6">
        <v>3.8559999999999999</v>
      </c>
      <c r="C6">
        <v>2.9239999999999999</v>
      </c>
      <c r="D6">
        <v>684.66800000000001</v>
      </c>
      <c r="E6">
        <v>0.69299999999999995</v>
      </c>
      <c r="F6">
        <v>0.93700000000000006</v>
      </c>
      <c r="G6">
        <v>3.37</v>
      </c>
      <c r="H6">
        <v>1.8560000000000001</v>
      </c>
    </row>
    <row r="7" spans="1:8" x14ac:dyDescent="0.3">
      <c r="A7">
        <v>10</v>
      </c>
      <c r="B7">
        <v>1.8420000000000001</v>
      </c>
      <c r="C7">
        <v>2.9209999999999998</v>
      </c>
      <c r="D7">
        <v>684.85599999999999</v>
      </c>
      <c r="E7">
        <v>0.65700000000000003</v>
      </c>
      <c r="F7">
        <v>0.73199999999999998</v>
      </c>
      <c r="G7">
        <v>3.2919999999999998</v>
      </c>
      <c r="H7">
        <v>2.2879999999999998</v>
      </c>
    </row>
    <row r="8" spans="1:8" x14ac:dyDescent="0.3">
      <c r="A8">
        <v>11</v>
      </c>
      <c r="B8">
        <v>1.121</v>
      </c>
      <c r="C8">
        <v>5.1020000000000003</v>
      </c>
      <c r="D8">
        <v>683.89499999999998</v>
      </c>
      <c r="E8">
        <v>0.502</v>
      </c>
      <c r="F8">
        <v>0.66800000000000004</v>
      </c>
      <c r="G8">
        <v>3.3109999999999999</v>
      </c>
      <c r="H8">
        <v>1.681</v>
      </c>
    </row>
    <row r="9" spans="1:8" x14ac:dyDescent="0.3">
      <c r="A9">
        <v>12</v>
      </c>
      <c r="B9">
        <v>1.353</v>
      </c>
      <c r="C9">
        <v>3.4620000000000002</v>
      </c>
      <c r="D9">
        <v>677.02499999999998</v>
      </c>
      <c r="E9">
        <v>0.71499999999999997</v>
      </c>
      <c r="F9">
        <v>0.748</v>
      </c>
      <c r="G9">
        <v>4.2249999999999996</v>
      </c>
      <c r="H9">
        <v>2.7970000000000002</v>
      </c>
    </row>
    <row r="10" spans="1:8" x14ac:dyDescent="0.3">
      <c r="A10">
        <v>13</v>
      </c>
      <c r="B10">
        <v>1.1850000000000001</v>
      </c>
      <c r="C10">
        <v>4.2290000000000001</v>
      </c>
      <c r="D10">
        <v>679.52499999999998</v>
      </c>
      <c r="E10">
        <v>0.78600000000000003</v>
      </c>
      <c r="F10">
        <v>0.66200000000000003</v>
      </c>
      <c r="G10">
        <v>3.7869999999999999</v>
      </c>
      <c r="H10">
        <v>2.46</v>
      </c>
    </row>
    <row r="11" spans="1:8" x14ac:dyDescent="0.3">
      <c r="A11">
        <v>16</v>
      </c>
      <c r="B11">
        <v>1.954</v>
      </c>
      <c r="C11">
        <v>8.9339999999999993</v>
      </c>
      <c r="D11">
        <v>693.18</v>
      </c>
      <c r="E11">
        <v>0.83899999999999997</v>
      </c>
      <c r="F11">
        <v>1.591</v>
      </c>
      <c r="G11">
        <v>5.32</v>
      </c>
      <c r="H11">
        <v>2.016</v>
      </c>
    </row>
    <row r="12" spans="1:8" x14ac:dyDescent="0.3">
      <c r="A12">
        <v>19</v>
      </c>
      <c r="B12">
        <v>2.335</v>
      </c>
      <c r="C12">
        <v>10.18</v>
      </c>
      <c r="D12">
        <v>869.38800000000003</v>
      </c>
      <c r="E12">
        <v>0.90700000000000003</v>
      </c>
      <c r="F12">
        <v>0.79300000000000004</v>
      </c>
      <c r="G12">
        <v>3.351</v>
      </c>
      <c r="H12">
        <v>2.67</v>
      </c>
    </row>
    <row r="13" spans="1:8" x14ac:dyDescent="0.3">
      <c r="A13">
        <v>20</v>
      </c>
      <c r="B13">
        <v>1.2549999999999999</v>
      </c>
      <c r="C13">
        <v>5.9550000000000001</v>
      </c>
      <c r="D13">
        <v>776.33</v>
      </c>
      <c r="E13">
        <v>0.91400000000000003</v>
      </c>
      <c r="F13">
        <v>0.68500000000000005</v>
      </c>
      <c r="G13">
        <v>3.4889999999999999</v>
      </c>
      <c r="H13">
        <v>1.847</v>
      </c>
    </row>
    <row r="14" spans="1:8" x14ac:dyDescent="0.3">
      <c r="A14">
        <v>21</v>
      </c>
      <c r="B14">
        <v>1.075</v>
      </c>
      <c r="C14">
        <v>4.5179999999999998</v>
      </c>
      <c r="D14">
        <v>792.04300000000001</v>
      </c>
      <c r="E14">
        <v>1.962</v>
      </c>
      <c r="F14">
        <v>4.0110000000000001</v>
      </c>
      <c r="G14">
        <v>7.242</v>
      </c>
      <c r="H14">
        <v>3.1190000000000002</v>
      </c>
    </row>
    <row r="15" spans="1:8" x14ac:dyDescent="0.3">
      <c r="A15">
        <v>22</v>
      </c>
      <c r="B15">
        <v>1.679</v>
      </c>
      <c r="C15">
        <v>11.012</v>
      </c>
      <c r="D15">
        <v>776.33500000000004</v>
      </c>
      <c r="E15">
        <v>0.85299999999999998</v>
      </c>
      <c r="F15">
        <v>0.60299999999999998</v>
      </c>
      <c r="G15">
        <v>3.2549999999999999</v>
      </c>
      <c r="H15">
        <v>2.5299999999999998</v>
      </c>
    </row>
    <row r="16" spans="1:8" x14ac:dyDescent="0.3">
      <c r="A16">
        <v>24</v>
      </c>
      <c r="B16">
        <v>1.5149999999999999</v>
      </c>
      <c r="C16">
        <v>10.712999999999999</v>
      </c>
      <c r="D16">
        <v>693.95699999999999</v>
      </c>
      <c r="E16">
        <v>1.1140000000000001</v>
      </c>
      <c r="F16">
        <v>1.4019999999999999</v>
      </c>
      <c r="G16">
        <v>3.577</v>
      </c>
      <c r="H16">
        <v>2.2770000000000001</v>
      </c>
    </row>
    <row r="17" spans="1:8" x14ac:dyDescent="0.3">
      <c r="A17">
        <v>25</v>
      </c>
      <c r="B17">
        <v>1.7430000000000001</v>
      </c>
      <c r="C17">
        <v>3.665</v>
      </c>
      <c r="D17">
        <v>686.17899999999997</v>
      </c>
      <c r="E17">
        <v>0.67700000000000005</v>
      </c>
      <c r="F17">
        <v>0.70599999999999996</v>
      </c>
      <c r="G17">
        <v>3.722</v>
      </c>
      <c r="H17">
        <v>2.2410000000000001</v>
      </c>
    </row>
    <row r="18" spans="1:8" x14ac:dyDescent="0.3">
      <c r="A18" t="s">
        <v>8</v>
      </c>
      <c r="B18" s="1">
        <f>SUBTOTAL(101,docker_1[start_container])</f>
        <v>1.71675</v>
      </c>
      <c r="C18" s="1">
        <f>SUBTOTAL(101,docker_1[insert_schema])</f>
        <v>5.5673124999999999</v>
      </c>
      <c r="D18" s="1">
        <f>SUBTOTAL(101,docker_1[insert_data])</f>
        <v>725.73106250000012</v>
      </c>
      <c r="E18" s="1">
        <f>SUBTOTAL(101,docker_1[select_table])</f>
        <v>0.84393750000000001</v>
      </c>
      <c r="F18" s="1">
        <f>SUBTOTAL(101,docker_1[select_rented])</f>
        <v>1.0234375</v>
      </c>
      <c r="G18" s="1">
        <f>SUBTOTAL(101,docker_1[delete_data])</f>
        <v>4.0382499999999997</v>
      </c>
      <c r="H18" s="1">
        <f>SUBTOTAL(101,docker_1[drop_objects])</f>
        <v>2.2439375000000004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6332-A41D-44C8-9207-010DF671A873}">
  <dimension ref="A1:H12"/>
  <sheetViews>
    <sheetView workbookViewId="0">
      <selection activeCell="B12" sqref="B12:H12"/>
    </sheetView>
  </sheetViews>
  <sheetFormatPr defaultRowHeight="14.4" x14ac:dyDescent="0.3"/>
  <cols>
    <col min="1" max="1" width="13.6640625" bestFit="1" customWidth="1"/>
    <col min="2" max="2" width="10.44140625" bestFit="1" customWidth="1"/>
    <col min="3" max="3" width="15.44140625" bestFit="1" customWidth="1"/>
    <col min="4" max="4" width="12.5546875" bestFit="1" customWidth="1"/>
    <col min="5" max="5" width="13.44140625" bestFit="1" customWidth="1"/>
    <col min="6" max="6" width="14.5546875" bestFit="1" customWidth="1"/>
    <col min="7" max="7" width="13.109375" bestFit="1" customWidth="1"/>
    <col min="8" max="8" width="15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</v>
      </c>
      <c r="B2">
        <v>62.14</v>
      </c>
      <c r="C2">
        <v>2.4</v>
      </c>
      <c r="D2">
        <v>172.02</v>
      </c>
      <c r="E2">
        <v>1.1599999999999999</v>
      </c>
      <c r="F2">
        <v>0.85</v>
      </c>
      <c r="G2">
        <v>6.6</v>
      </c>
      <c r="H2">
        <v>1.18</v>
      </c>
    </row>
    <row r="3" spans="1:8" x14ac:dyDescent="0.3">
      <c r="A3">
        <v>2</v>
      </c>
      <c r="B3">
        <v>31.1</v>
      </c>
      <c r="C3">
        <v>2.2200000000000002</v>
      </c>
      <c r="D3">
        <v>158.37</v>
      </c>
      <c r="E3">
        <v>1.21</v>
      </c>
      <c r="F3">
        <v>0.98</v>
      </c>
      <c r="G3">
        <v>4.33</v>
      </c>
      <c r="H3">
        <v>1.05</v>
      </c>
    </row>
    <row r="4" spans="1:8" x14ac:dyDescent="0.3">
      <c r="A4">
        <v>3</v>
      </c>
      <c r="B4">
        <v>30.24</v>
      </c>
      <c r="C4">
        <v>2.39</v>
      </c>
      <c r="D4">
        <v>159.49</v>
      </c>
      <c r="E4">
        <v>1.1299999999999999</v>
      </c>
      <c r="F4">
        <v>1.03</v>
      </c>
      <c r="G4">
        <v>4.08</v>
      </c>
      <c r="H4">
        <v>0.98</v>
      </c>
    </row>
    <row r="5" spans="1:8" x14ac:dyDescent="0.3">
      <c r="A5">
        <v>4</v>
      </c>
      <c r="B5">
        <v>38.51</v>
      </c>
      <c r="C5">
        <v>2.0499999999999998</v>
      </c>
      <c r="D5">
        <v>146.41</v>
      </c>
      <c r="E5">
        <v>1.19</v>
      </c>
      <c r="F5">
        <v>0.85</v>
      </c>
      <c r="G5">
        <v>3.78</v>
      </c>
      <c r="H5">
        <v>0.96</v>
      </c>
    </row>
    <row r="6" spans="1:8" x14ac:dyDescent="0.3">
      <c r="A6">
        <v>5</v>
      </c>
      <c r="B6">
        <v>45.69</v>
      </c>
      <c r="C6">
        <v>2.0499999999999998</v>
      </c>
      <c r="D6">
        <v>149.02000000000001</v>
      </c>
      <c r="E6">
        <v>1.1000000000000001</v>
      </c>
      <c r="F6">
        <v>1.1399999999999999</v>
      </c>
      <c r="G6">
        <v>4.41</v>
      </c>
      <c r="H6">
        <v>1.01</v>
      </c>
    </row>
    <row r="7" spans="1:8" x14ac:dyDescent="0.3">
      <c r="A7">
        <v>6</v>
      </c>
      <c r="B7">
        <v>39.659999999999997</v>
      </c>
      <c r="C7">
        <v>2.0299999999999998</v>
      </c>
      <c r="D7">
        <v>144.68</v>
      </c>
      <c r="E7">
        <v>1.2</v>
      </c>
      <c r="F7">
        <v>0.98</v>
      </c>
      <c r="G7">
        <v>4.41</v>
      </c>
      <c r="H7">
        <v>0.99</v>
      </c>
    </row>
    <row r="8" spans="1:8" x14ac:dyDescent="0.3">
      <c r="A8">
        <v>7</v>
      </c>
      <c r="B8">
        <v>32.79</v>
      </c>
      <c r="C8">
        <v>2.08</v>
      </c>
      <c r="D8">
        <v>139.16</v>
      </c>
      <c r="E8">
        <v>1.1399999999999999</v>
      </c>
      <c r="F8">
        <v>0.92</v>
      </c>
      <c r="G8">
        <v>3.73</v>
      </c>
      <c r="H8">
        <v>0.97</v>
      </c>
    </row>
    <row r="9" spans="1:8" x14ac:dyDescent="0.3">
      <c r="A9">
        <v>8</v>
      </c>
      <c r="B9">
        <v>29.53</v>
      </c>
      <c r="C9">
        <v>2.31</v>
      </c>
      <c r="D9">
        <v>154.53</v>
      </c>
      <c r="E9">
        <v>1.1499999999999999</v>
      </c>
      <c r="F9">
        <v>1.01</v>
      </c>
      <c r="G9">
        <v>4.8899999999999997</v>
      </c>
      <c r="H9">
        <v>1.02</v>
      </c>
    </row>
    <row r="10" spans="1:8" x14ac:dyDescent="0.3">
      <c r="A10">
        <v>9</v>
      </c>
      <c r="B10">
        <v>30.03</v>
      </c>
      <c r="C10">
        <v>1.96</v>
      </c>
      <c r="D10">
        <v>147.68</v>
      </c>
      <c r="E10">
        <v>1.21</v>
      </c>
      <c r="F10">
        <v>0.89</v>
      </c>
      <c r="G10">
        <v>4.45</v>
      </c>
      <c r="H10">
        <v>0.87</v>
      </c>
    </row>
    <row r="11" spans="1:8" x14ac:dyDescent="0.3">
      <c r="A11">
        <v>10</v>
      </c>
      <c r="B11">
        <v>25.39</v>
      </c>
      <c r="C11">
        <v>2.0499999999999998</v>
      </c>
      <c r="D11">
        <v>174.65</v>
      </c>
      <c r="E11">
        <v>1.03</v>
      </c>
      <c r="F11">
        <v>1.04</v>
      </c>
      <c r="G11">
        <v>5.24</v>
      </c>
      <c r="H11">
        <v>1.01</v>
      </c>
    </row>
    <row r="12" spans="1:8" x14ac:dyDescent="0.3">
      <c r="A12" t="s">
        <v>8</v>
      </c>
      <c r="B12" s="1">
        <f>SUBTOTAL(101,vm_2[start_vm])</f>
        <v>36.507999999999996</v>
      </c>
      <c r="C12" s="1">
        <f>SUBTOTAL(101,vm_2[insert_schema])</f>
        <v>2.1539999999999999</v>
      </c>
      <c r="D12" s="1">
        <f>SUBTOTAL(101,vm_2[insert_data])</f>
        <v>154.60100000000003</v>
      </c>
      <c r="E12" s="1">
        <f>SUBTOTAL(101,vm_2[select_table])</f>
        <v>1.1519999999999997</v>
      </c>
      <c r="F12" s="1">
        <f>SUBTOTAL(101,vm_2[select_rented])</f>
        <v>0.96900000000000008</v>
      </c>
      <c r="G12" s="1">
        <f>SUBTOTAL(101,vm_2[delete_data])</f>
        <v>4.5920000000000005</v>
      </c>
      <c r="H12" s="1">
        <f>SUBTOTAL(101,vm_2[delete_objects])</f>
        <v>1.004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823A-4A70-4354-896E-B9DE674344FE}">
  <dimension ref="A1:H12"/>
  <sheetViews>
    <sheetView workbookViewId="0">
      <selection activeCell="B12" sqref="B12:H12"/>
    </sheetView>
  </sheetViews>
  <sheetFormatPr defaultRowHeight="14.4" x14ac:dyDescent="0.3"/>
  <cols>
    <col min="1" max="1" width="14.6640625" bestFit="1" customWidth="1"/>
    <col min="2" max="2" width="17" bestFit="1" customWidth="1"/>
    <col min="3" max="3" width="16.5546875" bestFit="1" customWidth="1"/>
    <col min="4" max="4" width="13.33203125" bestFit="1" customWidth="1"/>
    <col min="5" max="5" width="14.33203125" bestFit="1" customWidth="1"/>
    <col min="6" max="6" width="15.88671875" bestFit="1" customWidth="1"/>
    <col min="7" max="7" width="13.88671875" bestFit="1" customWidth="1"/>
    <col min="8" max="8" width="15" bestFit="1" customWidth="1"/>
  </cols>
  <sheetData>
    <row r="1" spans="1:8" x14ac:dyDescent="0.3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17</v>
      </c>
      <c r="B2">
        <v>1.6639999999999999</v>
      </c>
      <c r="C2">
        <v>1.8109999999999999</v>
      </c>
      <c r="D2">
        <v>171.18100000000001</v>
      </c>
      <c r="E2">
        <v>0.63500000000000001</v>
      </c>
      <c r="F2">
        <v>0.61799999999999999</v>
      </c>
      <c r="G2">
        <v>3.488</v>
      </c>
      <c r="H2">
        <v>0.72299999999999998</v>
      </c>
    </row>
    <row r="3" spans="1:8" x14ac:dyDescent="0.3">
      <c r="A3">
        <v>2</v>
      </c>
      <c r="B3">
        <v>1.6160000000000001</v>
      </c>
      <c r="C3">
        <v>2.3969999999999998</v>
      </c>
      <c r="D3">
        <v>177.68199999999999</v>
      </c>
      <c r="E3">
        <v>0.76700000000000002</v>
      </c>
      <c r="F3">
        <v>1.1719999999999999</v>
      </c>
      <c r="G3">
        <v>6.1859999999999999</v>
      </c>
      <c r="H3">
        <v>1.0189999999999999</v>
      </c>
    </row>
    <row r="4" spans="1:8" x14ac:dyDescent="0.3">
      <c r="A4">
        <v>3</v>
      </c>
      <c r="B4">
        <v>2.4910000000000001</v>
      </c>
      <c r="C4">
        <v>3.4350000000000001</v>
      </c>
      <c r="D4">
        <v>178.006</v>
      </c>
      <c r="E4">
        <v>1.107</v>
      </c>
      <c r="F4">
        <v>1.046</v>
      </c>
      <c r="G4">
        <v>4.1399999999999997</v>
      </c>
      <c r="H4">
        <v>1.355</v>
      </c>
    </row>
    <row r="5" spans="1:8" x14ac:dyDescent="0.3">
      <c r="A5">
        <v>4</v>
      </c>
      <c r="B5">
        <v>1.996</v>
      </c>
      <c r="C5">
        <v>2.6190000000000002</v>
      </c>
      <c r="D5">
        <v>178.92</v>
      </c>
      <c r="E5">
        <v>1.1739999999999999</v>
      </c>
      <c r="F5">
        <v>0.80300000000000005</v>
      </c>
      <c r="G5">
        <v>3.8420000000000001</v>
      </c>
      <c r="H5">
        <v>1.01</v>
      </c>
    </row>
    <row r="6" spans="1:8" x14ac:dyDescent="0.3">
      <c r="A6">
        <v>6</v>
      </c>
      <c r="B6">
        <v>1.917</v>
      </c>
      <c r="C6">
        <v>2.9449999999999998</v>
      </c>
      <c r="D6">
        <v>178.27600000000001</v>
      </c>
      <c r="E6">
        <v>1.7529999999999999</v>
      </c>
      <c r="F6">
        <v>0.69299999999999995</v>
      </c>
      <c r="G6">
        <v>4.0199999999999996</v>
      </c>
      <c r="H6">
        <v>0.91700000000000004</v>
      </c>
    </row>
    <row r="7" spans="1:8" x14ac:dyDescent="0.3">
      <c r="A7">
        <v>18</v>
      </c>
      <c r="B7">
        <v>1.603</v>
      </c>
      <c r="C7">
        <v>2.278</v>
      </c>
      <c r="D7">
        <v>206.256</v>
      </c>
      <c r="E7">
        <v>0.83199999999999996</v>
      </c>
      <c r="F7">
        <v>0.65200000000000002</v>
      </c>
      <c r="G7">
        <v>4.0789999999999997</v>
      </c>
      <c r="H7">
        <v>0.88300000000000001</v>
      </c>
    </row>
    <row r="8" spans="1:8" x14ac:dyDescent="0.3">
      <c r="A8">
        <v>16</v>
      </c>
      <c r="B8">
        <v>2.0449999999999999</v>
      </c>
      <c r="C8">
        <v>1.8440000000000001</v>
      </c>
      <c r="D8">
        <v>175.13200000000001</v>
      </c>
      <c r="E8">
        <v>0.71099999999999997</v>
      </c>
      <c r="F8">
        <v>0.623</v>
      </c>
      <c r="G8">
        <v>3.6349999999999998</v>
      </c>
      <c r="H8">
        <v>0.77800000000000002</v>
      </c>
    </row>
    <row r="9" spans="1:8" x14ac:dyDescent="0.3">
      <c r="A9">
        <v>10</v>
      </c>
      <c r="B9">
        <v>1.587</v>
      </c>
      <c r="C9">
        <v>2.0529999999999999</v>
      </c>
      <c r="D9">
        <v>182.38200000000001</v>
      </c>
      <c r="E9">
        <v>0.52100000000000002</v>
      </c>
      <c r="F9">
        <v>0.501</v>
      </c>
      <c r="G9">
        <v>3.4</v>
      </c>
      <c r="H9">
        <v>0.72499999999999998</v>
      </c>
    </row>
    <row r="10" spans="1:8" x14ac:dyDescent="0.3">
      <c r="A10">
        <v>12</v>
      </c>
      <c r="B10">
        <v>2.1579999999999999</v>
      </c>
      <c r="C10">
        <v>8.3569999999999993</v>
      </c>
      <c r="D10">
        <v>178.512</v>
      </c>
      <c r="E10">
        <v>0.878</v>
      </c>
      <c r="F10">
        <v>1.4830000000000001</v>
      </c>
      <c r="G10">
        <v>4.9980000000000002</v>
      </c>
      <c r="H10">
        <v>0.88900000000000001</v>
      </c>
    </row>
    <row r="11" spans="1:8" x14ac:dyDescent="0.3">
      <c r="A11">
        <v>15</v>
      </c>
      <c r="B11">
        <v>3.7570000000000001</v>
      </c>
      <c r="C11">
        <v>2.1859999999999999</v>
      </c>
      <c r="D11">
        <v>167.91300000000001</v>
      </c>
      <c r="E11">
        <v>0.74</v>
      </c>
      <c r="F11">
        <v>0.66700000000000004</v>
      </c>
      <c r="G11">
        <v>3.5270000000000001</v>
      </c>
      <c r="H11">
        <v>0.72499999999999998</v>
      </c>
    </row>
    <row r="12" spans="1:8" x14ac:dyDescent="0.3">
      <c r="A12" t="s">
        <v>8</v>
      </c>
      <c r="B12" s="1">
        <f>SUBTOTAL(101,docker_2__2[start_container])</f>
        <v>2.0834000000000001</v>
      </c>
      <c r="C12" s="1">
        <f>SUBTOTAL(101,docker_2__2[insert_schema])</f>
        <v>2.9925000000000002</v>
      </c>
      <c r="D12" s="1">
        <f>SUBTOTAL(101,docker_2__2[insert_data])</f>
        <v>179.42600000000002</v>
      </c>
      <c r="E12" s="1">
        <f>SUBTOTAL(101,docker_2__2[select_table])</f>
        <v>0.91180000000000005</v>
      </c>
      <c r="F12" s="1">
        <f>SUBTOTAL(101,docker_2__2[select_rented])</f>
        <v>0.82580000000000009</v>
      </c>
      <c r="G12" s="1">
        <f>SUBTOTAL(101,docker_2__2[delete_data])</f>
        <v>4.1315</v>
      </c>
      <c r="H12" s="1">
        <f>SUBTOTAL(101,docker_2__2[drop_objects])</f>
        <v>0.90239999999999987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AAE94-EB29-4B70-9C23-57630CF318A4}">
  <dimension ref="A1:H12"/>
  <sheetViews>
    <sheetView workbookViewId="0">
      <selection activeCell="B12" sqref="B12:H12"/>
    </sheetView>
  </sheetViews>
  <sheetFormatPr defaultRowHeight="14.4" x14ac:dyDescent="0.3"/>
  <cols>
    <col min="1" max="1" width="13.6640625" bestFit="1" customWidth="1"/>
    <col min="2" max="2" width="10.44140625" bestFit="1" customWidth="1"/>
    <col min="3" max="3" width="15.44140625" bestFit="1" customWidth="1"/>
    <col min="4" max="4" width="12.5546875" bestFit="1" customWidth="1"/>
    <col min="5" max="5" width="13.44140625" bestFit="1" customWidth="1"/>
    <col min="6" max="6" width="14.5546875" bestFit="1" customWidth="1"/>
    <col min="7" max="7" width="13.109375" bestFit="1" customWidth="1"/>
    <col min="8" max="8" width="15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11</v>
      </c>
      <c r="B2">
        <v>34.74</v>
      </c>
      <c r="C2">
        <v>6.6</v>
      </c>
      <c r="D2">
        <v>356.59</v>
      </c>
      <c r="E2">
        <v>1.2</v>
      </c>
      <c r="F2">
        <v>1.28</v>
      </c>
      <c r="G2">
        <v>3.83</v>
      </c>
      <c r="H2">
        <v>0.87</v>
      </c>
    </row>
    <row r="3" spans="1:8" x14ac:dyDescent="0.3">
      <c r="A3">
        <v>12</v>
      </c>
      <c r="B3">
        <v>33.450000000000003</v>
      </c>
      <c r="C3">
        <v>5.15</v>
      </c>
      <c r="D3">
        <v>335.72</v>
      </c>
      <c r="E3">
        <v>1.3</v>
      </c>
      <c r="F3">
        <v>1.41</v>
      </c>
      <c r="G3">
        <v>4.34</v>
      </c>
      <c r="H3">
        <v>0.94</v>
      </c>
    </row>
    <row r="4" spans="1:8" x14ac:dyDescent="0.3">
      <c r="A4">
        <v>13</v>
      </c>
      <c r="B4">
        <v>36.26</v>
      </c>
      <c r="C4">
        <v>6.41</v>
      </c>
      <c r="D4">
        <v>372.12</v>
      </c>
      <c r="E4">
        <v>1.53</v>
      </c>
      <c r="F4">
        <v>2</v>
      </c>
      <c r="G4">
        <v>6.29</v>
      </c>
      <c r="H4">
        <v>1.26</v>
      </c>
    </row>
    <row r="5" spans="1:8" x14ac:dyDescent="0.3">
      <c r="A5">
        <v>14</v>
      </c>
      <c r="B5">
        <v>41.39</v>
      </c>
      <c r="C5">
        <v>6.26</v>
      </c>
      <c r="D5">
        <v>431.95</v>
      </c>
      <c r="E5">
        <v>3.25</v>
      </c>
      <c r="F5">
        <v>4.24</v>
      </c>
      <c r="G5">
        <v>15.09</v>
      </c>
      <c r="H5">
        <v>3.6</v>
      </c>
    </row>
    <row r="6" spans="1:8" x14ac:dyDescent="0.3">
      <c r="A6">
        <v>15</v>
      </c>
      <c r="B6">
        <v>36.380000000000003</v>
      </c>
      <c r="C6">
        <v>6.37</v>
      </c>
      <c r="D6">
        <v>369.2</v>
      </c>
      <c r="E6">
        <v>1.51</v>
      </c>
      <c r="F6">
        <v>1.77</v>
      </c>
      <c r="G6">
        <v>5.09</v>
      </c>
      <c r="H6">
        <v>1.44</v>
      </c>
    </row>
    <row r="7" spans="1:8" x14ac:dyDescent="0.3">
      <c r="A7">
        <v>16</v>
      </c>
      <c r="B7">
        <v>41.01</v>
      </c>
      <c r="C7">
        <v>8.06</v>
      </c>
      <c r="D7">
        <v>393.42</v>
      </c>
      <c r="E7">
        <v>1.7</v>
      </c>
      <c r="F7">
        <v>1.37</v>
      </c>
      <c r="G7">
        <v>5.72</v>
      </c>
      <c r="H7">
        <v>1.62</v>
      </c>
    </row>
    <row r="8" spans="1:8" x14ac:dyDescent="0.3">
      <c r="A8">
        <v>17</v>
      </c>
      <c r="B8">
        <v>39.18</v>
      </c>
      <c r="C8">
        <v>4.7699999999999996</v>
      </c>
      <c r="D8">
        <v>365.99</v>
      </c>
      <c r="E8">
        <v>2.0299999999999998</v>
      </c>
      <c r="F8">
        <v>2.3199999999999998</v>
      </c>
      <c r="G8">
        <v>5.07</v>
      </c>
      <c r="H8">
        <v>0.96</v>
      </c>
    </row>
    <row r="9" spans="1:8" x14ac:dyDescent="0.3">
      <c r="A9">
        <v>18</v>
      </c>
      <c r="B9">
        <v>35.950000000000003</v>
      </c>
      <c r="C9">
        <v>5.56</v>
      </c>
      <c r="D9">
        <v>391.89</v>
      </c>
      <c r="E9">
        <v>1.7</v>
      </c>
      <c r="F9">
        <v>1.87</v>
      </c>
      <c r="G9">
        <v>8.09</v>
      </c>
      <c r="H9">
        <v>2.08</v>
      </c>
    </row>
    <row r="10" spans="1:8" x14ac:dyDescent="0.3">
      <c r="A10">
        <v>19</v>
      </c>
      <c r="B10">
        <v>41.69</v>
      </c>
      <c r="C10">
        <v>6.96</v>
      </c>
      <c r="D10">
        <v>407.8</v>
      </c>
      <c r="E10">
        <v>1.1499999999999999</v>
      </c>
      <c r="F10">
        <v>1.26</v>
      </c>
      <c r="G10">
        <v>4.87</v>
      </c>
      <c r="H10">
        <v>1.1499999999999999</v>
      </c>
    </row>
    <row r="11" spans="1:8" x14ac:dyDescent="0.3">
      <c r="A11">
        <v>20</v>
      </c>
      <c r="B11">
        <v>40.130000000000003</v>
      </c>
      <c r="C11">
        <v>6.45</v>
      </c>
      <c r="D11">
        <v>404.55</v>
      </c>
      <c r="E11">
        <v>1.29</v>
      </c>
      <c r="F11">
        <v>1.55</v>
      </c>
      <c r="G11">
        <v>4.72</v>
      </c>
      <c r="H11">
        <v>1.94</v>
      </c>
    </row>
    <row r="12" spans="1:8" x14ac:dyDescent="0.3">
      <c r="A12" t="s">
        <v>8</v>
      </c>
      <c r="B12">
        <f>SUBTOTAL(101,vm_4[start_vm])</f>
        <v>38.017999999999994</v>
      </c>
      <c r="C12">
        <f>SUBTOTAL(101,vm_4[insert_schema])</f>
        <v>6.2590000000000012</v>
      </c>
      <c r="D12">
        <f>SUBTOTAL(101,vm_4[insert_data])</f>
        <v>382.923</v>
      </c>
      <c r="E12">
        <f>SUBTOTAL(101,vm_4[select_table])</f>
        <v>1.6659999999999999</v>
      </c>
      <c r="F12">
        <f>SUBTOTAL(101,vm_4[select_rented])</f>
        <v>1.9070000000000005</v>
      </c>
      <c r="G12">
        <f>SUBTOTAL(101,vm_4[delete_data])</f>
        <v>6.3109999999999991</v>
      </c>
      <c r="H12">
        <f>SUBTOTAL(101,vm_4[delete_objects])</f>
        <v>1.5860000000000001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2C2E-7671-435E-91BD-BEA59489B574}">
  <dimension ref="A1:H12"/>
  <sheetViews>
    <sheetView workbookViewId="0">
      <selection activeCell="L12" sqref="L12"/>
    </sheetView>
  </sheetViews>
  <sheetFormatPr defaultRowHeight="14.4" x14ac:dyDescent="0.3"/>
  <cols>
    <col min="1" max="1" width="14.6640625" bestFit="1" customWidth="1"/>
    <col min="2" max="2" width="17" bestFit="1" customWidth="1"/>
    <col min="3" max="3" width="16.5546875" bestFit="1" customWidth="1"/>
    <col min="4" max="4" width="13.33203125" bestFit="1" customWidth="1"/>
    <col min="5" max="5" width="14.33203125" bestFit="1" customWidth="1"/>
    <col min="6" max="6" width="15.88671875" bestFit="1" customWidth="1"/>
    <col min="7" max="7" width="13.88671875" bestFit="1" customWidth="1"/>
    <col min="8" max="8" width="15" bestFit="1" customWidth="1"/>
  </cols>
  <sheetData>
    <row r="1" spans="1:8" x14ac:dyDescent="0.3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3">
      <c r="A2">
        <v>1</v>
      </c>
      <c r="B2">
        <v>0.85199999999999998</v>
      </c>
      <c r="C2">
        <v>1.931</v>
      </c>
      <c r="D2">
        <v>300.274</v>
      </c>
      <c r="E2">
        <v>1.649</v>
      </c>
      <c r="F2">
        <v>1.661</v>
      </c>
      <c r="G2">
        <v>4.2619999999999996</v>
      </c>
      <c r="H2">
        <v>1.99</v>
      </c>
    </row>
    <row r="3" spans="1:8" x14ac:dyDescent="0.3">
      <c r="A3">
        <v>2</v>
      </c>
      <c r="B3">
        <v>0.91900000000000004</v>
      </c>
      <c r="C3">
        <v>2.028</v>
      </c>
      <c r="D3">
        <v>288.524</v>
      </c>
      <c r="E3">
        <v>0.86499999999999999</v>
      </c>
      <c r="F3">
        <v>0.80800000000000005</v>
      </c>
      <c r="G3">
        <v>3.5459999999999998</v>
      </c>
      <c r="H3">
        <v>0.70699999999999996</v>
      </c>
    </row>
    <row r="4" spans="1:8" x14ac:dyDescent="0.3">
      <c r="A4">
        <v>3</v>
      </c>
      <c r="B4">
        <v>0.92900000000000005</v>
      </c>
      <c r="C4">
        <v>1.6559999999999999</v>
      </c>
      <c r="D4">
        <v>289.41899999999998</v>
      </c>
      <c r="E4">
        <v>1.1819999999999999</v>
      </c>
      <c r="F4">
        <v>1.748</v>
      </c>
      <c r="G4">
        <v>4.274</v>
      </c>
      <c r="H4">
        <v>1.0409999999999999</v>
      </c>
    </row>
    <row r="5" spans="1:8" x14ac:dyDescent="0.3">
      <c r="A5">
        <v>4</v>
      </c>
      <c r="B5">
        <v>0.99299999999999999</v>
      </c>
      <c r="C5">
        <v>1.6919999999999999</v>
      </c>
      <c r="D5">
        <v>300.95400000000001</v>
      </c>
      <c r="E5">
        <v>2.3580000000000001</v>
      </c>
      <c r="F5">
        <v>1.1819999999999999</v>
      </c>
      <c r="G5">
        <v>4.5</v>
      </c>
      <c r="H5">
        <v>0.77500000000000002</v>
      </c>
    </row>
    <row r="6" spans="1:8" x14ac:dyDescent="0.3">
      <c r="A6">
        <v>5</v>
      </c>
      <c r="B6">
        <v>1.056</v>
      </c>
      <c r="C6">
        <v>2.1549999999999998</v>
      </c>
      <c r="D6">
        <v>281.02199999999999</v>
      </c>
      <c r="E6">
        <v>1.8380000000000001</v>
      </c>
      <c r="F6">
        <v>1.302</v>
      </c>
      <c r="G6">
        <v>4.03</v>
      </c>
      <c r="H6">
        <v>0.89</v>
      </c>
    </row>
    <row r="7" spans="1:8" x14ac:dyDescent="0.3">
      <c r="A7">
        <v>6</v>
      </c>
      <c r="B7">
        <v>1.03</v>
      </c>
      <c r="C7">
        <v>1.986</v>
      </c>
      <c r="D7">
        <v>283.02100000000002</v>
      </c>
      <c r="E7">
        <v>0.98899999999999999</v>
      </c>
      <c r="F7">
        <v>1.899</v>
      </c>
      <c r="G7">
        <v>4.4320000000000004</v>
      </c>
      <c r="H7">
        <v>1.097</v>
      </c>
    </row>
    <row r="8" spans="1:8" x14ac:dyDescent="0.3">
      <c r="A8">
        <v>12</v>
      </c>
      <c r="B8">
        <v>1.1000000000000001</v>
      </c>
      <c r="C8">
        <v>2.2890000000000001</v>
      </c>
      <c r="D8">
        <v>338.93</v>
      </c>
      <c r="E8">
        <v>0.997</v>
      </c>
      <c r="F8">
        <v>0.83899999999999997</v>
      </c>
      <c r="G8">
        <v>3.456</v>
      </c>
      <c r="H8">
        <v>0.69799999999999995</v>
      </c>
    </row>
    <row r="9" spans="1:8" x14ac:dyDescent="0.3">
      <c r="A9">
        <v>8</v>
      </c>
      <c r="B9">
        <v>2.181</v>
      </c>
      <c r="C9">
        <v>1.9570000000000001</v>
      </c>
      <c r="D9">
        <v>278.72500000000002</v>
      </c>
      <c r="E9">
        <v>1.19</v>
      </c>
      <c r="F9">
        <v>0.86599999999999999</v>
      </c>
      <c r="G9">
        <v>3.5960000000000001</v>
      </c>
      <c r="H9">
        <v>1.0680000000000001</v>
      </c>
    </row>
    <row r="10" spans="1:8" x14ac:dyDescent="0.3">
      <c r="A10">
        <v>11</v>
      </c>
      <c r="B10">
        <v>0.91300000000000003</v>
      </c>
      <c r="C10">
        <v>2.286</v>
      </c>
      <c r="D10">
        <v>387.69299999999998</v>
      </c>
      <c r="E10">
        <v>1.006</v>
      </c>
      <c r="F10">
        <v>0.78700000000000003</v>
      </c>
      <c r="G10">
        <v>5.0220000000000002</v>
      </c>
      <c r="H10">
        <v>0.98199999999999998</v>
      </c>
    </row>
    <row r="11" spans="1:8" x14ac:dyDescent="0.3">
      <c r="A11">
        <v>10</v>
      </c>
      <c r="B11">
        <v>1.224</v>
      </c>
      <c r="C11">
        <v>1.996</v>
      </c>
      <c r="D11">
        <v>311.87299999999999</v>
      </c>
      <c r="E11">
        <v>2.0950000000000002</v>
      </c>
      <c r="F11">
        <v>1.3839999999999999</v>
      </c>
      <c r="G11">
        <v>7.2830000000000004</v>
      </c>
      <c r="H11">
        <v>3.2250000000000001</v>
      </c>
    </row>
    <row r="12" spans="1:8" x14ac:dyDescent="0.3">
      <c r="A12" t="s">
        <v>8</v>
      </c>
      <c r="B12" s="1">
        <f>SUBTOTAL(101,docker_4[start_container])</f>
        <v>1.1197000000000004</v>
      </c>
      <c r="C12" s="1">
        <f>SUBTOTAL(101,docker_4[insert_schema])</f>
        <v>1.9975999999999998</v>
      </c>
      <c r="D12" s="1">
        <f>SUBTOTAL(101,docker_4[insert_data])</f>
        <v>306.04349999999999</v>
      </c>
      <c r="E12" s="1">
        <f>SUBTOTAL(101,docker_4[select_table])</f>
        <v>1.4169</v>
      </c>
      <c r="F12" s="1">
        <f>SUBTOTAL(101,docker_4[select_rented])</f>
        <v>1.2476000000000003</v>
      </c>
      <c r="G12" s="1">
        <f>SUBTOTAL(101,docker_4[delete_data])</f>
        <v>4.4401000000000002</v>
      </c>
      <c r="H12" s="1">
        <f>SUBTOTAL(101,docker_4[drop_objects])</f>
        <v>1.2472999999999999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3174-13C7-4BD4-BC2E-128A4A0134C1}">
  <dimension ref="A1"/>
  <sheetViews>
    <sheetView tabSelected="1" workbookViewId="0">
      <selection activeCell="B24" sqref="B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B398-D963-43AD-AE81-12BFFBE8302E}">
  <dimension ref="A1:O19"/>
  <sheetViews>
    <sheetView workbookViewId="0">
      <selection activeCell="H8" sqref="H8"/>
    </sheetView>
  </sheetViews>
  <sheetFormatPr defaultRowHeight="14.4" x14ac:dyDescent="0.3"/>
  <cols>
    <col min="1" max="1" width="19.6640625" customWidth="1"/>
  </cols>
  <sheetData>
    <row r="1" spans="1:15" x14ac:dyDescent="0.3">
      <c r="A1" t="s">
        <v>23</v>
      </c>
      <c r="H1" t="s">
        <v>29</v>
      </c>
    </row>
    <row r="2" spans="1:15" x14ac:dyDescent="0.3">
      <c r="B2" t="s">
        <v>16</v>
      </c>
      <c r="H2" t="s">
        <v>31</v>
      </c>
    </row>
    <row r="3" spans="1:15" x14ac:dyDescent="0.3">
      <c r="A3" t="s">
        <v>12</v>
      </c>
      <c r="B3">
        <v>79.582999999999998</v>
      </c>
    </row>
    <row r="4" spans="1:15" x14ac:dyDescent="0.3">
      <c r="A4" t="s">
        <v>13</v>
      </c>
      <c r="B4">
        <v>31.931000000000001</v>
      </c>
    </row>
    <row r="5" spans="1:15" x14ac:dyDescent="0.3">
      <c r="A5" t="s">
        <v>14</v>
      </c>
      <c r="B5">
        <v>451.8</v>
      </c>
    </row>
    <row r="12" spans="1:15" x14ac:dyDescent="0.3">
      <c r="H12" t="s">
        <v>24</v>
      </c>
      <c r="O12">
        <v>24.14</v>
      </c>
    </row>
    <row r="13" spans="1:15" x14ac:dyDescent="0.3">
      <c r="H13" t="s">
        <v>25</v>
      </c>
      <c r="O13">
        <v>26.167999999999999</v>
      </c>
    </row>
    <row r="14" spans="1:15" x14ac:dyDescent="0.3">
      <c r="H14" t="s">
        <v>26</v>
      </c>
      <c r="O14">
        <v>47.823999999999998</v>
      </c>
    </row>
    <row r="15" spans="1:15" x14ac:dyDescent="0.3">
      <c r="H15" t="s">
        <v>27</v>
      </c>
      <c r="O15">
        <v>31.24</v>
      </c>
    </row>
    <row r="16" spans="1:15" x14ac:dyDescent="0.3">
      <c r="H16" t="s">
        <v>28</v>
      </c>
      <c r="O16">
        <v>30.283000000000001</v>
      </c>
    </row>
    <row r="17" spans="8:15" x14ac:dyDescent="0.3">
      <c r="O17">
        <f>AVERAGE(O12:O16)</f>
        <v>31.931000000000004</v>
      </c>
    </row>
    <row r="19" spans="8:15" x14ac:dyDescent="0.3">
      <c r="H19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4F2A-2AB8-429E-A6C0-7E3D41EBBBF4}">
  <dimension ref="A1:C5"/>
  <sheetViews>
    <sheetView workbookViewId="0">
      <selection activeCell="G24" sqref="G24"/>
    </sheetView>
  </sheetViews>
  <sheetFormatPr defaultRowHeight="14.4" x14ac:dyDescent="0.3"/>
  <cols>
    <col min="1" max="1" width="22" customWidth="1"/>
    <col min="2" max="3" width="17.109375" customWidth="1"/>
  </cols>
  <sheetData>
    <row r="1" spans="1:3" x14ac:dyDescent="0.3">
      <c r="A1" t="s">
        <v>32</v>
      </c>
    </row>
    <row r="2" spans="1:3" x14ac:dyDescent="0.3">
      <c r="B2" t="s">
        <v>33</v>
      </c>
      <c r="C2" t="s">
        <v>34</v>
      </c>
    </row>
    <row r="3" spans="1:3" x14ac:dyDescent="0.3">
      <c r="A3" t="s">
        <v>12</v>
      </c>
      <c r="B3">
        <v>7.35</v>
      </c>
      <c r="C3" s="2">
        <v>0.43609375</v>
      </c>
    </row>
    <row r="4" spans="1:3" x14ac:dyDescent="0.3">
      <c r="A4" t="s">
        <v>13</v>
      </c>
      <c r="B4">
        <v>5.17</v>
      </c>
      <c r="C4" s="2">
        <v>0.61753906250000001</v>
      </c>
    </row>
    <row r="5" spans="1:3" x14ac:dyDescent="0.3">
      <c r="A5" t="s">
        <v>14</v>
      </c>
      <c r="B5">
        <v>9.74</v>
      </c>
      <c r="C5">
        <v>1.82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B705-64D6-452C-A383-A6D98F72CD4B}">
  <dimension ref="A2:C6"/>
  <sheetViews>
    <sheetView workbookViewId="0">
      <selection activeCell="J26" sqref="J26"/>
    </sheetView>
  </sheetViews>
  <sheetFormatPr defaultRowHeight="14.4" x14ac:dyDescent="0.3"/>
  <cols>
    <col min="1" max="1" width="11.6640625" customWidth="1"/>
    <col min="2" max="2" width="18.6640625" customWidth="1"/>
    <col min="3" max="3" width="19.33203125" customWidth="1"/>
  </cols>
  <sheetData>
    <row r="2" spans="1:3" ht="15" thickBot="1" x14ac:dyDescent="0.35">
      <c r="B2" t="s">
        <v>33</v>
      </c>
      <c r="C2" t="s">
        <v>34</v>
      </c>
    </row>
    <row r="3" spans="1:3" ht="15.6" thickTop="1" thickBot="1" x14ac:dyDescent="0.35">
      <c r="A3" t="s">
        <v>12</v>
      </c>
      <c r="B3" s="3">
        <f>SUBTOTAL(101,vm_1[start_vm1])</f>
        <v>38.57</v>
      </c>
      <c r="C3" s="3">
        <f>SUBTOTAL(101,docker_1[start_container])</f>
        <v>1.71675</v>
      </c>
    </row>
    <row r="4" spans="1:3" ht="15.6" thickTop="1" thickBot="1" x14ac:dyDescent="0.35">
      <c r="A4" t="s">
        <v>13</v>
      </c>
      <c r="B4" s="3">
        <f>SUBTOTAL(101,vm_2[start_vm])</f>
        <v>36.507999999999996</v>
      </c>
      <c r="C4" s="3">
        <f>SUBTOTAL(101,docker_2__2[start_container])</f>
        <v>2.0834000000000001</v>
      </c>
    </row>
    <row r="5" spans="1:3" ht="15" thickTop="1" x14ac:dyDescent="0.3">
      <c r="A5" t="s">
        <v>14</v>
      </c>
      <c r="B5" s="3">
        <f>SUBTOTAL(101,vm_4[start_vm])</f>
        <v>38.017999999999994</v>
      </c>
      <c r="C5" s="3">
        <f>SUBTOTAL(101,docker_4[start_container])</f>
        <v>1.1197000000000004</v>
      </c>
    </row>
    <row r="6" spans="1:3" x14ac:dyDescent="0.3">
      <c r="A6" t="s">
        <v>17</v>
      </c>
      <c r="B6" s="1">
        <f>AVERAGE(B3:B5)</f>
        <v>37.698666666666668</v>
      </c>
      <c r="C6" s="1">
        <f>AVERAGE(C3:C5)</f>
        <v>1.63995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05BA-975C-4DBE-8808-208643E6F4CA}">
  <dimension ref="A1:C5"/>
  <sheetViews>
    <sheetView zoomScaleNormal="100" workbookViewId="0">
      <selection activeCell="G4" sqref="G4"/>
    </sheetView>
  </sheetViews>
  <sheetFormatPr defaultRowHeight="14.4" x14ac:dyDescent="0.3"/>
  <sheetData>
    <row r="1" spans="1:3" x14ac:dyDescent="0.3">
      <c r="A1" t="s">
        <v>15</v>
      </c>
    </row>
    <row r="2" spans="1:3" ht="15" thickBot="1" x14ac:dyDescent="0.35">
      <c r="B2" t="s">
        <v>33</v>
      </c>
      <c r="C2" t="s">
        <v>34</v>
      </c>
    </row>
    <row r="3" spans="1:3" ht="15.6" thickTop="1" thickBot="1" x14ac:dyDescent="0.35">
      <c r="A3" t="s">
        <v>12</v>
      </c>
      <c r="B3" s="3">
        <f>SUBTOTAL(101,vm_1[insert_schema])</f>
        <v>4.9189999999999996</v>
      </c>
      <c r="C3" s="3">
        <f>SUBTOTAL(101,docker_1[insert_schema])</f>
        <v>5.5673124999999999</v>
      </c>
    </row>
    <row r="4" spans="1:3" ht="15.6" thickTop="1" thickBot="1" x14ac:dyDescent="0.35">
      <c r="A4" t="s">
        <v>13</v>
      </c>
      <c r="B4" s="3">
        <f>SUBTOTAL(101,vm_2[insert_schema])</f>
        <v>2.1539999999999999</v>
      </c>
      <c r="C4" s="3">
        <f>SUBTOTAL(101,docker_2__2[insert_schema])</f>
        <v>2.9925000000000002</v>
      </c>
    </row>
    <row r="5" spans="1:3" ht="15" thickTop="1" x14ac:dyDescent="0.3">
      <c r="A5" t="s">
        <v>14</v>
      </c>
      <c r="B5" s="3">
        <f>SUBTOTAL(101,vm_4[insert_schema])</f>
        <v>6.2590000000000012</v>
      </c>
      <c r="C5" s="3">
        <f>SUBTOTAL(101,docker_4[insert_schema])</f>
        <v>1.9975999999999998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6276-ECDB-4F74-870F-1C36937B6EE4}">
  <dimension ref="A1:C5"/>
  <sheetViews>
    <sheetView workbookViewId="0">
      <selection activeCell="E27" sqref="E27"/>
    </sheetView>
  </sheetViews>
  <sheetFormatPr defaultRowHeight="14.4" x14ac:dyDescent="0.3"/>
  <cols>
    <col min="1" max="1" width="20.44140625" customWidth="1"/>
    <col min="3" max="3" width="15.109375" customWidth="1"/>
  </cols>
  <sheetData>
    <row r="1" spans="1:3" x14ac:dyDescent="0.3">
      <c r="A1" t="s">
        <v>18</v>
      </c>
    </row>
    <row r="2" spans="1:3" ht="15" thickBot="1" x14ac:dyDescent="0.35">
      <c r="B2" t="s">
        <v>33</v>
      </c>
      <c r="C2" t="s">
        <v>34</v>
      </c>
    </row>
    <row r="3" spans="1:3" ht="15.6" thickTop="1" thickBot="1" x14ac:dyDescent="0.35">
      <c r="A3" t="s">
        <v>12</v>
      </c>
      <c r="B3" s="3">
        <f>SUBTOTAL(101,vm_1[insert_data])</f>
        <v>778.34899999999993</v>
      </c>
      <c r="C3" s="3">
        <f>SUBTOTAL(101,docker_1[insert_data])</f>
        <v>725.73106250000012</v>
      </c>
    </row>
    <row r="4" spans="1:3" ht="15.6" thickTop="1" thickBot="1" x14ac:dyDescent="0.35">
      <c r="A4" t="s">
        <v>13</v>
      </c>
      <c r="B4" s="3">
        <f>SUBTOTAL(101,vm_2[insert_data])</f>
        <v>154.60100000000003</v>
      </c>
      <c r="C4" s="3">
        <f>SUBTOTAL(101,docker_2__2[insert_data])</f>
        <v>179.42600000000002</v>
      </c>
    </row>
    <row r="5" spans="1:3" ht="15" thickTop="1" x14ac:dyDescent="0.3">
      <c r="A5" t="s">
        <v>14</v>
      </c>
      <c r="B5" s="3">
        <f>SUBTOTAL(101,vm_4[insert_data])</f>
        <v>382.923</v>
      </c>
      <c r="C5" s="3">
        <f>SUBTOTAL(101,docker_4[insert_data])</f>
        <v>306.04349999999999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5801-A2FF-48C4-BA50-1F23CD4B67A3}">
  <dimension ref="A1:C5"/>
  <sheetViews>
    <sheetView workbookViewId="0">
      <selection activeCell="A2" sqref="A2:C5"/>
    </sheetView>
  </sheetViews>
  <sheetFormatPr defaultRowHeight="14.4" x14ac:dyDescent="0.3"/>
  <cols>
    <col min="1" max="1" width="18" customWidth="1"/>
    <col min="2" max="2" width="14.109375" customWidth="1"/>
  </cols>
  <sheetData>
    <row r="1" spans="1:3" x14ac:dyDescent="0.3">
      <c r="A1" t="s">
        <v>19</v>
      </c>
    </row>
    <row r="2" spans="1:3" ht="15" thickBot="1" x14ac:dyDescent="0.35">
      <c r="B2" t="s">
        <v>33</v>
      </c>
      <c r="C2" t="s">
        <v>34</v>
      </c>
    </row>
    <row r="3" spans="1:3" ht="15.6" thickTop="1" thickBot="1" x14ac:dyDescent="0.35">
      <c r="A3" t="s">
        <v>12</v>
      </c>
      <c r="B3" s="3">
        <f>SUBTOTAL(101,vm_1[select_table])</f>
        <v>0.88099999999999989</v>
      </c>
      <c r="C3" s="3">
        <f>SUBTOTAL(101,docker_1[select_table])</f>
        <v>0.84393750000000001</v>
      </c>
    </row>
    <row r="4" spans="1:3" ht="15.6" thickTop="1" thickBot="1" x14ac:dyDescent="0.35">
      <c r="A4" t="s">
        <v>13</v>
      </c>
      <c r="B4" s="3">
        <f>SUBTOTAL(101,vm_2[select_table])</f>
        <v>1.1519999999999997</v>
      </c>
      <c r="C4" s="3">
        <f>SUBTOTAL(101,docker_2__2[select_table])</f>
        <v>0.91180000000000005</v>
      </c>
    </row>
    <row r="5" spans="1:3" ht="15" thickTop="1" x14ac:dyDescent="0.3">
      <c r="A5" t="s">
        <v>14</v>
      </c>
      <c r="B5" s="3">
        <f>SUBTOTAL(101,vm_4[select_table])</f>
        <v>1.6659999999999999</v>
      </c>
      <c r="C5" s="3">
        <f>SUBTOTAL(101,docker_4[select_table])</f>
        <v>1.4169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063-FCAB-4FB8-B897-127A758285F5}">
  <dimension ref="A1:C5"/>
  <sheetViews>
    <sheetView workbookViewId="0">
      <selection activeCell="B3" sqref="B3:C5"/>
    </sheetView>
  </sheetViews>
  <sheetFormatPr defaultRowHeight="14.4" x14ac:dyDescent="0.3"/>
  <cols>
    <col min="1" max="1" width="17.88671875" customWidth="1"/>
    <col min="2" max="2" width="11.88671875" customWidth="1"/>
    <col min="3" max="3" width="18.44140625" customWidth="1"/>
  </cols>
  <sheetData>
    <row r="1" spans="1:3" x14ac:dyDescent="0.3">
      <c r="A1" t="s">
        <v>20</v>
      </c>
    </row>
    <row r="2" spans="1:3" ht="15" thickBot="1" x14ac:dyDescent="0.35">
      <c r="B2" t="s">
        <v>33</v>
      </c>
      <c r="C2" t="s">
        <v>34</v>
      </c>
    </row>
    <row r="3" spans="1:3" ht="15.6" thickTop="1" thickBot="1" x14ac:dyDescent="0.35">
      <c r="A3" t="s">
        <v>12</v>
      </c>
      <c r="B3" s="3">
        <f>SUBTOTAL(101,vm_1[select_rented])</f>
        <v>0.90299999999999991</v>
      </c>
      <c r="C3" s="3">
        <f>SUBTOTAL(101,docker_1[select_rented])</f>
        <v>1.0234375</v>
      </c>
    </row>
    <row r="4" spans="1:3" ht="15.6" thickTop="1" thickBot="1" x14ac:dyDescent="0.35">
      <c r="A4" t="s">
        <v>13</v>
      </c>
      <c r="B4" s="3">
        <f>SUBTOTAL(101,vm_2[select_rented])</f>
        <v>0.96900000000000008</v>
      </c>
      <c r="C4" s="3">
        <f>SUBTOTAL(101,docker_2__2[select_rented])</f>
        <v>0.82580000000000009</v>
      </c>
    </row>
    <row r="5" spans="1:3" ht="15" thickTop="1" x14ac:dyDescent="0.3">
      <c r="A5" t="s">
        <v>14</v>
      </c>
      <c r="B5" s="3">
        <f>SUBTOTAL(101,vm_4[select_rented])</f>
        <v>1.9070000000000005</v>
      </c>
      <c r="C5" s="3">
        <f>SUBTOTAL(101,docker_4[select_rented])</f>
        <v>1.2476000000000003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2 5 e f 1 6 - 8 3 5 d - 4 a b a - b c e 7 - f 6 1 8 5 0 a 5 1 3 9 4 "   x m l n s = " h t t p : / / s c h e m a s . m i c r o s o f t . c o m / D a t a M a s h u p " > A A A A A M A E A A B Q S w M E F A A C A A g A I r 6 s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I r 6 s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K + r F h m r G z w w w E A A A 4 P A A A T A B w A R m 9 y b X V s Y X M v U 2 V j d G l v b j E u b S C i G A A o o B Q A A A A A A A A A A A A A A A A A A A A A A A A A A A D t l c 9 r 2 z A U x + + B / A 9 C v T j g m d p k p a z 4 M J y W D s r Y S H a q h 5 G l 1 0 a t L A X p O V B C / / f J d p a m x T m N B k b t g / y s 7 / P 7 p Q + 2 A 4 7 S a D L v 7 v H F e D Q e u S W z I M g J F Y Y / g v 2 U k C C Z U J I S B T g e E X / N T W 0 5 + J 3 M r a O Z 4 X U F G o M r q S D K j E b / 4 A K a f c l / O b A u n 1 3 e 3 O Q z c I 9 o V r m S H D R / Y J i X j C 9 B G Z t v 0 4 j y r 5 X s j I i 7 N Z 2 E t z N Q s p I I N q U X N C S Z U X W l X X o e k k v N j Z D 6 P o 2 T z 6 c h + V k b h D k + K U h f z O i 7 0 f B 7 E n b F n 9 A f 1 l R e E + Q a m P A V N r 0 t W O k d t 8 p 2 P + j 6 D M n t d v + r U n P O F L M u R V v v h 8 y W T N / 7 i I u n F b y E W 1 i m 3 Z 2 x V V d w I 7 q g J 3 + 4 2 V A E h 4 W u q x K s 7 / C b x r N p 1 L z w H J I N d c g s F t z P l k n d O q C X S O f e e k j t Z 4 2 F 8 z O t 2 G F d M O x T H S h P Q I F N 1 Y d l 6 w 8 W R I 8 u v I 5 w K L i w Z l W Y 8 s G H c G / k 5 8 l 4 J H X v E H t R j I + J Y b w z B g w H D P c x n B 4 T w + n O G D A c M G w x X F f v + i X 0 x y R 9 6 w 2 D T a Z 2 G d j b Z 2 9 d x R + S u u R o 1 C X t M l D 3 m r r / D L p O / X f s 3 v N / + x q 7 a b s M 2 H 1 I 7 P 4 A U E s B A i 0 A F A A C A A g A I r 6 s W K i R v n u k A A A A 9 g A A A B I A A A A A A A A A A A A A A A A A A A A A A E N v b m Z p Z y 9 Q Y W N r Y W d l L n h t b F B L A Q I t A B Q A A g A I A C K + r F h T c j g s m w A A A O E A A A A T A A A A A A A A A A A A A A A A A P A A A A B b Q 2 9 u d G V u d F 9 U e X B l c 1 0 u e G 1 s U E s B A i 0 A F A A C A A g A I r 6 s W G a s b P D D A Q A A D g 8 A A B M A A A A A A A A A A A A A A A A A 2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0 c A A A A A A A A d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v Y 2 t l c i 0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Y 1 Y z M 1 Z W I t Y z E y O S 0 0 Z T A 2 L T h m Z j I t Z T B l M j c 1 Y 2 R i Y W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b 2 N r Z X J f M l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c 3 R f b n V t Y m V y J n F 1 b 3 Q 7 L C Z x d W 9 0 O 3 N 0 Y X J 0 X 2 N v b n R h a W 5 l c i Z x d W 9 0 O y w m c X V v d D t p b n N l c n R f c 2 N o Z W 1 h J n F 1 b 3 Q 7 L C Z x d W 9 0 O 2 l u c 2 V y d F 9 k Y X R h J n F 1 b 3 Q 7 L C Z x d W 9 0 O 3 N l b G V j d F 9 0 Y W J s Z S Z x d W 9 0 O y w m c X V v d D t z Z W x l Y 3 R f c m V u d G V k J n F 1 b 3 Q 7 L C Z x d W 9 0 O 2 R l b G V 0 Z V 9 k Y X R h J n F 1 b 3 Q 7 L C Z x d W 9 0 O 2 R y b 3 B f b 2 J q Z W N 0 c y Z x d W 9 0 O 1 0 i I C 8 + P E V u d H J 5 I F R 5 c G U 9 I k Z p b G x D b 2 x 1 b W 5 U e X B l c y I g V m F s d W U 9 I n N B d 1 V G Q l F V R k J R V T 0 i I C 8 + P E V u d H J 5 I F R 5 c G U 9 I k Z p b G x M Y X N 0 V X B k Y X R l Z C I g V m F s d W U 9 I m Q y M D I 0 L T A 1 L T E w V D E 2 O j E w O j E 2 L j E 3 N D E 0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N r Z X I t M i A o M i k v Q X V 0 b 1 J l b W 9 2 Z W R D b 2 x 1 b W 5 z M S 5 7 d G V z d F 9 u d W 1 i Z X I s M H 0 m c X V v d D s s J n F 1 b 3 Q 7 U 2 V j d G l v b j E v Z G 9 j a 2 V y L T I g K D I p L 0 F 1 d G 9 S Z W 1 v d m V k Q 2 9 s d W 1 u c z E u e 3 N 0 Y X J 0 X 2 N v b n R h a W 5 l c i w x f S Z x d W 9 0 O y w m c X V v d D t T Z W N 0 a W 9 u M S 9 k b 2 N r Z X I t M i A o M i k v Q X V 0 b 1 J l b W 9 2 Z W R D b 2 x 1 b W 5 z M S 5 7 a W 5 z Z X J 0 X 3 N j a G V t Y S w y f S Z x d W 9 0 O y w m c X V v d D t T Z W N 0 a W 9 u M S 9 k b 2 N r Z X I t M i A o M i k v Q X V 0 b 1 J l b W 9 2 Z W R D b 2 x 1 b W 5 z M S 5 7 a W 5 z Z X J 0 X 2 R h d G E s M 3 0 m c X V v d D s s J n F 1 b 3 Q 7 U 2 V j d G l v b j E v Z G 9 j a 2 V y L T I g K D I p L 0 F 1 d G 9 S Z W 1 v d m V k Q 2 9 s d W 1 u c z E u e 3 N l b G V j d F 9 0 Y W J s Z S w 0 f S Z x d W 9 0 O y w m c X V v d D t T Z W N 0 a W 9 u M S 9 k b 2 N r Z X I t M i A o M i k v Q X V 0 b 1 J l b W 9 2 Z W R D b 2 x 1 b W 5 z M S 5 7 c 2 V s Z W N 0 X 3 J l b n R l Z C w 1 f S Z x d W 9 0 O y w m c X V v d D t T Z W N 0 a W 9 u M S 9 k b 2 N r Z X I t M i A o M i k v Q X V 0 b 1 J l b W 9 2 Z W R D b 2 x 1 b W 5 z M S 5 7 Z G V s Z X R l X 2 R h d G E s N n 0 m c X V v d D s s J n F 1 b 3 Q 7 U 2 V j d G l v b j E v Z G 9 j a 2 V y L T I g K D I p L 0 F 1 d G 9 S Z W 1 v d m V k Q 2 9 s d W 1 u c z E u e 2 R y b 3 B f b 2 J q Z W N 0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b 2 N r Z X I t M i A o M i k v Q X V 0 b 1 J l b W 9 2 Z W R D b 2 x 1 b W 5 z M S 5 7 d G V z d F 9 u d W 1 i Z X I s M H 0 m c X V v d D s s J n F 1 b 3 Q 7 U 2 V j d G l v b j E v Z G 9 j a 2 V y L T I g K D I p L 0 F 1 d G 9 S Z W 1 v d m V k Q 2 9 s d W 1 u c z E u e 3 N 0 Y X J 0 X 2 N v b n R h a W 5 l c i w x f S Z x d W 9 0 O y w m c X V v d D t T Z W N 0 a W 9 u M S 9 k b 2 N r Z X I t M i A o M i k v Q X V 0 b 1 J l b W 9 2 Z W R D b 2 x 1 b W 5 z M S 5 7 a W 5 z Z X J 0 X 3 N j a G V t Y S w y f S Z x d W 9 0 O y w m c X V v d D t T Z W N 0 a W 9 u M S 9 k b 2 N r Z X I t M i A o M i k v Q X V 0 b 1 J l b W 9 2 Z W R D b 2 x 1 b W 5 z M S 5 7 a W 5 z Z X J 0 X 2 R h d G E s M 3 0 m c X V v d D s s J n F 1 b 3 Q 7 U 2 V j d G l v b j E v Z G 9 j a 2 V y L T I g K D I p L 0 F 1 d G 9 S Z W 1 v d m V k Q 2 9 s d W 1 u c z E u e 3 N l b G V j d F 9 0 Y W J s Z S w 0 f S Z x d W 9 0 O y w m c X V v d D t T Z W N 0 a W 9 u M S 9 k b 2 N r Z X I t M i A o M i k v Q X V 0 b 1 J l b W 9 2 Z W R D b 2 x 1 b W 5 z M S 5 7 c 2 V s Z W N 0 X 3 J l b n R l Z C w 1 f S Z x d W 9 0 O y w m c X V v d D t T Z W N 0 a W 9 u M S 9 k b 2 N r Z X I t M i A o M i k v Q X V 0 b 1 J l b W 9 2 Z W R D b 2 x 1 b W 5 z M S 5 7 Z G V s Z X R l X 2 R h d G E s N n 0 m c X V v d D s s J n F 1 b 3 Q 7 U 2 V j d G l v b j E v Z G 9 j a 2 V y L T I g K D I p L 0 F 1 d G 9 S Z W 1 v d m V k Q 2 9 s d W 1 u c z E u e 2 R y b 3 B f b 2 J q Z W N 0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j a 2 V y L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a 2 V y L T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j a 2 V y L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M G V m Z T c y L W Q x N z k t N G J m Z C 1 h O T N j L W M 2 O T h j Z j A w N D g x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2 N r Z X J f M S I g L z 4 8 R W 5 0 c n k g V H l w Z T 0 i R m l s b G V k Q 2 9 t c G x l d G V S Z X N 1 b H R U b 1 d v c m t z a G V l d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j E 6 N D k 6 M D M u O T c 0 M z Q x O V o i I C 8 + P E V u d H J 5 I F R 5 c G U 9 I k Z p b G x D b 2 x 1 b W 5 U e X B l c y I g V m F s d W U 9 I n N B d 1 V G Q l F V R k J R V T 0 i I C 8 + P E V u d H J 5 I F R 5 c G U 9 I k Z p b G x D b 2 x 1 b W 5 O Y W 1 l c y I g V m F s d W U 9 I n N b J n F 1 b 3 Q 7 d G V z d F 9 u d W 1 i Z X I m c X V v d D s s J n F 1 b 3 Q 7 c 3 R h c n R f Y 2 9 u d G F p b m V y J n F 1 b 3 Q 7 L C Z x d W 9 0 O 2 l u c 2 V y d F 9 z Y 2 h l b W E m c X V v d D s s J n F 1 b 3 Q 7 a W 5 z Z X J 0 X 2 R h d G E m c X V v d D s s J n F 1 b 3 Q 7 c 2 V s Z W N 0 X 3 R h Y m x l J n F 1 b 3 Q 7 L C Z x d W 9 0 O 3 N l b G V j d F 9 y Z W 5 0 Z W Q m c X V v d D s s J n F 1 b 3 Q 7 Z G V s Z X R l X 2 R h d G E m c X V v d D s s J n F 1 b 3 Q 7 Z H J v c F 9 v Y m p l Y 3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j a 2 V y L T E v Q X V 0 b 1 J l b W 9 2 Z W R D b 2 x 1 b W 5 z M S 5 7 d G V z d F 9 u d W 1 i Z X I s M H 0 m c X V v d D s s J n F 1 b 3 Q 7 U 2 V j d G l v b j E v Z G 9 j a 2 V y L T E v Q X V 0 b 1 J l b W 9 2 Z W R D b 2 x 1 b W 5 z M S 5 7 c 3 R h c n R f Y 2 9 u d G F p b m V y L D F 9 J n F 1 b 3 Q 7 L C Z x d W 9 0 O 1 N l Y 3 R p b 2 4 x L 2 R v Y 2 t l c i 0 x L 0 F 1 d G 9 S Z W 1 v d m V k Q 2 9 s d W 1 u c z E u e 2 l u c 2 V y d F 9 z Y 2 h l b W E s M n 0 m c X V v d D s s J n F 1 b 3 Q 7 U 2 V j d G l v b j E v Z G 9 j a 2 V y L T E v Q X V 0 b 1 J l b W 9 2 Z W R D b 2 x 1 b W 5 z M S 5 7 a W 5 z Z X J 0 X 2 R h d G E s M 3 0 m c X V v d D s s J n F 1 b 3 Q 7 U 2 V j d G l v b j E v Z G 9 j a 2 V y L T E v Q X V 0 b 1 J l b W 9 2 Z W R D b 2 x 1 b W 5 z M S 5 7 c 2 V s Z W N 0 X 3 R h Y m x l L D R 9 J n F 1 b 3 Q 7 L C Z x d W 9 0 O 1 N l Y 3 R p b 2 4 x L 2 R v Y 2 t l c i 0 x L 0 F 1 d G 9 S Z W 1 v d m V k Q 2 9 s d W 1 u c z E u e 3 N l b G V j d F 9 y Z W 5 0 Z W Q s N X 0 m c X V v d D s s J n F 1 b 3 Q 7 U 2 V j d G l v b j E v Z G 9 j a 2 V y L T E v Q X V 0 b 1 J l b W 9 2 Z W R D b 2 x 1 b W 5 z M S 5 7 Z G V s Z X R l X 2 R h d G E s N n 0 m c X V v d D s s J n F 1 b 3 Q 7 U 2 V j d G l v b j E v Z G 9 j a 2 V y L T E v Q X V 0 b 1 J l b W 9 2 Z W R D b 2 x 1 b W 5 z M S 5 7 Z H J v c F 9 v Y m p l Y 3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v Y 2 t l c i 0 x L 0 F 1 d G 9 S Z W 1 v d m V k Q 2 9 s d W 1 u c z E u e 3 R l c 3 R f b n V t Y m V y L D B 9 J n F 1 b 3 Q 7 L C Z x d W 9 0 O 1 N l Y 3 R p b 2 4 x L 2 R v Y 2 t l c i 0 x L 0 F 1 d G 9 S Z W 1 v d m V k Q 2 9 s d W 1 u c z E u e 3 N 0 Y X J 0 X 2 N v b n R h a W 5 l c i w x f S Z x d W 9 0 O y w m c X V v d D t T Z W N 0 a W 9 u M S 9 k b 2 N r Z X I t M S 9 B d X R v U m V t b 3 Z l Z E N v b H V t b n M x L n t p b n N l c n R f c 2 N o Z W 1 h L D J 9 J n F 1 b 3 Q 7 L C Z x d W 9 0 O 1 N l Y 3 R p b 2 4 x L 2 R v Y 2 t l c i 0 x L 0 F 1 d G 9 S Z W 1 v d m V k Q 2 9 s d W 1 u c z E u e 2 l u c 2 V y d F 9 k Y X R h L D N 9 J n F 1 b 3 Q 7 L C Z x d W 9 0 O 1 N l Y 3 R p b 2 4 x L 2 R v Y 2 t l c i 0 x L 0 F 1 d G 9 S Z W 1 v d m V k Q 2 9 s d W 1 u c z E u e 3 N l b G V j d F 9 0 Y W J s Z S w 0 f S Z x d W 9 0 O y w m c X V v d D t T Z W N 0 a W 9 u M S 9 k b 2 N r Z X I t M S 9 B d X R v U m V t b 3 Z l Z E N v b H V t b n M x L n t z Z W x l Y 3 R f c m V u d G V k L D V 9 J n F 1 b 3 Q 7 L C Z x d W 9 0 O 1 N l Y 3 R p b 2 4 x L 2 R v Y 2 t l c i 0 x L 0 F 1 d G 9 S Z W 1 v d m V k Q 2 9 s d W 1 u c z E u e 2 R l b G V 0 Z V 9 k Y X R h L D Z 9 J n F 1 b 3 Q 7 L C Z x d W 9 0 O 1 N l Y 3 R p b 2 4 x L 2 R v Y 2 t l c i 0 x L 0 F 1 d G 9 S Z W 1 v d m V k Q 2 9 s d W 1 u c z E u e 2 R y b 3 B f b 2 J q Z W N 0 c y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b 2 N r Z X I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N r Z X I t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I 5 N 2 M 4 N G I t M D k 5 M y 0 0 M j B i L T g 0 Z D Y t M G Z j M D g 1 O D g x N W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Y 2 t l c l 8 0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x N j o w N D o w M C 4 w M T g w O D A 0 W i I g L z 4 8 R W 5 0 c n k g V H l w Z T 0 i R m l s b E N v b H V t b l R 5 c G V z I i B W Y W x 1 Z T 0 i c 0 F 3 V U Z C U V V G Q l F V P S I g L z 4 8 R W 5 0 c n k g V H l w Z T 0 i R m l s b E N v b H V t b k 5 h b W V z I i B W Y W x 1 Z T 0 i c 1 s m c X V v d D t 0 Z X N 0 X 2 5 1 b W J l c i Z x d W 9 0 O y w m c X V v d D t z d G F y d F 9 j b 2 5 0 Y W l u Z X I m c X V v d D s s J n F 1 b 3 Q 7 a W 5 z Z X J 0 X 3 N j a G V t Y S Z x d W 9 0 O y w m c X V v d D t p b n N l c n R f Z G F 0 Y S Z x d W 9 0 O y w m c X V v d D t z Z W x l Y 3 R f d G F i b G U m c X V v d D s s J n F 1 b 3 Q 7 c 2 V s Z W N 0 X 3 J l b n R l Z C Z x d W 9 0 O y w m c X V v d D t k Z W x l d G V f Z G F 0 Y S Z x d W 9 0 O y w m c X V v d D t k c m 9 w X 2 9 i a m V j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N r Z X I t N C 9 B d X R v U m V t b 3 Z l Z E N v b H V t b n M x L n t 0 Z X N 0 X 2 5 1 b W J l c i w w f S Z x d W 9 0 O y w m c X V v d D t T Z W N 0 a W 9 u M S 9 k b 2 N r Z X I t N C 9 B d X R v U m V t b 3 Z l Z E N v b H V t b n M x L n t z d G F y d F 9 j b 2 5 0 Y W l u Z X I s M X 0 m c X V v d D s s J n F 1 b 3 Q 7 U 2 V j d G l v b j E v Z G 9 j a 2 V y L T Q v Q X V 0 b 1 J l b W 9 2 Z W R D b 2 x 1 b W 5 z M S 5 7 a W 5 z Z X J 0 X 3 N j a G V t Y S w y f S Z x d W 9 0 O y w m c X V v d D t T Z W N 0 a W 9 u M S 9 k b 2 N r Z X I t N C 9 B d X R v U m V t b 3 Z l Z E N v b H V t b n M x L n t p b n N l c n R f Z G F 0 Y S w z f S Z x d W 9 0 O y w m c X V v d D t T Z W N 0 a W 9 u M S 9 k b 2 N r Z X I t N C 9 B d X R v U m V t b 3 Z l Z E N v b H V t b n M x L n t z Z W x l Y 3 R f d G F i b G U s N H 0 m c X V v d D s s J n F 1 b 3 Q 7 U 2 V j d G l v b j E v Z G 9 j a 2 V y L T Q v Q X V 0 b 1 J l b W 9 2 Z W R D b 2 x 1 b W 5 z M S 5 7 c 2 V s Z W N 0 X 3 J l b n R l Z C w 1 f S Z x d W 9 0 O y w m c X V v d D t T Z W N 0 a W 9 u M S 9 k b 2 N r Z X I t N C 9 B d X R v U m V t b 3 Z l Z E N v b H V t b n M x L n t k Z W x l d G V f Z G F 0 Y S w 2 f S Z x d W 9 0 O y w m c X V v d D t T Z W N 0 a W 9 u M S 9 k b 2 N r Z X I t N C 9 B d X R v U m V t b 3 Z l Z E N v b H V t b n M x L n t k c m 9 w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9 j a 2 V y L T Q v Q X V 0 b 1 J l b W 9 2 Z W R D b 2 x 1 b W 5 z M S 5 7 d G V z d F 9 u d W 1 i Z X I s M H 0 m c X V v d D s s J n F 1 b 3 Q 7 U 2 V j d G l v b j E v Z G 9 j a 2 V y L T Q v Q X V 0 b 1 J l b W 9 2 Z W R D b 2 x 1 b W 5 z M S 5 7 c 3 R h c n R f Y 2 9 u d G F p b m V y L D F 9 J n F 1 b 3 Q 7 L C Z x d W 9 0 O 1 N l Y 3 R p b 2 4 x L 2 R v Y 2 t l c i 0 0 L 0 F 1 d G 9 S Z W 1 v d m V k Q 2 9 s d W 1 u c z E u e 2 l u c 2 V y d F 9 z Y 2 h l b W E s M n 0 m c X V v d D s s J n F 1 b 3 Q 7 U 2 V j d G l v b j E v Z G 9 j a 2 V y L T Q v Q X V 0 b 1 J l b W 9 2 Z W R D b 2 x 1 b W 5 z M S 5 7 a W 5 z Z X J 0 X 2 R h d G E s M 3 0 m c X V v d D s s J n F 1 b 3 Q 7 U 2 V j d G l v b j E v Z G 9 j a 2 V y L T Q v Q X V 0 b 1 J l b W 9 2 Z W R D b 2 x 1 b W 5 z M S 5 7 c 2 V s Z W N 0 X 3 R h Y m x l L D R 9 J n F 1 b 3 Q 7 L C Z x d W 9 0 O 1 N l Y 3 R p b 2 4 x L 2 R v Y 2 t l c i 0 0 L 0 F 1 d G 9 S Z W 1 v d m V k Q 2 9 s d W 1 u c z E u e 3 N l b G V j d F 9 y Z W 5 0 Z W Q s N X 0 m c X V v d D s s J n F 1 b 3 Q 7 U 2 V j d G l v b j E v Z G 9 j a 2 V y L T Q v Q X V 0 b 1 J l b W 9 2 Z W R D b 2 x 1 b W 5 z M S 5 7 Z G V s Z X R l X 2 R h d G E s N n 0 m c X V v d D s s J n F 1 b 3 Q 7 U 2 V j d G l v b j E v Z G 9 j a 2 V y L T Q v Q X V 0 b 1 J l b W 9 2 Z W R D b 2 x 1 b W 5 z M S 5 7 Z H J v c F 9 v Y m p l Y 3 R z L D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v Y 2 t l c i 0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Y 2 t l c i 0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j O W Q z M D Z i L W U 5 Y j A t N D Y 5 N C 0 5 M j U 4 L T A z N 2 J l Y T Y 2 Z D I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b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E 4 O j Q 5 O j I y L j g 3 N j I 5 M T h a I i A v P j x F b n R y e S B U e X B l P S J G a W x s Q 2 9 s d W 1 u V H l w Z X M i I F Z h b H V l P S J z Q X d V R k J R V U Z C U V U 9 I i A v P j x F b n R y e S B U e X B l P S J G a W x s Q 2 9 s d W 1 u T m F t Z X M i I F Z h b H V l P S J z W y Z x d W 9 0 O 3 R l c 3 R f b n V t Y m V y J n F 1 b 3 Q 7 L C Z x d W 9 0 O 3 N 0 Y X J 0 X 3 Z t M S Z x d W 9 0 O y w m c X V v d D t p b n N l c n R f c 2 N o Z W 1 h J n F 1 b 3 Q 7 L C Z x d W 9 0 O 2 l u c 2 V y d F 9 k Y X R h J n F 1 b 3 Q 7 L C Z x d W 9 0 O 3 N l b G V j d F 9 0 Y W J s Z S Z x d W 9 0 O y w m c X V v d D t z Z W x l Y 3 R f c m V u d G V k J n F 1 b 3 Q 7 L C Z x d W 9 0 O 2 R l b G V 0 Z V 9 k Y X R h J n F 1 b 3 Q 7 L C Z x d W 9 0 O 2 R y b 3 B f b 2 J q Z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T E v Q X V 0 b 1 J l b W 9 2 Z W R D b 2 x 1 b W 5 z M S 5 7 d G V z d F 9 u d W 1 i Z X I s M H 0 m c X V v d D s s J n F 1 b 3 Q 7 U 2 V j d G l v b j E v d m 0 t M S 9 B d X R v U m V t b 3 Z l Z E N v b H V t b n M x L n t z d G F y d F 9 2 b T E s M X 0 m c X V v d D s s J n F 1 b 3 Q 7 U 2 V j d G l v b j E v d m 0 t M S 9 B d X R v U m V t b 3 Z l Z E N v b H V t b n M x L n t p b n N l c n R f c 2 N o Z W 1 h L D J 9 J n F 1 b 3 Q 7 L C Z x d W 9 0 O 1 N l Y 3 R p b 2 4 x L 3 Z t L T E v Q X V 0 b 1 J l b W 9 2 Z W R D b 2 x 1 b W 5 z M S 5 7 a W 5 z Z X J 0 X 2 R h d G E s M 3 0 m c X V v d D s s J n F 1 b 3 Q 7 U 2 V j d G l v b j E v d m 0 t M S 9 B d X R v U m V t b 3 Z l Z E N v b H V t b n M x L n t z Z W x l Y 3 R f d G F i b G U s N H 0 m c X V v d D s s J n F 1 b 3 Q 7 U 2 V j d G l v b j E v d m 0 t M S 9 B d X R v U m V t b 3 Z l Z E N v b H V t b n M x L n t z Z W x l Y 3 R f c m V u d G V k L D V 9 J n F 1 b 3 Q 7 L C Z x d W 9 0 O 1 N l Y 3 R p b 2 4 x L 3 Z t L T E v Q X V 0 b 1 J l b W 9 2 Z W R D b 2 x 1 b W 5 z M S 5 7 Z G V s Z X R l X 2 R h d G E s N n 0 m c X V v d D s s J n F 1 b 3 Q 7 U 2 V j d G l v b j E v d m 0 t M S 9 B d X R v U m V t b 3 Z l Z E N v b H V t b n M x L n t k c m 9 w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0 t M S 9 B d X R v U m V t b 3 Z l Z E N v b H V t b n M x L n t 0 Z X N 0 X 2 5 1 b W J l c i w w f S Z x d W 9 0 O y w m c X V v d D t T Z W N 0 a W 9 u M S 9 2 b S 0 x L 0 F 1 d G 9 S Z W 1 v d m V k Q 2 9 s d W 1 u c z E u e 3 N 0 Y X J 0 X 3 Z t M S w x f S Z x d W 9 0 O y w m c X V v d D t T Z W N 0 a W 9 u M S 9 2 b S 0 x L 0 F 1 d G 9 S Z W 1 v d m V k Q 2 9 s d W 1 u c z E u e 2 l u c 2 V y d F 9 z Y 2 h l b W E s M n 0 m c X V v d D s s J n F 1 b 3 Q 7 U 2 V j d G l v b j E v d m 0 t M S 9 B d X R v U m V t b 3 Z l Z E N v b H V t b n M x L n t p b n N l c n R f Z G F 0 Y S w z f S Z x d W 9 0 O y w m c X V v d D t T Z W N 0 a W 9 u M S 9 2 b S 0 x L 0 F 1 d G 9 S Z W 1 v d m V k Q 2 9 s d W 1 u c z E u e 3 N l b G V j d F 9 0 Y W J s Z S w 0 f S Z x d W 9 0 O y w m c X V v d D t T Z W N 0 a W 9 u M S 9 2 b S 0 x L 0 F 1 d G 9 S Z W 1 v d m V k Q 2 9 s d W 1 u c z E u e 3 N l b G V j d F 9 y Z W 5 0 Z W Q s N X 0 m c X V v d D s s J n F 1 b 3 Q 7 U 2 V j d G l v b j E v d m 0 t M S 9 B d X R v U m V t b 3 Z l Z E N v b H V t b n M x L n t k Z W x l d G V f Z G F 0 Y S w 2 f S Z x d W 9 0 O y w m c X V v d D t T Z W N 0 a W 9 u M S 9 2 b S 0 x L 0 F 1 d G 9 S Z W 1 v d m V k Q 2 9 s d W 1 u c z E u e 2 R y b 3 B f b 2 J q Z W N 0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0 t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h m M D Y 5 Y z E t Y T h j O S 0 0 Y z I x L W F k N m M t M z g 5 N 2 Z j M D E y O G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t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g 6 N T A 6 M z c u O T I z O D I w N F o i I C 8 + P E V u d H J 5 I F R 5 c G U 9 I k Z p b G x D b 2 x 1 b W 5 U e X B l c y I g V m F s d W U 9 I n N B d 1 V G Q l F V R k J R V T 0 i I C 8 + P E V u d H J 5 I F R 5 c G U 9 I k Z p b G x D b 2 x 1 b W 5 O Y W 1 l c y I g V m F s d W U 9 I n N b J n F 1 b 3 Q 7 d G V z d F 9 u d W 1 i Z X I m c X V v d D s s J n F 1 b 3 Q 7 c 3 R h c n R f d m 0 m c X V v d D s s J n F 1 b 3 Q 7 a W 5 z Z X J 0 X 3 N j a G V t Y S Z x d W 9 0 O y w m c X V v d D t p b n N l c n R f Z G F 0 Y S Z x d W 9 0 O y w m c X V v d D t z Z W x l Y 3 R f d G F i b G U m c X V v d D s s J n F 1 b 3 Q 7 c 2 V s Z W N 0 X 3 J l b n R l Z C Z x d W 9 0 O y w m c X V v d D t k Z W x l d G V f Z G F 0 Y S Z x d W 9 0 O y w m c X V v d D t k Z W x l d G V f b 2 J q Z W N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t L T I v Q X V 0 b 1 J l b W 9 2 Z W R D b 2 x 1 b W 5 z M S 5 7 d G V z d F 9 u d W 1 i Z X I s M H 0 m c X V v d D s s J n F 1 b 3 Q 7 U 2 V j d G l v b j E v d m 0 t M i 9 B d X R v U m V t b 3 Z l Z E N v b H V t b n M x L n t z d G F y d F 9 2 b S w x f S Z x d W 9 0 O y w m c X V v d D t T Z W N 0 a W 9 u M S 9 2 b S 0 y L 0 F 1 d G 9 S Z W 1 v d m V k Q 2 9 s d W 1 u c z E u e 2 l u c 2 V y d F 9 z Y 2 h l b W E s M n 0 m c X V v d D s s J n F 1 b 3 Q 7 U 2 V j d G l v b j E v d m 0 t M i 9 B d X R v U m V t b 3 Z l Z E N v b H V t b n M x L n t p b n N l c n R f Z G F 0 Y S w z f S Z x d W 9 0 O y w m c X V v d D t T Z W N 0 a W 9 u M S 9 2 b S 0 y L 0 F 1 d G 9 S Z W 1 v d m V k Q 2 9 s d W 1 u c z E u e 3 N l b G V j d F 9 0 Y W J s Z S w 0 f S Z x d W 9 0 O y w m c X V v d D t T Z W N 0 a W 9 u M S 9 2 b S 0 y L 0 F 1 d G 9 S Z W 1 v d m V k Q 2 9 s d W 1 u c z E u e 3 N l b G V j d F 9 y Z W 5 0 Z W Q s N X 0 m c X V v d D s s J n F 1 b 3 Q 7 U 2 V j d G l v b j E v d m 0 t M i 9 B d X R v U m V t b 3 Z l Z E N v b H V t b n M x L n t k Z W x l d G V f Z G F 0 Y S w 2 f S Z x d W 9 0 O y w m c X V v d D t T Z W N 0 a W 9 u M S 9 2 b S 0 y L 0 F 1 d G 9 S Z W 1 v d m V k Q 2 9 s d W 1 u c z E u e 2 R l b G V 0 Z V 9 v Y m p l Y 3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Z t L T I v Q X V 0 b 1 J l b W 9 2 Z W R D b 2 x 1 b W 5 z M S 5 7 d G V z d F 9 u d W 1 i Z X I s M H 0 m c X V v d D s s J n F 1 b 3 Q 7 U 2 V j d G l v b j E v d m 0 t M i 9 B d X R v U m V t b 3 Z l Z E N v b H V t b n M x L n t z d G F y d F 9 2 b S w x f S Z x d W 9 0 O y w m c X V v d D t T Z W N 0 a W 9 u M S 9 2 b S 0 y L 0 F 1 d G 9 S Z W 1 v d m V k Q 2 9 s d W 1 u c z E u e 2 l u c 2 V y d F 9 z Y 2 h l b W E s M n 0 m c X V v d D s s J n F 1 b 3 Q 7 U 2 V j d G l v b j E v d m 0 t M i 9 B d X R v U m V t b 3 Z l Z E N v b H V t b n M x L n t p b n N l c n R f Z G F 0 Y S w z f S Z x d W 9 0 O y w m c X V v d D t T Z W N 0 a W 9 u M S 9 2 b S 0 y L 0 F 1 d G 9 S Z W 1 v d m V k Q 2 9 s d W 1 u c z E u e 3 N l b G V j d F 9 0 Y W J s Z S w 0 f S Z x d W 9 0 O y w m c X V v d D t T Z W N 0 a W 9 u M S 9 2 b S 0 y L 0 F 1 d G 9 S Z W 1 v d m V k Q 2 9 s d W 1 u c z E u e 3 N l b G V j d F 9 y Z W 5 0 Z W Q s N X 0 m c X V v d D s s J n F 1 b 3 Q 7 U 2 V j d G l v b j E v d m 0 t M i 9 B d X R v U m V t b 3 Z l Z E N v b H V t b n M x L n t k Z W x l d G V f Z G F 0 Y S w 2 f S Z x d W 9 0 O y w m c X V v d D t T Z W N 0 a W 9 u M S 9 2 b S 0 y L 0 F 1 d G 9 S Z W 1 v d m V k Q 2 9 s d W 1 u c z E u e 2 R l b G V 0 Z V 9 v Y m p l Y 3 R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b S 0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t L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m Y 0 N G Y 1 N S 1 l M W F i L T R k N m Q t O D U y O C 1 j O D J j O D c 0 M D J i Z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1 f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c 3 R f b n V t Y m V y J n F 1 b 3 Q 7 L C Z x d W 9 0 O 3 N 0 Y X J 0 X 3 Z t J n F 1 b 3 Q 7 L C Z x d W 9 0 O 2 l u c 2 V y d F 9 z Y 2 h l b W E m c X V v d D s s J n F 1 b 3 Q 7 a W 5 z Z X J 0 X 2 R h d G E m c X V v d D s s J n F 1 b 3 Q 7 c 2 V s Z W N 0 X 3 R h Y m x l J n F 1 b 3 Q 7 L C Z x d W 9 0 O 3 N l b G V j d F 9 y Z W 5 0 Z W Q m c X V v d D s s J n F 1 b 3 Q 7 Z G V s Z X R l X 2 R h d G E m c X V v d D s s J n F 1 b 3 Q 7 Z G V s Z X R l X 2 9 i a m V j d H M m c X V v d D t d I i A v P j x F b n R y e S B U e X B l P S J G a W x s Q 2 9 s d W 1 u V H l w Z X M i I F Z h b H V l P S J z Q X d V R k J R V U Z C U V U 9 I i A v P j x F b n R y e S B U e X B l P S J G a W x s T G F z d F V w Z G F 0 Z W Q i I F Z h b H V l P S J k M j A y N C 0 w N S 0 w O V Q y M T o y M T o z O C 4 2 N j c y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0 t N C 9 B d X R v U m V t b 3 Z l Z E N v b H V t b n M x L n t 0 Z X N 0 X 2 5 1 b W J l c i w w f S Z x d W 9 0 O y w m c X V v d D t T Z W N 0 a W 9 u M S 9 2 b S 0 0 L 0 F 1 d G 9 S Z W 1 v d m V k Q 2 9 s d W 1 u c z E u e 3 N 0 Y X J 0 X 3 Z t L D F 9 J n F 1 b 3 Q 7 L C Z x d W 9 0 O 1 N l Y 3 R p b 2 4 x L 3 Z t L T Q v Q X V 0 b 1 J l b W 9 2 Z W R D b 2 x 1 b W 5 z M S 5 7 a W 5 z Z X J 0 X 3 N j a G V t Y S w y f S Z x d W 9 0 O y w m c X V v d D t T Z W N 0 a W 9 u M S 9 2 b S 0 0 L 0 F 1 d G 9 S Z W 1 v d m V k Q 2 9 s d W 1 u c z E u e 2 l u c 2 V y d F 9 k Y X R h L D N 9 J n F 1 b 3 Q 7 L C Z x d W 9 0 O 1 N l Y 3 R p b 2 4 x L 3 Z t L T Q v Q X V 0 b 1 J l b W 9 2 Z W R D b 2 x 1 b W 5 z M S 5 7 c 2 V s Z W N 0 X 3 R h Y m x l L D R 9 J n F 1 b 3 Q 7 L C Z x d W 9 0 O 1 N l Y 3 R p b 2 4 x L 3 Z t L T Q v Q X V 0 b 1 J l b W 9 2 Z W R D b 2 x 1 b W 5 z M S 5 7 c 2 V s Z W N 0 X 3 J l b n R l Z C w 1 f S Z x d W 9 0 O y w m c X V v d D t T Z W N 0 a W 9 u M S 9 2 b S 0 0 L 0 F 1 d G 9 S Z W 1 v d m V k Q 2 9 s d W 1 u c z E u e 2 R l b G V 0 Z V 9 k Y X R h L D Z 9 J n F 1 b 3 Q 7 L C Z x d W 9 0 O 1 N l Y 3 R p b 2 4 x L 3 Z t L T Q v Q X V 0 b 1 J l b W 9 2 Z W R D b 2 x 1 b W 5 z M S 5 7 Z G V s Z X R l X 2 9 i a m V j d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m 0 t N C 9 B d X R v U m V t b 3 Z l Z E N v b H V t b n M x L n t 0 Z X N 0 X 2 5 1 b W J l c i w w f S Z x d W 9 0 O y w m c X V v d D t T Z W N 0 a W 9 u M S 9 2 b S 0 0 L 0 F 1 d G 9 S Z W 1 v d m V k Q 2 9 s d W 1 u c z E u e 3 N 0 Y X J 0 X 3 Z t L D F 9 J n F 1 b 3 Q 7 L C Z x d W 9 0 O 1 N l Y 3 R p b 2 4 x L 3 Z t L T Q v Q X V 0 b 1 J l b W 9 2 Z W R D b 2 x 1 b W 5 z M S 5 7 a W 5 z Z X J 0 X 3 N j a G V t Y S w y f S Z x d W 9 0 O y w m c X V v d D t T Z W N 0 a W 9 u M S 9 2 b S 0 0 L 0 F 1 d G 9 S Z W 1 v d m V k Q 2 9 s d W 1 u c z E u e 2 l u c 2 V y d F 9 k Y X R h L D N 9 J n F 1 b 3 Q 7 L C Z x d W 9 0 O 1 N l Y 3 R p b 2 4 x L 3 Z t L T Q v Q X V 0 b 1 J l b W 9 2 Z W R D b 2 x 1 b W 5 z M S 5 7 c 2 V s Z W N 0 X 3 R h Y m x l L D R 9 J n F 1 b 3 Q 7 L C Z x d W 9 0 O 1 N l Y 3 R p b 2 4 x L 3 Z t L T Q v Q X V 0 b 1 J l b W 9 2 Z W R D b 2 x 1 b W 5 z M S 5 7 c 2 V s Z W N 0 X 3 J l b n R l Z C w 1 f S Z x d W 9 0 O y w m c X V v d D t T Z W N 0 a W 9 u M S 9 2 b S 0 0 L 0 F 1 d G 9 S Z W 1 v d m V k Q 2 9 s d W 1 u c z E u e 2 R l b G V 0 Z V 9 k Y X R h L D Z 9 J n F 1 b 3 Q 7 L C Z x d W 9 0 O 1 N l Y 3 R p b 2 4 x L 3 Z t L T Q v Q X V 0 b 1 J l b W 9 2 Z W R D b 2 x 1 b W 5 z M S 5 7 Z G V s Z X R l X 2 9 i a m V j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t L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0 t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b S 0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p Q B C d K r Z K j h 0 K + B R p q o o A A A A A A g A A A A A A E G Y A A A A B A A A g A A A A w b 6 w 8 n p 7 M y B 0 b O J B k p o a 2 k E B 0 j T N n B u E O 4 S 7 K B 5 w / / 4 A A A A A D o A A A A A C A A A g A A A A v e n C W q z B m 3 U H F B z z f m x 0 d 1 + s B E h p u g B n 8 r a P l Q j z M 1 F Q A A A A C D K o s v g H 4 r z F 7 a Z V g x 4 z T u Y R t F 9 a p 7 C i d d x c 7 8 P M V H 1 8 T O i 5 b y u J p d S d 9 H 9 W S 1 E v v 0 s l / G t Y w + A 7 u p k z X z n j q m l Q j 1 I I O v Y k 5 8 i V 7 Z j w v B V A A A A A Q W 8 w d 5 J a 4 N P S 4 y i Z T + o 7 U K x c U z 5 8 W w W C j N p l J G Z W a u 1 U e 1 C x i h / 7 8 A E A s C 2 E F q y U a w 4 t S j S d x t 8 + s Y g I F W g w v A = = < / D a t a M a s h u p > 
</file>

<file path=customXml/itemProps1.xml><?xml version="1.0" encoding="utf-8"?>
<ds:datastoreItem xmlns:ds="http://schemas.openxmlformats.org/officeDocument/2006/customXml" ds:itemID="{8210D9E8-780D-47A3-8C9C-0F9E38409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CPU AND RAM DOCKER </vt:lpstr>
      <vt:lpstr>CPU AND RAM VM</vt:lpstr>
      <vt:lpstr>BUILD-PULL-IMAGE</vt:lpstr>
      <vt:lpstr>SIZE</vt:lpstr>
      <vt:lpstr>START TIME</vt:lpstr>
      <vt:lpstr>INSERT SCHEMA</vt:lpstr>
      <vt:lpstr>INSERT DATA</vt:lpstr>
      <vt:lpstr>SELECT TABLE</vt:lpstr>
      <vt:lpstr>SELECT JOINED</vt:lpstr>
      <vt:lpstr>DELETE DATA</vt:lpstr>
      <vt:lpstr>DROP SCHEMA</vt:lpstr>
      <vt:lpstr>vm-1</vt:lpstr>
      <vt:lpstr>docker-1</vt:lpstr>
      <vt:lpstr>vm-2</vt:lpstr>
      <vt:lpstr>docker-2</vt:lpstr>
      <vt:lpstr>vm-4</vt:lpstr>
      <vt:lpstr>docker-4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Lis</dc:creator>
  <cp:lastModifiedBy>Amelia Lis</cp:lastModifiedBy>
  <dcterms:created xsi:type="dcterms:W3CDTF">2024-05-06T15:10:50Z</dcterms:created>
  <dcterms:modified xsi:type="dcterms:W3CDTF">2024-05-19T08:26:57Z</dcterms:modified>
</cp:coreProperties>
</file>