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4183\OneDrive\Documents\GitHub\Landis-II_ECCC\Harvest\"/>
    </mc:Choice>
  </mc:AlternateContent>
  <xr:revisionPtr revIDLastSave="0" documentId="13_ncr:1_{FF21CF67-370C-41C9-97DC-47C104E1A67E}" xr6:coauthVersionLast="47" xr6:coauthVersionMax="47" xr10:uidLastSave="{00000000-0000-0000-0000-000000000000}"/>
  <bookViews>
    <workbookView xWindow="-108" yWindow="-108" windowWidth="20376" windowHeight="12360" activeTab="1" xr2:uid="{00000000-000D-0000-FFFF-FFFF00000000}"/>
  </bookViews>
  <sheets>
    <sheet name="forestarea" sheetId="11" r:id="rId1"/>
    <sheet name="Harvested per forest type" sheetId="6" r:id="rId2"/>
    <sheet name="treatments groups" sheetId="10" r:id="rId3"/>
    <sheet name="AAC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2" l="1"/>
  <c r="E2" i="11"/>
  <c r="F2" i="11"/>
  <c r="D2" i="11"/>
  <c r="E3" i="11"/>
  <c r="E4" i="11"/>
  <c r="E5" i="11"/>
  <c r="E6" i="11"/>
  <c r="F3" i="11" l="1"/>
  <c r="F4" i="11"/>
  <c r="P5" i="11"/>
  <c r="M2" i="10"/>
  <c r="M7" i="10"/>
  <c r="C16" i="12"/>
  <c r="D16" i="12"/>
  <c r="E16" i="12"/>
  <c r="F16" i="12"/>
  <c r="G16" i="12"/>
  <c r="H16" i="12"/>
  <c r="I16" i="12"/>
  <c r="J16" i="12"/>
  <c r="C17" i="12"/>
  <c r="D17" i="12"/>
  <c r="E17" i="12"/>
  <c r="F17" i="12"/>
  <c r="G17" i="12"/>
  <c r="H17" i="12"/>
  <c r="I17" i="12"/>
  <c r="J17" i="12"/>
  <c r="C18" i="12"/>
  <c r="D18" i="12"/>
  <c r="E18" i="12"/>
  <c r="F18" i="12"/>
  <c r="G18" i="12"/>
  <c r="H18" i="12"/>
  <c r="I18" i="12"/>
  <c r="J18" i="12"/>
  <c r="C19" i="12"/>
  <c r="D19" i="12"/>
  <c r="E19" i="12"/>
  <c r="F19" i="12"/>
  <c r="G19" i="12"/>
  <c r="H19" i="12"/>
  <c r="I19" i="12"/>
  <c r="J19" i="12"/>
  <c r="C20" i="12"/>
  <c r="D20" i="12"/>
  <c r="E20" i="12"/>
  <c r="F20" i="12"/>
  <c r="G20" i="12"/>
  <c r="H20" i="12"/>
  <c r="I20" i="12"/>
  <c r="J20" i="12"/>
  <c r="B19" i="12"/>
  <c r="B20" i="12"/>
  <c r="B18" i="12"/>
  <c r="B17" i="12"/>
  <c r="O3" i="10"/>
  <c r="O4" i="10"/>
  <c r="O5" i="10"/>
  <c r="O6" i="10"/>
  <c r="O7" i="10"/>
  <c r="O8" i="10"/>
  <c r="O2" i="10"/>
  <c r="N9" i="10"/>
  <c r="N3" i="10"/>
  <c r="N4" i="10"/>
  <c r="N5" i="10"/>
  <c r="N6" i="10"/>
  <c r="N7" i="10"/>
  <c r="N8" i="10"/>
  <c r="N2" i="10"/>
  <c r="M6" i="10"/>
  <c r="M5" i="10"/>
  <c r="M4" i="10"/>
  <c r="M3" i="10"/>
  <c r="F6" i="11"/>
  <c r="D6" i="11"/>
  <c r="F5" i="11"/>
  <c r="D5" i="11"/>
  <c r="D4" i="11"/>
  <c r="K3" i="11"/>
  <c r="D3" i="11"/>
  <c r="L2" i="11"/>
  <c r="L3" i="11" s="1"/>
  <c r="E21" i="12" l="1"/>
  <c r="G21" i="12"/>
  <c r="D21" i="12"/>
  <c r="H21" i="12"/>
  <c r="I21" i="12"/>
  <c r="C21" i="12"/>
  <c r="J21" i="12"/>
  <c r="F21" i="12"/>
  <c r="K18" i="12"/>
  <c r="K16" i="12"/>
  <c r="K17" i="12"/>
  <c r="K19" i="12"/>
  <c r="K20" i="12"/>
  <c r="B21" i="12"/>
  <c r="M8" i="10"/>
  <c r="M2" i="11"/>
  <c r="P7" i="11" s="1"/>
  <c r="L40" i="12" l="1"/>
  <c r="L41" i="12" s="1"/>
  <c r="M40" i="12"/>
  <c r="M41" i="12" s="1"/>
  <c r="B40" i="12"/>
  <c r="B41" i="12" s="1"/>
  <c r="C40" i="12"/>
  <c r="C41" i="12" s="1"/>
  <c r="E40" i="12"/>
  <c r="E41" i="12" s="1"/>
  <c r="D40" i="12"/>
  <c r="D41" i="12" s="1"/>
  <c r="G40" i="12"/>
  <c r="G41" i="12" s="1"/>
  <c r="I40" i="12"/>
  <c r="I41" i="12" s="1"/>
  <c r="H40" i="12"/>
  <c r="H41" i="12" s="1"/>
  <c r="J40" i="12"/>
  <c r="J41" i="12" s="1"/>
  <c r="K40" i="12"/>
  <c r="K41" i="12" s="1"/>
  <c r="F40" i="12"/>
  <c r="F41" i="12" s="1"/>
  <c r="K21" i="12"/>
  <c r="K22" i="12" s="1"/>
  <c r="I28" i="12"/>
  <c r="I30" i="12" s="1"/>
  <c r="M28" i="12"/>
  <c r="M30" i="12" s="1"/>
  <c r="F28" i="12"/>
  <c r="F30" i="12" s="1"/>
  <c r="L28" i="12"/>
  <c r="L30" i="12" s="1"/>
  <c r="K28" i="12"/>
  <c r="K30" i="12" s="1"/>
  <c r="G28" i="12"/>
  <c r="G30" i="12" s="1"/>
  <c r="D28" i="12"/>
  <c r="D30" i="12" s="1"/>
  <c r="E28" i="12"/>
  <c r="E30" i="12" s="1"/>
  <c r="B28" i="12"/>
  <c r="C28" i="12"/>
  <c r="C30" i="12" s="1"/>
  <c r="J28" i="12"/>
  <c r="J30" i="12" s="1"/>
  <c r="H28" i="12"/>
  <c r="H30" i="12" s="1"/>
  <c r="M3" i="11"/>
  <c r="N2" i="11"/>
  <c r="B22" i="12" l="1"/>
  <c r="B30" i="12"/>
  <c r="N30" i="12" s="1"/>
  <c r="N28" i="12"/>
  <c r="F22" i="12"/>
  <c r="J22" i="12"/>
  <c r="D22" i="12"/>
  <c r="H22" i="12"/>
  <c r="I22" i="12"/>
  <c r="E22" i="12"/>
  <c r="G22" i="12"/>
  <c r="C22" i="12"/>
  <c r="E31" i="12" l="1"/>
  <c r="N31" i="12"/>
  <c r="P4" i="11"/>
  <c r="P6" i="11" s="1"/>
  <c r="M31" i="12"/>
  <c r="J31" i="12"/>
  <c r="H31" i="12"/>
  <c r="B31" i="12"/>
  <c r="F31" i="12"/>
  <c r="L31" i="12"/>
  <c r="C31" i="12"/>
  <c r="I31" i="12"/>
  <c r="D31" i="12"/>
  <c r="G31" i="12"/>
  <c r="K31" i="12"/>
  <c r="M18" i="6"/>
  <c r="N18" i="6"/>
  <c r="L18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L4" i="6"/>
  <c r="L5" i="6"/>
  <c r="L6" i="6"/>
  <c r="L7" i="6"/>
  <c r="L8" i="6"/>
  <c r="L9" i="6"/>
  <c r="L10" i="6"/>
  <c r="L11" i="6"/>
  <c r="L12" i="6"/>
  <c r="L13" i="6"/>
  <c r="L14" i="6"/>
  <c r="L15" i="6"/>
  <c r="N15" i="6" s="1"/>
  <c r="L16" i="6"/>
  <c r="L3" i="6"/>
  <c r="F88" i="6"/>
  <c r="G88" i="6"/>
  <c r="N16" i="6" l="1"/>
  <c r="O16" i="6" s="1"/>
  <c r="N14" i="6"/>
  <c r="O14" i="6" s="1"/>
  <c r="N13" i="6"/>
  <c r="O13" i="6" s="1"/>
  <c r="N4" i="6"/>
  <c r="O4" i="6" s="1"/>
  <c r="N10" i="6"/>
  <c r="O10" i="6" s="1"/>
  <c r="N12" i="6"/>
  <c r="P12" i="6" s="1"/>
  <c r="N11" i="6"/>
  <c r="P11" i="6" s="1"/>
  <c r="P16" i="6"/>
  <c r="O15" i="6"/>
  <c r="P15" i="6"/>
  <c r="N9" i="6"/>
  <c r="P9" i="6" s="1"/>
  <c r="N8" i="6"/>
  <c r="O8" i="6" s="1"/>
  <c r="M17" i="6"/>
  <c r="N7" i="6"/>
  <c r="P7" i="6" s="1"/>
  <c r="P13" i="6"/>
  <c r="N6" i="6"/>
  <c r="P6" i="6" s="1"/>
  <c r="N3" i="6"/>
  <c r="P3" i="6" s="1"/>
  <c r="N5" i="6"/>
  <c r="O5" i="6" s="1"/>
  <c r="L17" i="6"/>
  <c r="G18" i="6"/>
  <c r="F18" i="6"/>
  <c r="G37" i="6"/>
  <c r="F37" i="6"/>
  <c r="G71" i="6"/>
  <c r="F71" i="6"/>
  <c r="G54" i="6"/>
  <c r="F54" i="6"/>
  <c r="P8" i="11" l="1"/>
  <c r="N17" i="6"/>
  <c r="P14" i="6"/>
  <c r="P4" i="6"/>
  <c r="O9" i="6"/>
  <c r="P10" i="6"/>
  <c r="P5" i="6"/>
  <c r="O11" i="6"/>
  <c r="O12" i="6"/>
  <c r="O6" i="6"/>
  <c r="O7" i="6"/>
  <c r="P8" i="6"/>
  <c r="O3" i="6"/>
  <c r="P9" i="11" l="1"/>
  <c r="R8" i="11"/>
  <c r="N33" i="12"/>
  <c r="N34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BDFC2-966A-4898-AC81-921FF622D6E6}" keepAlive="1" name="Query - Commercial_Harvest_Treatments" description="Connection to the 'Commercial_Harvest_Treatments' query in the workbook." type="5" refreshedVersion="0" background="1">
    <dbPr connection="Provider=Microsoft.Mashup.OleDb.1;Data Source=$Workbook$;Location=Commercial_Harvest_Treatments;Extended Properties=&quot;&quot;" command="SELECT * FROM [Commercial_Harvest_Treatments]"/>
  </connection>
  <connection id="2" xr16:uid="{B0E8B5B5-F853-4B85-9CFF-8F0781AFE6DF}" keepAlive="1" name="Query - Corrected_Forest_Type_Table" description="Connection to the 'Corrected_Forest_Type_Table' query in the workbook." type="5" refreshedVersion="0" background="1">
    <dbPr connection="Provider=Microsoft.Mashup.OleDb.1;Data Source=$Workbook$;Location=Corrected_Forest_Type_Table;Extended Properties=&quot;&quot;" command="SELECT * FROM [Corrected_Forest_Type_Table]"/>
  </connection>
  <connection id="3" xr16:uid="{5A718A56-2033-47FF-91D1-A4448E1EFFA8}" keepAlive="1" name="Query - Species_Management_Strategy" description="Connection to the 'Species_Management_Strategy' query in the workbook." type="5" refreshedVersion="0" background="1">
    <dbPr connection="Provider=Microsoft.Mashup.OleDb.1;Data Source=$Workbook$;Location=Species_Management_Strategy;Extended Properties=&quot;&quot;" command="SELECT * FROM [Species_Management_Strategy]"/>
  </connection>
  <connection id="4" xr16:uid="{54BCC95C-40F6-4A63-A5B6-415F7D7A9FE0}" keepAlive="1" name="Query - summarylog" description="Connection to the 'summarylog' query in the workbook." type="5" refreshedVersion="8" background="1" saveData="1">
    <dbPr connection="Provider=Microsoft.Mashup.OleDb.1;Data Source=$Workbook$;Location=summarylog;Extended Properties=&quot;&quot;" command="SELECT * FROM [summarylog]"/>
  </connection>
</connections>
</file>

<file path=xl/sharedStrings.xml><?xml version="1.0" encoding="utf-8"?>
<sst xmlns="http://schemas.openxmlformats.org/spreadsheetml/2006/main" count="325" uniqueCount="143">
  <si>
    <t>Grands types de forêt *</t>
  </si>
  <si>
    <t>Superficie récoltée</t>
  </si>
  <si>
    <t xml:space="preserve">Coupes finales </t>
  </si>
  <si>
    <t xml:space="preserve">Coupes partielles </t>
  </si>
  <si>
    <t>Total</t>
  </si>
  <si>
    <t>ha/an</t>
  </si>
  <si>
    <t>%</t>
  </si>
  <si>
    <t>Pessières</t>
  </si>
  <si>
    <t>Sapinières</t>
  </si>
  <si>
    <t>Pinèdes grises</t>
  </si>
  <si>
    <t>Pinèdes blanches</t>
  </si>
  <si>
    <t>Cédrières</t>
  </si>
  <si>
    <t>Prucheraies</t>
  </si>
  <si>
    <t>Résineux à feuillus</t>
  </si>
  <si>
    <t>Bétulaies blanches à résineux</t>
  </si>
  <si>
    <t>Peupleraies à résineux</t>
  </si>
  <si>
    <t>Feuillus tolérants à résineux</t>
  </si>
  <si>
    <t>Bétulaies blanches</t>
  </si>
  <si>
    <t>Peupleraies</t>
  </si>
  <si>
    <t>Érablières rouges</t>
  </si>
  <si>
    <t>Feuillus tolérants</t>
  </si>
  <si>
    <t>Périodes</t>
  </si>
  <si>
    <t>Possibilités forestières (m³/an)</t>
  </si>
  <si>
    <t>SEPM</t>
  </si>
  <si>
    <t>Thuya</t>
  </si>
  <si>
    <t>Pruche</t>
  </si>
  <si>
    <t>Pins blanc et rouge</t>
  </si>
  <si>
    <t>Peupliers</t>
  </si>
  <si>
    <t>Bouleau à papier</t>
  </si>
  <si>
    <t>Bouleau jaune</t>
  </si>
  <si>
    <t xml:space="preserve">Érables à sucre et </t>
  </si>
  <si>
    <t>Autres feuillus durs</t>
  </si>
  <si>
    <t>2018-2023</t>
  </si>
  <si>
    <t>Traitements commerciaux (récolte)</t>
  </si>
  <si>
    <t xml:space="preserve">Superficie annuelle </t>
  </si>
  <si>
    <t xml:space="preserve">moyenne </t>
  </si>
  <si>
    <t>(ha/an)</t>
  </si>
  <si>
    <t>Coupe avec protection de la régénération et des sols (CPRS)</t>
  </si>
  <si>
    <t>Coupe avec protection des petites tiges marchandes (CPPTM)</t>
  </si>
  <si>
    <t>Coupe avec réserve de semenciers (CRS)</t>
  </si>
  <si>
    <t xml:space="preserve">Total des coupes finales </t>
  </si>
  <si>
    <t>Éclaircie commerciale</t>
  </si>
  <si>
    <t xml:space="preserve">Coupe progressive régulière </t>
  </si>
  <si>
    <t xml:space="preserve">Coupe progressive irrégulière à régénération lente (CPIL) </t>
  </si>
  <si>
    <t xml:space="preserve">Coupe progressive irrégulière à couvert permanent(CPIP) </t>
  </si>
  <si>
    <t>Coupes de jardinage ou d'amélioration</t>
  </si>
  <si>
    <t xml:space="preserve">Total des coupes partielles </t>
  </si>
  <si>
    <t xml:space="preserve">Total des activités de récolte </t>
  </si>
  <si>
    <t>% des coupes totales / récolte</t>
  </si>
  <si>
    <t>% des coupes partielles / récolte</t>
  </si>
  <si>
    <t>Coupes partielles de peuplements résineux</t>
  </si>
  <si>
    <t>Coupes partielles de peuplements de feuillus tolérants et de pins</t>
  </si>
  <si>
    <t>Grands types de forêt</t>
  </si>
  <si>
    <t>Total des coupes finales (ha/an)</t>
  </si>
  <si>
    <t>Total des coupes partielles (ha/an)</t>
  </si>
  <si>
    <t>total</t>
  </si>
  <si>
    <t>CT</t>
  </si>
  <si>
    <t>CP</t>
  </si>
  <si>
    <t xml:space="preserve">all study area </t>
  </si>
  <si>
    <t>Overlaping with study area  %</t>
  </si>
  <si>
    <t>Coupes totales (ha/an)</t>
  </si>
  <si>
    <t>Coupes partielles (ha/an)</t>
  </si>
  <si>
    <t>Total des coupes totales</t>
  </si>
  <si>
    <t>Coupe progressive régulière</t>
  </si>
  <si>
    <t>Coupe progressive irrégulière à régénération lente (CPIL)</t>
  </si>
  <si>
    <t>Coupe progressive irrégulière à couvert permanent (CPIP)</t>
  </si>
  <si>
    <t>Coupe de jardinage ou d'amélioration</t>
  </si>
  <si>
    <t>Total des coupes partielles</t>
  </si>
  <si>
    <t>Total des activités de récolte</t>
  </si>
  <si>
    <t>CPRS</t>
  </si>
  <si>
    <t>CRS</t>
  </si>
  <si>
    <t>Clear cuts</t>
  </si>
  <si>
    <t>CPR</t>
  </si>
  <si>
    <t>Coupe progressive régulière  (CPR)</t>
  </si>
  <si>
    <t>CPIL</t>
  </si>
  <si>
    <t>CPIP</t>
  </si>
  <si>
    <t>Coupes de jardinage ou d'amélioration (CJ)</t>
  </si>
  <si>
    <t>Partial cuts</t>
  </si>
  <si>
    <t>harvest rates*</t>
  </si>
  <si>
    <t>MFU</t>
  </si>
  <si>
    <t xml:space="preserve">total area </t>
  </si>
  <si>
    <t xml:space="preserve">overlapped area  </t>
  </si>
  <si>
    <t xml:space="preserve">totalStudyArea </t>
  </si>
  <si>
    <t>% overlapped area/totalStudyArea</t>
  </si>
  <si>
    <t>parks area (ha)</t>
  </si>
  <si>
    <t>AllMUarea</t>
  </si>
  <si>
    <t xml:space="preserve">remaining </t>
  </si>
  <si>
    <t>the remaining area is private forest   !!</t>
  </si>
  <si>
    <t>06151</t>
  </si>
  <si>
    <t xml:space="preserve">the double of the area is prive forest, so maybe we will double the AAC, assuming that we will harvest similar volume from those stands </t>
  </si>
  <si>
    <t>06452</t>
  </si>
  <si>
    <t>06471</t>
  </si>
  <si>
    <t>07251</t>
  </si>
  <si>
    <t>07351</t>
  </si>
  <si>
    <t>Total des coupes finales</t>
  </si>
  <si>
    <t>Coupe progressive irrégulière à couvert permanent (CPICP)</t>
  </si>
  <si>
    <t>Coupes de jardinage ou d’amélioration</t>
  </si>
  <si>
    <t>*this rate will be calibrated until we reach the same AAC (see sheet ACC)</t>
  </si>
  <si>
    <t>39%</t>
  </si>
  <si>
    <t>61%</t>
  </si>
  <si>
    <t>EC</t>
  </si>
  <si>
    <t>Éclaircie commerciale (EC)</t>
  </si>
  <si>
    <t>total harvest public forest</t>
  </si>
  <si>
    <t>total area harvested</t>
  </si>
  <si>
    <t>per yr</t>
  </si>
  <si>
    <t>For calibration purposes, it is important to quantify the relative contribution of each treatment at the landscape scale as a percentage. For example, CPRS accounts for 31% of the annual harvest, which itself represents 0.7% of the total area.</t>
  </si>
  <si>
    <t xml:space="preserve">Adjusted based on overlapping with the study area </t>
  </si>
  <si>
    <t>Pins_blanc_rouge</t>
  </si>
  <si>
    <t>Bouleau_papier</t>
  </si>
  <si>
    <t>Bouleau_jaune</t>
  </si>
  <si>
    <t>Erables_sucre_rouge</t>
  </si>
  <si>
    <t>Autres_feuillus_durs</t>
  </si>
  <si>
    <t>tot</t>
  </si>
  <si>
    <t>all</t>
  </si>
  <si>
    <t>density kg /m3</t>
  </si>
  <si>
    <t>kg</t>
  </si>
  <si>
    <t>t/ha/yr</t>
  </si>
  <si>
    <t>sapin</t>
  </si>
  <si>
    <t>épinettes</t>
  </si>
  <si>
    <t xml:space="preserve">pin gris </t>
  </si>
  <si>
    <t>mélèzes</t>
  </si>
  <si>
    <t xml:space="preserve">SEPM % </t>
  </si>
  <si>
    <t>Mg</t>
  </si>
  <si>
    <t xml:space="preserve">target Volume during the calibration </t>
  </si>
  <si>
    <t>Areapublic</t>
  </si>
  <si>
    <t>Areaprivate</t>
  </si>
  <si>
    <t>total Mg/yr</t>
  </si>
  <si>
    <t>mg</t>
  </si>
  <si>
    <t>category</t>
  </si>
  <si>
    <t>emp_Mg</t>
  </si>
  <si>
    <t>activated cells</t>
  </si>
  <si>
    <t>Mt</t>
  </si>
  <si>
    <t>AACpublic</t>
  </si>
  <si>
    <t>AACprivate</t>
  </si>
  <si>
    <t>=</t>
  </si>
  <si>
    <t>Mega Ton</t>
  </si>
  <si>
    <t>% overlapped area</t>
  </si>
  <si>
    <t xml:space="preserve">those rates are the most important info to know to calibrate biomass harvest </t>
  </si>
  <si>
    <t>SeedT</t>
  </si>
  <si>
    <t>RSH</t>
  </si>
  <si>
    <t>IRSHP</t>
  </si>
  <si>
    <t>IRSHS</t>
  </si>
  <si>
    <t xml:space="preserve">black spruce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</si>
</sst>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9" fontId="0" fillId="0" borderId="0" xfId="0" applyNumberFormat="1"/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left" vertical="center" wrapText="1" indent="2"/>
    </xf>
    <xf numFmtId="0" fontId="0" fillId="4" borderId="0" xfId="0" applyFill="1"/>
    <xf numFmtId="0" fontId="4" fillId="2" borderId="4" xfId="0" applyFont="1" applyFill="1" applyBorder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1" applyFont="1"/>
    <xf numFmtId="164" fontId="0" fillId="0" borderId="0" xfId="0" applyNumberFormat="1"/>
    <xf numFmtId="0" fontId="5" fillId="9" borderId="0" xfId="0" applyFont="1" applyFill="1"/>
    <xf numFmtId="164" fontId="5" fillId="9" borderId="0" xfId="0" applyNumberFormat="1" applyFont="1" applyFill="1"/>
    <xf numFmtId="0" fontId="0" fillId="0" borderId="0" xfId="0" applyAlignment="1">
      <alignment horizontal="center"/>
    </xf>
    <xf numFmtId="9" fontId="5" fillId="9" borderId="0" xfId="1" applyFont="1" applyFill="1"/>
    <xf numFmtId="9" fontId="0" fillId="2" borderId="0" xfId="1" applyFont="1" applyFill="1"/>
    <xf numFmtId="9" fontId="0" fillId="5" borderId="0" xfId="1" applyFont="1" applyFill="1"/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6" xfId="0" applyFont="1" applyBorder="1"/>
    <xf numFmtId="49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/>
    <xf numFmtId="164" fontId="0" fillId="0" borderId="6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4" fontId="0" fillId="0" borderId="6" xfId="0" applyNumberFormat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  <xf numFmtId="0" fontId="6" fillId="0" borderId="0" xfId="0" applyFont="1"/>
    <xf numFmtId="0" fontId="0" fillId="10" borderId="0" xfId="0" applyFill="1"/>
    <xf numFmtId="11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166" fontId="0" fillId="0" borderId="0" xfId="0" applyNumberFormat="1"/>
    <xf numFmtId="164" fontId="2" fillId="0" borderId="0" xfId="0" applyNumberFormat="1" applyFont="1"/>
    <xf numFmtId="165" fontId="2" fillId="0" borderId="0" xfId="1" applyNumberFormat="1" applyFont="1"/>
    <xf numFmtId="0" fontId="0" fillId="0" borderId="0" xfId="0" applyAlignment="1">
      <alignment horizontal="right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D1C2-DBB2-45B3-A780-8E753B63C53F}">
  <dimension ref="A1:S13"/>
  <sheetViews>
    <sheetView topLeftCell="D1" workbookViewId="0">
      <selection activeCell="K3" sqref="K3"/>
    </sheetView>
  </sheetViews>
  <sheetFormatPr defaultRowHeight="14.4" x14ac:dyDescent="0.3"/>
  <cols>
    <col min="1" max="1" width="20.5546875" customWidth="1"/>
    <col min="2" max="2" width="22.6640625" style="21" customWidth="1"/>
    <col min="3" max="3" width="17.109375" style="21" customWidth="1"/>
    <col min="4" max="4" width="17.33203125" customWidth="1"/>
    <col min="5" max="5" width="25.109375" customWidth="1"/>
    <col min="6" max="6" width="32.33203125" style="21" customWidth="1"/>
    <col min="11" max="11" width="13.6640625" customWidth="1"/>
    <col min="12" max="12" width="12.44140625" customWidth="1"/>
    <col min="13" max="13" width="11.44140625" customWidth="1"/>
    <col min="15" max="15" width="11.44140625" customWidth="1"/>
    <col min="16" max="16" width="15.6640625" bestFit="1" customWidth="1"/>
  </cols>
  <sheetData>
    <row r="1" spans="1:19" x14ac:dyDescent="0.3">
      <c r="A1" s="25" t="s">
        <v>79</v>
      </c>
      <c r="B1" s="25" t="s">
        <v>80</v>
      </c>
      <c r="C1" s="25" t="s">
        <v>81</v>
      </c>
      <c r="D1" s="26" t="s">
        <v>6</v>
      </c>
      <c r="E1" s="25" t="s">
        <v>82</v>
      </c>
      <c r="F1" s="25" t="s">
        <v>83</v>
      </c>
      <c r="K1" s="27" t="s">
        <v>84</v>
      </c>
      <c r="L1" s="27" t="s">
        <v>85</v>
      </c>
      <c r="M1" s="27" t="s">
        <v>86</v>
      </c>
      <c r="O1" t="s">
        <v>87</v>
      </c>
    </row>
    <row r="2" spans="1:19" x14ac:dyDescent="0.3">
      <c r="A2" s="28" t="s">
        <v>88</v>
      </c>
      <c r="B2" s="29">
        <v>75511.182994000003</v>
      </c>
      <c r="C2" s="29">
        <v>63760.524324999998</v>
      </c>
      <c r="D2" s="30">
        <f>C2/B2</f>
        <v>0.84438518636459858</v>
      </c>
      <c r="E2" s="31">
        <f>E$8*6.25</f>
        <v>2184668.75</v>
      </c>
      <c r="F2" s="32">
        <f>C2/E2</f>
        <v>2.9185442564233135E-2</v>
      </c>
      <c r="K2" s="26">
        <v>230250</v>
      </c>
      <c r="L2" s="33">
        <f>SUM(C2:C6)</f>
        <v>1020059.4307200001</v>
      </c>
      <c r="M2" s="33">
        <f>E2-L2-K2</f>
        <v>934359.31927999994</v>
      </c>
      <c r="N2" s="34">
        <f>M2/E2</f>
        <v>0.42768924088834975</v>
      </c>
      <c r="O2" t="s">
        <v>89</v>
      </c>
    </row>
    <row r="3" spans="1:19" x14ac:dyDescent="0.3">
      <c r="A3" s="28" t="s">
        <v>90</v>
      </c>
      <c r="B3" s="29">
        <v>170327.54854600001</v>
      </c>
      <c r="C3" s="29">
        <v>156306.16079699999</v>
      </c>
      <c r="D3" s="30">
        <f t="shared" ref="D3:D6" si="0">C3/B3</f>
        <v>0.91767985937275853</v>
      </c>
      <c r="E3" s="31">
        <f t="shared" ref="E3:E6" si="1">E$8*6.25</f>
        <v>2184668.75</v>
      </c>
      <c r="F3" s="32">
        <f t="shared" ref="F3:F6" si="2">C3/E3</f>
        <v>7.1546846997742788E-2</v>
      </c>
      <c r="K3" s="30">
        <f>K2/E2</f>
        <v>0.10539355222616702</v>
      </c>
      <c r="L3" s="30">
        <f>L2/E2</f>
        <v>0.46691720688548322</v>
      </c>
      <c r="M3" s="30">
        <f>M2/E2</f>
        <v>0.42768924088834975</v>
      </c>
    </row>
    <row r="4" spans="1:19" x14ac:dyDescent="0.3">
      <c r="A4" s="28" t="s">
        <v>91</v>
      </c>
      <c r="B4" s="29">
        <v>1111155.802159</v>
      </c>
      <c r="C4" s="29">
        <v>349637.16025800002</v>
      </c>
      <c r="D4" s="30">
        <f t="shared" si="0"/>
        <v>0.31466078796389074</v>
      </c>
      <c r="E4" s="31">
        <f t="shared" si="1"/>
        <v>2184668.75</v>
      </c>
      <c r="F4" s="32">
        <f t="shared" si="2"/>
        <v>0.16004126953250922</v>
      </c>
      <c r="L4" s="1">
        <v>0.56000000000000005</v>
      </c>
      <c r="O4" t="s">
        <v>132</v>
      </c>
      <c r="P4" s="44">
        <f>AAC!N30</f>
        <v>427662317.06053007</v>
      </c>
    </row>
    <row r="5" spans="1:19" x14ac:dyDescent="0.3">
      <c r="A5" s="28" t="s">
        <v>92</v>
      </c>
      <c r="B5" s="29">
        <v>139049.017073</v>
      </c>
      <c r="C5" s="29">
        <v>127728.925001</v>
      </c>
      <c r="D5" s="30">
        <f t="shared" si="0"/>
        <v>0.91858919746223733</v>
      </c>
      <c r="E5" s="31">
        <f t="shared" si="1"/>
        <v>2184668.75</v>
      </c>
      <c r="F5" s="32">
        <f t="shared" si="2"/>
        <v>5.8466037471813517E-2</v>
      </c>
      <c r="O5" t="s">
        <v>124</v>
      </c>
      <c r="P5" s="18">
        <f>L2</f>
        <v>1020059.4307200001</v>
      </c>
    </row>
    <row r="6" spans="1:19" x14ac:dyDescent="0.3">
      <c r="A6" s="28" t="s">
        <v>93</v>
      </c>
      <c r="B6" s="29">
        <v>405805.89945899998</v>
      </c>
      <c r="C6" s="29">
        <v>322626.66033899999</v>
      </c>
      <c r="D6" s="30">
        <f t="shared" si="0"/>
        <v>0.79502703329130908</v>
      </c>
      <c r="E6" s="31">
        <f t="shared" si="1"/>
        <v>2184668.75</v>
      </c>
      <c r="F6" s="32">
        <f t="shared" si="2"/>
        <v>0.14767761031918455</v>
      </c>
      <c r="O6" t="s">
        <v>133</v>
      </c>
      <c r="P6">
        <f>P7*P4/P5</f>
        <v>391732343.64230824</v>
      </c>
    </row>
    <row r="7" spans="1:19" x14ac:dyDescent="0.3">
      <c r="C7" s="35"/>
      <c r="O7" t="s">
        <v>125</v>
      </c>
      <c r="P7" s="18">
        <f>M2</f>
        <v>934359.31927999994</v>
      </c>
    </row>
    <row r="8" spans="1:19" x14ac:dyDescent="0.3">
      <c r="C8" s="36"/>
      <c r="D8" t="s">
        <v>130</v>
      </c>
      <c r="E8">
        <v>349547</v>
      </c>
      <c r="O8" t="s">
        <v>126</v>
      </c>
      <c r="P8" s="44">
        <f>(P4+P6)/1000</f>
        <v>819394.66070283833</v>
      </c>
      <c r="Q8" t="s">
        <v>134</v>
      </c>
      <c r="R8" s="47">
        <f>P8/1000000</f>
        <v>0.81939466070283828</v>
      </c>
      <c r="S8" t="s">
        <v>135</v>
      </c>
    </row>
    <row r="9" spans="1:19" x14ac:dyDescent="0.3">
      <c r="A9" s="37"/>
      <c r="B9" s="38"/>
      <c r="C9" s="36"/>
      <c r="O9" t="s">
        <v>116</v>
      </c>
      <c r="P9" s="34">
        <f>P8/E2</f>
        <v>0.37506585870413461</v>
      </c>
    </row>
    <row r="10" spans="1:19" x14ac:dyDescent="0.3">
      <c r="A10" s="37"/>
      <c r="B10" s="38"/>
      <c r="C10" s="36"/>
    </row>
    <row r="11" spans="1:19" x14ac:dyDescent="0.3">
      <c r="A11" s="37"/>
      <c r="B11" s="38"/>
      <c r="C11" s="36"/>
    </row>
    <row r="12" spans="1:19" x14ac:dyDescent="0.3">
      <c r="A12" s="37"/>
      <c r="B12" s="38"/>
      <c r="C12" s="36"/>
    </row>
    <row r="13" spans="1:19" x14ac:dyDescent="0.3">
      <c r="A13" s="37"/>
      <c r="B13" s="38"/>
      <c r="C13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20D4-86F8-463C-98E8-A97B6434A518}">
  <dimension ref="A1:V88"/>
  <sheetViews>
    <sheetView tabSelected="1" topLeftCell="I1" workbookViewId="0">
      <selection activeCell="W3" sqref="W3"/>
    </sheetView>
  </sheetViews>
  <sheetFormatPr defaultRowHeight="14.4" x14ac:dyDescent="0.3"/>
  <cols>
    <col min="3" max="3" width="27.44140625" customWidth="1"/>
    <col min="5" max="5" width="32.6640625" customWidth="1"/>
    <col min="6" max="6" width="19.88671875" customWidth="1"/>
    <col min="7" max="7" width="15.88671875" customWidth="1"/>
    <col min="11" max="11" width="37.88671875" customWidth="1"/>
    <col min="14" max="14" width="7.6640625" customWidth="1"/>
  </cols>
  <sheetData>
    <row r="1" spans="1:22" ht="15" thickBot="1" x14ac:dyDescent="0.35">
      <c r="E1" s="54" t="s">
        <v>0</v>
      </c>
      <c r="F1" s="56" t="s">
        <v>1</v>
      </c>
      <c r="G1" s="57"/>
      <c r="K1" t="s">
        <v>58</v>
      </c>
    </row>
    <row r="2" spans="1:22" ht="13.2" customHeight="1" thickBot="1" x14ac:dyDescent="0.35">
      <c r="E2" s="54"/>
      <c r="F2" s="2" t="s">
        <v>2</v>
      </c>
      <c r="G2" s="2" t="s">
        <v>3</v>
      </c>
      <c r="K2" s="19"/>
      <c r="L2" s="19" t="s">
        <v>56</v>
      </c>
      <c r="M2" s="19" t="s">
        <v>57</v>
      </c>
      <c r="N2" t="s">
        <v>55</v>
      </c>
      <c r="O2" s="19" t="s">
        <v>56</v>
      </c>
      <c r="P2" s="19" t="s">
        <v>57</v>
      </c>
      <c r="Q2" s="19" t="s">
        <v>138</v>
      </c>
      <c r="R2" s="19" t="s">
        <v>69</v>
      </c>
      <c r="S2" s="19" t="s">
        <v>56</v>
      </c>
      <c r="T2" s="19" t="s">
        <v>139</v>
      </c>
      <c r="U2" s="19" t="s">
        <v>140</v>
      </c>
      <c r="V2" s="19" t="s">
        <v>141</v>
      </c>
    </row>
    <row r="3" spans="1:22" ht="15" thickBot="1" x14ac:dyDescent="0.35">
      <c r="C3" t="s">
        <v>59</v>
      </c>
      <c r="E3" s="55"/>
      <c r="F3" s="3" t="s">
        <v>5</v>
      </c>
      <c r="G3" s="3" t="s">
        <v>5</v>
      </c>
      <c r="K3" s="19" t="s">
        <v>142</v>
      </c>
      <c r="L3" s="20">
        <f>(F4*$C$4+F23*$C$5+F40*$C$6+F57*$C$7+F74*$C$8)</f>
        <v>338.87998051215959</v>
      </c>
      <c r="M3" s="20">
        <f>(G4*$C$4+G23*$C$5+G40*$C$6+G57*$C$7+G74*$C$8)</f>
        <v>104.63645015837591</v>
      </c>
      <c r="N3" s="18">
        <f>SUM(L3:M3)</f>
        <v>443.5164306705355</v>
      </c>
      <c r="O3" s="17">
        <f>L3/N3</f>
        <v>0.76407536920294006</v>
      </c>
      <c r="P3" s="17">
        <f>M3/N3</f>
        <v>0.23592463079705991</v>
      </c>
      <c r="Q3">
        <v>0</v>
      </c>
      <c r="R3">
        <v>1000</v>
      </c>
      <c r="S3">
        <v>0</v>
      </c>
      <c r="T3">
        <v>0</v>
      </c>
      <c r="U3">
        <v>0</v>
      </c>
      <c r="V3">
        <v>0</v>
      </c>
    </row>
    <row r="4" spans="1:22" ht="15.6" customHeight="1" thickBot="1" x14ac:dyDescent="0.35">
      <c r="A4" s="5"/>
      <c r="B4">
        <v>6151</v>
      </c>
      <c r="C4" s="17">
        <v>0.84438518636459858</v>
      </c>
      <c r="E4" s="4" t="s">
        <v>7</v>
      </c>
      <c r="F4" s="12">
        <v>0</v>
      </c>
      <c r="G4" s="12">
        <v>0</v>
      </c>
      <c r="K4" s="19" t="s">
        <v>8</v>
      </c>
      <c r="L4" s="20">
        <f t="shared" ref="L4:M16" si="0">(F5*$C$4+F24*$C$5+F41*$C$6+F58*$C$7+F75*$C$8)</f>
        <v>115.37943173666642</v>
      </c>
      <c r="M4" s="20">
        <f t="shared" si="0"/>
        <v>45.883992968637926</v>
      </c>
      <c r="N4" s="18">
        <f t="shared" ref="N4:N18" si="1">SUM(L4:M4)</f>
        <v>161.26342470530435</v>
      </c>
      <c r="O4" s="17">
        <f t="shared" ref="O4:O16" si="2">L4/N4</f>
        <v>0.71547179372826075</v>
      </c>
      <c r="P4" s="17">
        <f t="shared" ref="P4:P16" si="3">M4/N4</f>
        <v>0.28452820627173925</v>
      </c>
    </row>
    <row r="5" spans="1:22" ht="15.6" customHeight="1" thickBot="1" x14ac:dyDescent="0.35">
      <c r="A5" s="13"/>
      <c r="B5">
        <v>6452</v>
      </c>
      <c r="C5" s="17">
        <v>0.91767985937275853</v>
      </c>
      <c r="E5" s="4" t="s">
        <v>8</v>
      </c>
      <c r="F5" s="12">
        <v>20</v>
      </c>
      <c r="G5" s="12">
        <v>0</v>
      </c>
      <c r="K5" s="19" t="s">
        <v>9</v>
      </c>
      <c r="L5" s="20">
        <f t="shared" si="0"/>
        <v>15.900540665826181</v>
      </c>
      <c r="M5" s="20">
        <f t="shared" si="0"/>
        <v>23.850810998739274</v>
      </c>
      <c r="N5" s="18">
        <f t="shared" si="1"/>
        <v>39.751351664565455</v>
      </c>
      <c r="O5" s="17">
        <f t="shared" si="2"/>
        <v>0.39999999999999997</v>
      </c>
      <c r="P5" s="17">
        <f t="shared" si="3"/>
        <v>0.6</v>
      </c>
    </row>
    <row r="6" spans="1:22" ht="15.6" customHeight="1" thickBot="1" x14ac:dyDescent="0.35">
      <c r="A6" s="16"/>
      <c r="B6">
        <v>6471</v>
      </c>
      <c r="C6" s="17">
        <v>0.31466078796389074</v>
      </c>
      <c r="E6" s="4" t="s">
        <v>9</v>
      </c>
      <c r="F6" s="12">
        <v>0</v>
      </c>
      <c r="G6" s="12">
        <v>0</v>
      </c>
      <c r="K6" s="19" t="s">
        <v>10</v>
      </c>
      <c r="L6" s="20">
        <f t="shared" si="0"/>
        <v>0</v>
      </c>
      <c r="M6" s="20">
        <f t="shared" si="0"/>
        <v>207.67711659814637</v>
      </c>
      <c r="N6" s="18">
        <f t="shared" si="1"/>
        <v>207.67711659814637</v>
      </c>
      <c r="O6" s="17">
        <f t="shared" si="2"/>
        <v>0</v>
      </c>
      <c r="P6" s="17">
        <f t="shared" si="3"/>
        <v>1</v>
      </c>
    </row>
    <row r="7" spans="1:22" ht="15.6" customHeight="1" thickBot="1" x14ac:dyDescent="0.35">
      <c r="A7" s="11"/>
      <c r="B7">
        <v>7251</v>
      </c>
      <c r="C7" s="17">
        <v>0.91858919746223733</v>
      </c>
      <c r="E7" s="4" t="s">
        <v>10</v>
      </c>
      <c r="F7" s="12">
        <v>0</v>
      </c>
      <c r="G7" s="12">
        <v>10</v>
      </c>
      <c r="K7" s="19" t="s">
        <v>11</v>
      </c>
      <c r="L7" s="20">
        <f t="shared" si="0"/>
        <v>0</v>
      </c>
      <c r="M7" s="20">
        <f t="shared" si="0"/>
        <v>33.582273915473607</v>
      </c>
      <c r="N7" s="18">
        <f t="shared" si="1"/>
        <v>33.582273915473607</v>
      </c>
      <c r="O7" s="17">
        <f t="shared" si="2"/>
        <v>0</v>
      </c>
      <c r="P7" s="17">
        <f t="shared" si="3"/>
        <v>1</v>
      </c>
    </row>
    <row r="8" spans="1:22" ht="15.6" customHeight="1" thickBot="1" x14ac:dyDescent="0.35">
      <c r="A8" s="15"/>
      <c r="B8">
        <v>7351</v>
      </c>
      <c r="C8" s="17">
        <v>0.79502703329130908</v>
      </c>
      <c r="E8" s="4" t="s">
        <v>11</v>
      </c>
      <c r="F8" s="12">
        <v>0</v>
      </c>
      <c r="G8" s="12">
        <v>0</v>
      </c>
      <c r="K8" s="19" t="s">
        <v>12</v>
      </c>
      <c r="L8" s="20">
        <f t="shared" si="0"/>
        <v>0</v>
      </c>
      <c r="M8" s="20">
        <f t="shared" si="0"/>
        <v>20.086301018309943</v>
      </c>
      <c r="N8" s="18">
        <f t="shared" si="1"/>
        <v>20.086301018309943</v>
      </c>
      <c r="O8" s="17">
        <f t="shared" si="2"/>
        <v>0</v>
      </c>
      <c r="P8" s="17">
        <f t="shared" si="3"/>
        <v>1</v>
      </c>
    </row>
    <row r="9" spans="1:22" ht="15.6" customHeight="1" thickBot="1" x14ac:dyDescent="0.35">
      <c r="E9" s="4" t="s">
        <v>12</v>
      </c>
      <c r="F9" s="12">
        <v>0</v>
      </c>
      <c r="G9" s="12">
        <v>10</v>
      </c>
      <c r="K9" s="19" t="s">
        <v>13</v>
      </c>
      <c r="L9" s="20">
        <f t="shared" si="0"/>
        <v>399.78953339173069</v>
      </c>
      <c r="M9" s="20">
        <f t="shared" si="0"/>
        <v>31.935646812677227</v>
      </c>
      <c r="N9" s="18">
        <f t="shared" si="1"/>
        <v>431.72518020440793</v>
      </c>
      <c r="O9" s="17">
        <f t="shared" si="2"/>
        <v>0.92602783373080821</v>
      </c>
      <c r="P9" s="17">
        <f t="shared" si="3"/>
        <v>7.397216626919173E-2</v>
      </c>
    </row>
    <row r="10" spans="1:22" ht="15.6" customHeight="1" thickBot="1" x14ac:dyDescent="0.35">
      <c r="E10" s="4" t="s">
        <v>13</v>
      </c>
      <c r="F10" s="12">
        <v>0</v>
      </c>
      <c r="G10" s="12">
        <v>0</v>
      </c>
      <c r="K10" s="19" t="s">
        <v>14</v>
      </c>
      <c r="L10" s="20">
        <f t="shared" si="0"/>
        <v>579.13434025407241</v>
      </c>
      <c r="M10" s="20">
        <f t="shared" si="0"/>
        <v>5.3492333953861424</v>
      </c>
      <c r="N10" s="18">
        <f t="shared" si="1"/>
        <v>584.48357364945855</v>
      </c>
      <c r="O10" s="17">
        <f t="shared" si="2"/>
        <v>0.99084793202658195</v>
      </c>
      <c r="P10" s="17">
        <f t="shared" si="3"/>
        <v>9.1520679734180543E-3</v>
      </c>
    </row>
    <row r="11" spans="1:22" ht="15.6" customHeight="1" thickBot="1" x14ac:dyDescent="0.35">
      <c r="E11" s="4" t="s">
        <v>14</v>
      </c>
      <c r="F11" s="12">
        <v>10</v>
      </c>
      <c r="G11" s="12">
        <v>0</v>
      </c>
      <c r="K11" s="19" t="s">
        <v>15</v>
      </c>
      <c r="L11" s="20">
        <f t="shared" si="0"/>
        <v>144.05425851893796</v>
      </c>
      <c r="M11" s="20">
        <f t="shared" si="0"/>
        <v>0</v>
      </c>
      <c r="N11" s="18">
        <f t="shared" si="1"/>
        <v>144.05425851893796</v>
      </c>
      <c r="O11" s="17">
        <f t="shared" si="2"/>
        <v>1</v>
      </c>
      <c r="P11" s="17">
        <f t="shared" si="3"/>
        <v>0</v>
      </c>
    </row>
    <row r="12" spans="1:22" ht="15.6" customHeight="1" thickBot="1" x14ac:dyDescent="0.35">
      <c r="E12" s="4" t="s">
        <v>15</v>
      </c>
      <c r="F12" s="12">
        <v>20</v>
      </c>
      <c r="G12" s="12">
        <v>0</v>
      </c>
      <c r="K12" s="19" t="s">
        <v>16</v>
      </c>
      <c r="L12" s="20">
        <f t="shared" si="0"/>
        <v>27.548582542972333</v>
      </c>
      <c r="M12" s="20">
        <f t="shared" si="0"/>
        <v>1102.0993240404155</v>
      </c>
      <c r="N12" s="18">
        <f t="shared" si="1"/>
        <v>1129.6479065833878</v>
      </c>
      <c r="O12" s="17">
        <f t="shared" si="2"/>
        <v>2.4386875222291899E-2</v>
      </c>
      <c r="P12" s="17">
        <f t="shared" si="3"/>
        <v>0.97561312477770812</v>
      </c>
    </row>
    <row r="13" spans="1:22" ht="15.6" customHeight="1" thickBot="1" x14ac:dyDescent="0.35">
      <c r="E13" s="4" t="s">
        <v>16</v>
      </c>
      <c r="F13" s="12">
        <v>0</v>
      </c>
      <c r="G13" s="12">
        <v>120</v>
      </c>
      <c r="K13" s="19" t="s">
        <v>17</v>
      </c>
      <c r="L13" s="20">
        <f t="shared" si="0"/>
        <v>190.80648798991419</v>
      </c>
      <c r="M13" s="20">
        <f t="shared" si="0"/>
        <v>0</v>
      </c>
      <c r="N13" s="18">
        <f t="shared" si="1"/>
        <v>190.80648798991419</v>
      </c>
      <c r="O13" s="17">
        <f t="shared" si="2"/>
        <v>1</v>
      </c>
      <c r="P13" s="17">
        <f t="shared" si="3"/>
        <v>0</v>
      </c>
    </row>
    <row r="14" spans="1:22" ht="15.6" customHeight="1" thickBot="1" x14ac:dyDescent="0.35">
      <c r="E14" s="4" t="s">
        <v>17</v>
      </c>
      <c r="F14" s="12">
        <v>0</v>
      </c>
      <c r="G14" s="12">
        <v>0</v>
      </c>
      <c r="K14" s="19" t="s">
        <v>18</v>
      </c>
      <c r="L14" s="20">
        <f t="shared" si="0"/>
        <v>586.20403126213387</v>
      </c>
      <c r="M14" s="20">
        <f t="shared" si="0"/>
        <v>0</v>
      </c>
      <c r="N14" s="18">
        <f t="shared" si="1"/>
        <v>586.20403126213387</v>
      </c>
      <c r="O14" s="17">
        <f t="shared" si="2"/>
        <v>1</v>
      </c>
      <c r="P14" s="17">
        <f t="shared" si="3"/>
        <v>0</v>
      </c>
    </row>
    <row r="15" spans="1:22" ht="15.6" customHeight="1" thickBot="1" x14ac:dyDescent="0.35">
      <c r="E15" s="4" t="s">
        <v>18</v>
      </c>
      <c r="F15" s="12">
        <v>30</v>
      </c>
      <c r="G15" s="12">
        <v>0</v>
      </c>
      <c r="K15" s="19" t="s">
        <v>19</v>
      </c>
      <c r="L15" s="20">
        <f t="shared" si="0"/>
        <v>18.371783949244747</v>
      </c>
      <c r="M15" s="20">
        <f t="shared" si="0"/>
        <v>8.7585126516098768</v>
      </c>
      <c r="N15" s="18">
        <f t="shared" si="1"/>
        <v>27.130296600854624</v>
      </c>
      <c r="O15" s="17">
        <f t="shared" si="2"/>
        <v>0.67716856249430102</v>
      </c>
      <c r="P15" s="17">
        <f t="shared" si="3"/>
        <v>0.32283143750569898</v>
      </c>
    </row>
    <row r="16" spans="1:22" ht="15.6" customHeight="1" thickBot="1" x14ac:dyDescent="0.35">
      <c r="E16" s="4" t="s">
        <v>19</v>
      </c>
      <c r="F16" s="12">
        <v>0</v>
      </c>
      <c r="G16" s="12">
        <v>10</v>
      </c>
      <c r="K16" s="19" t="s">
        <v>20</v>
      </c>
      <c r="L16" s="20">
        <f t="shared" si="0"/>
        <v>33.983365100100201</v>
      </c>
      <c r="M16" s="20">
        <f t="shared" si="0"/>
        <v>4372.4555266045045</v>
      </c>
      <c r="N16" s="18">
        <f t="shared" si="1"/>
        <v>4406.4388917046044</v>
      </c>
      <c r="O16" s="17">
        <f t="shared" si="2"/>
        <v>7.71220614543776E-3</v>
      </c>
      <c r="P16" s="17">
        <f t="shared" si="3"/>
        <v>0.99228779385456234</v>
      </c>
    </row>
    <row r="17" spans="5:14" ht="15.6" customHeight="1" thickBot="1" x14ac:dyDescent="0.35">
      <c r="E17" s="4" t="s">
        <v>20</v>
      </c>
      <c r="F17" s="12">
        <v>0</v>
      </c>
      <c r="G17" s="12">
        <v>640</v>
      </c>
      <c r="K17" t="s">
        <v>55</v>
      </c>
      <c r="L17" s="18">
        <f>SUM(L3:L16)</f>
        <v>2450.0523359237586</v>
      </c>
      <c r="M17" s="18">
        <f>SUM(M3:M16)</f>
        <v>5956.3151891622765</v>
      </c>
      <c r="N17" s="18">
        <f t="shared" si="1"/>
        <v>8406.367525086036</v>
      </c>
    </row>
    <row r="18" spans="5:14" ht="15.6" customHeight="1" x14ac:dyDescent="0.3">
      <c r="E18" s="14" t="s">
        <v>55</v>
      </c>
      <c r="F18" s="14">
        <f>SUM(F4:F17)</f>
        <v>80</v>
      </c>
      <c r="G18" s="14">
        <f>SUM(G4:G17)</f>
        <v>790</v>
      </c>
      <c r="L18" s="22">
        <f>L17/N17</f>
        <v>0.29145196526470968</v>
      </c>
      <c r="M18" s="22">
        <f>M17/N17</f>
        <v>0.70854803473529027</v>
      </c>
      <c r="N18" s="18">
        <f t="shared" si="1"/>
        <v>1</v>
      </c>
    </row>
    <row r="19" spans="5:14" ht="15" thickBot="1" x14ac:dyDescent="0.35"/>
    <row r="20" spans="5:14" ht="15" thickBot="1" x14ac:dyDescent="0.35">
      <c r="E20" s="50" t="s">
        <v>0</v>
      </c>
      <c r="F20" s="52" t="s">
        <v>1</v>
      </c>
      <c r="G20" s="53"/>
    </row>
    <row r="21" spans="5:14" ht="27" thickBot="1" x14ac:dyDescent="0.35">
      <c r="E21" s="50"/>
      <c r="F21" s="6" t="s">
        <v>2</v>
      </c>
      <c r="G21" s="6" t="s">
        <v>3</v>
      </c>
    </row>
    <row r="22" spans="5:14" ht="15" thickBot="1" x14ac:dyDescent="0.35">
      <c r="E22" s="51"/>
      <c r="F22" s="7" t="s">
        <v>5</v>
      </c>
      <c r="G22" s="7" t="s">
        <v>5</v>
      </c>
    </row>
    <row r="23" spans="5:14" ht="15" thickBot="1" x14ac:dyDescent="0.35">
      <c r="E23" s="8" t="s">
        <v>7</v>
      </c>
      <c r="F23" s="9">
        <v>150</v>
      </c>
      <c r="G23" s="9">
        <v>50</v>
      </c>
    </row>
    <row r="24" spans="5:14" ht="15" thickBot="1" x14ac:dyDescent="0.35">
      <c r="E24" s="8" t="s">
        <v>8</v>
      </c>
      <c r="F24" s="9">
        <v>90</v>
      </c>
      <c r="G24" s="9">
        <v>50</v>
      </c>
    </row>
    <row r="25" spans="5:14" ht="15" thickBot="1" x14ac:dyDescent="0.35">
      <c r="E25" s="8" t="s">
        <v>9</v>
      </c>
      <c r="F25" s="9">
        <v>0</v>
      </c>
      <c r="G25" s="9">
        <v>0</v>
      </c>
    </row>
    <row r="26" spans="5:14" ht="15" thickBot="1" x14ac:dyDescent="0.35">
      <c r="E26" s="8" t="s">
        <v>10</v>
      </c>
      <c r="F26" s="9">
        <v>0</v>
      </c>
      <c r="G26" s="9">
        <v>0</v>
      </c>
    </row>
    <row r="27" spans="5:14" ht="15" thickBot="1" x14ac:dyDescent="0.35">
      <c r="E27" s="8" t="s">
        <v>11</v>
      </c>
      <c r="F27" s="9">
        <v>0</v>
      </c>
      <c r="G27" s="9">
        <v>0</v>
      </c>
    </row>
    <row r="28" spans="5:14" ht="15" thickBot="1" x14ac:dyDescent="0.35">
      <c r="E28" s="8" t="s">
        <v>12</v>
      </c>
      <c r="F28" s="9">
        <v>0</v>
      </c>
      <c r="G28" s="9">
        <v>0</v>
      </c>
    </row>
    <row r="29" spans="5:14" ht="15" thickBot="1" x14ac:dyDescent="0.35">
      <c r="E29" s="8" t="s">
        <v>13</v>
      </c>
      <c r="F29" s="9">
        <v>210</v>
      </c>
      <c r="G29" s="9">
        <v>30</v>
      </c>
    </row>
    <row r="30" spans="5:14" ht="15" thickBot="1" x14ac:dyDescent="0.35">
      <c r="E30" s="8" t="s">
        <v>14</v>
      </c>
      <c r="F30" s="9">
        <v>310</v>
      </c>
      <c r="G30" s="9">
        <v>0</v>
      </c>
    </row>
    <row r="31" spans="5:14" ht="15" thickBot="1" x14ac:dyDescent="0.35">
      <c r="E31" s="8" t="s">
        <v>15</v>
      </c>
      <c r="F31" s="9">
        <v>10</v>
      </c>
      <c r="G31" s="9">
        <v>0</v>
      </c>
    </row>
    <row r="32" spans="5:14" ht="15" thickBot="1" x14ac:dyDescent="0.35">
      <c r="E32" s="8" t="s">
        <v>16</v>
      </c>
      <c r="F32" s="9">
        <v>10</v>
      </c>
      <c r="G32" s="10">
        <v>300</v>
      </c>
    </row>
    <row r="33" spans="5:7" ht="15" thickBot="1" x14ac:dyDescent="0.35">
      <c r="E33" s="8" t="s">
        <v>17</v>
      </c>
      <c r="F33" s="9">
        <v>0</v>
      </c>
      <c r="G33" s="9">
        <v>0</v>
      </c>
    </row>
    <row r="34" spans="5:7" ht="15" thickBot="1" x14ac:dyDescent="0.35">
      <c r="E34" s="8" t="s">
        <v>18</v>
      </c>
      <c r="F34" s="9">
        <v>0</v>
      </c>
      <c r="G34" s="9">
        <v>0</v>
      </c>
    </row>
    <row r="35" spans="5:7" ht="15" thickBot="1" x14ac:dyDescent="0.35">
      <c r="E35" s="8" t="s">
        <v>19</v>
      </c>
      <c r="F35" s="9">
        <v>0</v>
      </c>
      <c r="G35" s="9">
        <v>0</v>
      </c>
    </row>
    <row r="36" spans="5:7" ht="15" thickBot="1" x14ac:dyDescent="0.35">
      <c r="E36" s="8" t="s">
        <v>20</v>
      </c>
      <c r="F36" s="9">
        <v>0</v>
      </c>
      <c r="G36" s="10">
        <v>840</v>
      </c>
    </row>
    <row r="37" spans="5:7" x14ac:dyDescent="0.3">
      <c r="E37" s="14" t="s">
        <v>55</v>
      </c>
      <c r="F37" s="14">
        <f>SUM(F23:F36)</f>
        <v>780</v>
      </c>
      <c r="G37" s="14">
        <f>SUM(G23:G36)</f>
        <v>1270</v>
      </c>
    </row>
    <row r="39" spans="5:7" x14ac:dyDescent="0.3">
      <c r="E39" s="16" t="s">
        <v>52</v>
      </c>
      <c r="F39" s="16" t="s">
        <v>53</v>
      </c>
      <c r="G39" s="16" t="s">
        <v>54</v>
      </c>
    </row>
    <row r="40" spans="5:7" x14ac:dyDescent="0.3">
      <c r="E40" s="16" t="s">
        <v>7</v>
      </c>
      <c r="F40" s="16">
        <v>0</v>
      </c>
      <c r="G40" s="16">
        <v>2</v>
      </c>
    </row>
    <row r="41" spans="5:7" x14ac:dyDescent="0.3">
      <c r="E41" s="16" t="s">
        <v>8</v>
      </c>
      <c r="F41" s="16">
        <v>0</v>
      </c>
      <c r="G41" s="16">
        <v>0</v>
      </c>
    </row>
    <row r="42" spans="5:7" x14ac:dyDescent="0.3">
      <c r="E42" s="16" t="s">
        <v>9</v>
      </c>
      <c r="F42" s="16">
        <v>0</v>
      </c>
      <c r="G42" s="16">
        <v>0</v>
      </c>
    </row>
    <row r="43" spans="5:7" x14ac:dyDescent="0.3">
      <c r="E43" s="16" t="s">
        <v>10</v>
      </c>
      <c r="F43" s="16">
        <v>0</v>
      </c>
      <c r="G43" s="16">
        <v>15</v>
      </c>
    </row>
    <row r="44" spans="5:7" x14ac:dyDescent="0.3">
      <c r="E44" s="16" t="s">
        <v>11</v>
      </c>
      <c r="F44" s="16">
        <v>0</v>
      </c>
      <c r="G44" s="16">
        <v>27</v>
      </c>
    </row>
    <row r="45" spans="5:7" x14ac:dyDescent="0.3">
      <c r="E45" s="16" t="s">
        <v>12</v>
      </c>
      <c r="F45" s="16">
        <v>0</v>
      </c>
      <c r="G45" s="16">
        <v>37</v>
      </c>
    </row>
    <row r="46" spans="5:7" x14ac:dyDescent="0.3">
      <c r="E46" s="16" t="s">
        <v>13</v>
      </c>
      <c r="F46" s="16">
        <v>36</v>
      </c>
      <c r="G46" s="16">
        <v>14</v>
      </c>
    </row>
    <row r="47" spans="5:7" x14ac:dyDescent="0.3">
      <c r="E47" s="16" t="s">
        <v>14</v>
      </c>
      <c r="F47" s="16">
        <v>0</v>
      </c>
      <c r="G47" s="16">
        <v>17</v>
      </c>
    </row>
    <row r="48" spans="5:7" x14ac:dyDescent="0.3">
      <c r="E48" s="16" t="s">
        <v>15</v>
      </c>
      <c r="F48" s="16">
        <v>60</v>
      </c>
      <c r="G48" s="16">
        <v>0</v>
      </c>
    </row>
    <row r="49" spans="5:7" x14ac:dyDescent="0.3">
      <c r="E49" s="16" t="s">
        <v>16</v>
      </c>
      <c r="F49" s="16">
        <v>0</v>
      </c>
      <c r="G49" s="16">
        <v>793</v>
      </c>
    </row>
    <row r="50" spans="5:7" x14ac:dyDescent="0.3">
      <c r="E50" s="16" t="s">
        <v>17</v>
      </c>
      <c r="F50" s="16">
        <v>0</v>
      </c>
      <c r="G50" s="16">
        <v>0</v>
      </c>
    </row>
    <row r="51" spans="5:7" x14ac:dyDescent="0.3">
      <c r="E51" s="16" t="s">
        <v>18</v>
      </c>
      <c r="F51" s="16">
        <v>70</v>
      </c>
      <c r="G51" s="16">
        <v>0</v>
      </c>
    </row>
    <row r="52" spans="5:7" x14ac:dyDescent="0.3">
      <c r="E52" s="16" t="s">
        <v>19</v>
      </c>
      <c r="F52" s="16">
        <v>0</v>
      </c>
      <c r="G52" s="16">
        <v>1</v>
      </c>
    </row>
    <row r="53" spans="5:7" x14ac:dyDescent="0.3">
      <c r="E53" s="16" t="s">
        <v>20</v>
      </c>
      <c r="F53" s="16">
        <v>108</v>
      </c>
      <c r="G53" s="16">
        <v>1221</v>
      </c>
    </row>
    <row r="54" spans="5:7" s="14" customFormat="1" x14ac:dyDescent="0.3">
      <c r="E54" s="14" t="s">
        <v>55</v>
      </c>
      <c r="F54" s="14">
        <f>SUM(F40:F53)</f>
        <v>274</v>
      </c>
      <c r="G54" s="14">
        <f>SUM(G40:G53)</f>
        <v>2127</v>
      </c>
    </row>
    <row r="55" spans="5:7" s="14" customFormat="1" x14ac:dyDescent="0.3"/>
    <row r="56" spans="5:7" x14ac:dyDescent="0.3">
      <c r="E56" s="11" t="s">
        <v>52</v>
      </c>
      <c r="F56" s="11" t="s">
        <v>53</v>
      </c>
      <c r="G56" s="11" t="s">
        <v>54</v>
      </c>
    </row>
    <row r="57" spans="5:7" x14ac:dyDescent="0.3">
      <c r="E57" s="11" t="s">
        <v>7</v>
      </c>
      <c r="F57" s="11">
        <v>20</v>
      </c>
      <c r="G57" s="11">
        <v>20</v>
      </c>
    </row>
    <row r="58" spans="5:7" x14ac:dyDescent="0.3">
      <c r="E58" s="11" t="s">
        <v>8</v>
      </c>
      <c r="F58" s="11">
        <v>0</v>
      </c>
      <c r="G58" s="11">
        <v>0</v>
      </c>
    </row>
    <row r="59" spans="5:7" x14ac:dyDescent="0.3">
      <c r="E59" s="11" t="s">
        <v>9</v>
      </c>
      <c r="F59" s="11">
        <v>0</v>
      </c>
      <c r="G59" s="11">
        <v>0</v>
      </c>
    </row>
    <row r="60" spans="5:7" x14ac:dyDescent="0.3">
      <c r="E60" s="11" t="s">
        <v>10</v>
      </c>
      <c r="F60" s="11">
        <v>0</v>
      </c>
      <c r="G60" s="11">
        <v>30</v>
      </c>
    </row>
    <row r="61" spans="5:7" x14ac:dyDescent="0.3">
      <c r="E61" s="11" t="s">
        <v>11</v>
      </c>
      <c r="F61" s="11">
        <v>0</v>
      </c>
      <c r="G61" s="11">
        <v>10</v>
      </c>
    </row>
    <row r="62" spans="5:7" x14ac:dyDescent="0.3">
      <c r="E62" s="11" t="s">
        <v>12</v>
      </c>
      <c r="F62" s="11">
        <v>0</v>
      </c>
      <c r="G62" s="11">
        <v>0</v>
      </c>
    </row>
    <row r="63" spans="5:7" x14ac:dyDescent="0.3">
      <c r="E63" s="11" t="s">
        <v>13</v>
      </c>
      <c r="F63" s="11">
        <v>40</v>
      </c>
      <c r="G63" s="11">
        <v>0</v>
      </c>
    </row>
    <row r="64" spans="5:7" x14ac:dyDescent="0.3">
      <c r="E64" s="11" t="s">
        <v>14</v>
      </c>
      <c r="F64" s="11">
        <v>0</v>
      </c>
      <c r="G64" s="11">
        <v>0</v>
      </c>
    </row>
    <row r="65" spans="5:7" x14ac:dyDescent="0.3">
      <c r="E65" s="11" t="s">
        <v>15</v>
      </c>
      <c r="F65" s="11">
        <v>30</v>
      </c>
      <c r="G65" s="11">
        <v>0</v>
      </c>
    </row>
    <row r="66" spans="5:7" x14ac:dyDescent="0.3">
      <c r="E66" s="11" t="s">
        <v>16</v>
      </c>
      <c r="F66" s="11">
        <v>20</v>
      </c>
      <c r="G66" s="11">
        <v>120</v>
      </c>
    </row>
    <row r="67" spans="5:7" x14ac:dyDescent="0.3">
      <c r="E67" s="11" t="s">
        <v>17</v>
      </c>
      <c r="F67" s="11">
        <v>0</v>
      </c>
      <c r="G67" s="11">
        <v>0</v>
      </c>
    </row>
    <row r="68" spans="5:7" x14ac:dyDescent="0.3">
      <c r="E68" s="11" t="s">
        <v>18</v>
      </c>
      <c r="F68" s="11">
        <v>50</v>
      </c>
      <c r="G68" s="11">
        <v>0</v>
      </c>
    </row>
    <row r="69" spans="5:7" x14ac:dyDescent="0.3">
      <c r="E69" s="11" t="s">
        <v>19</v>
      </c>
      <c r="F69" s="11">
        <v>20</v>
      </c>
      <c r="G69" s="11">
        <v>0</v>
      </c>
    </row>
    <row r="70" spans="5:7" x14ac:dyDescent="0.3">
      <c r="E70" s="11" t="s">
        <v>20</v>
      </c>
      <c r="F70" s="11">
        <v>0</v>
      </c>
      <c r="G70" s="11">
        <v>1140</v>
      </c>
    </row>
    <row r="71" spans="5:7" x14ac:dyDescent="0.3">
      <c r="E71" s="14" t="s">
        <v>55</v>
      </c>
      <c r="F71" s="14">
        <f>SUM(F57:F70)</f>
        <v>180</v>
      </c>
      <c r="G71" s="14">
        <f>SUM(G57:G70)</f>
        <v>1320</v>
      </c>
    </row>
    <row r="73" spans="5:7" x14ac:dyDescent="0.3">
      <c r="E73" s="15" t="s">
        <v>52</v>
      </c>
      <c r="F73" s="15" t="s">
        <v>60</v>
      </c>
      <c r="G73" s="15" t="s">
        <v>61</v>
      </c>
    </row>
    <row r="74" spans="5:7" x14ac:dyDescent="0.3">
      <c r="E74" s="15" t="s">
        <v>7</v>
      </c>
      <c r="F74" s="15">
        <v>230</v>
      </c>
      <c r="G74" s="15">
        <v>50</v>
      </c>
    </row>
    <row r="75" spans="5:7" x14ac:dyDescent="0.3">
      <c r="E75" s="15" t="s">
        <v>8</v>
      </c>
      <c r="F75" s="15">
        <v>20</v>
      </c>
      <c r="G75" s="15">
        <v>0</v>
      </c>
    </row>
    <row r="76" spans="5:7" x14ac:dyDescent="0.3">
      <c r="E76" s="15" t="s">
        <v>9</v>
      </c>
      <c r="F76" s="15">
        <v>20</v>
      </c>
      <c r="G76" s="15">
        <v>30</v>
      </c>
    </row>
    <row r="77" spans="5:7" x14ac:dyDescent="0.3">
      <c r="E77" s="15" t="s">
        <v>10</v>
      </c>
      <c r="F77" s="15">
        <v>0</v>
      </c>
      <c r="G77" s="15">
        <v>210</v>
      </c>
    </row>
    <row r="78" spans="5:7" x14ac:dyDescent="0.3">
      <c r="E78" s="15" t="s">
        <v>11</v>
      </c>
      <c r="F78" s="15">
        <v>0</v>
      </c>
      <c r="G78" s="15">
        <v>20</v>
      </c>
    </row>
    <row r="79" spans="5:7" x14ac:dyDescent="0.3">
      <c r="E79" s="15" t="s">
        <v>12</v>
      </c>
      <c r="F79" s="15">
        <v>0</v>
      </c>
      <c r="G79" s="15">
        <v>0</v>
      </c>
    </row>
    <row r="80" spans="5:7" x14ac:dyDescent="0.3">
      <c r="E80" s="15" t="s">
        <v>13</v>
      </c>
      <c r="F80" s="15">
        <v>200</v>
      </c>
      <c r="G80" s="15">
        <v>0</v>
      </c>
    </row>
    <row r="81" spans="5:7" x14ac:dyDescent="0.3">
      <c r="E81" s="15" t="s">
        <v>14</v>
      </c>
      <c r="F81" s="15">
        <v>360</v>
      </c>
      <c r="G81" s="15">
        <v>0</v>
      </c>
    </row>
    <row r="82" spans="5:7" x14ac:dyDescent="0.3">
      <c r="E82" s="15" t="s">
        <v>15</v>
      </c>
      <c r="F82" s="15">
        <v>90</v>
      </c>
      <c r="G82" s="15">
        <v>0</v>
      </c>
    </row>
    <row r="83" spans="5:7" x14ac:dyDescent="0.3">
      <c r="E83" s="15" t="s">
        <v>16</v>
      </c>
      <c r="F83" s="15">
        <v>0</v>
      </c>
      <c r="G83" s="15">
        <v>460</v>
      </c>
    </row>
    <row r="84" spans="5:7" x14ac:dyDescent="0.3">
      <c r="E84" s="15" t="s">
        <v>17</v>
      </c>
      <c r="F84" s="15">
        <v>240</v>
      </c>
      <c r="G84" s="15">
        <v>0</v>
      </c>
    </row>
    <row r="85" spans="5:7" x14ac:dyDescent="0.3">
      <c r="E85" s="15" t="s">
        <v>18</v>
      </c>
      <c r="F85" s="15">
        <v>620</v>
      </c>
      <c r="G85" s="15">
        <v>0</v>
      </c>
    </row>
    <row r="86" spans="5:7" x14ac:dyDescent="0.3">
      <c r="E86" s="15" t="s">
        <v>19</v>
      </c>
      <c r="F86" s="15">
        <v>0</v>
      </c>
      <c r="G86" s="15">
        <v>0</v>
      </c>
    </row>
    <row r="87" spans="5:7" x14ac:dyDescent="0.3">
      <c r="E87" s="15" t="s">
        <v>20</v>
      </c>
      <c r="F87" s="15">
        <v>0</v>
      </c>
      <c r="G87" s="15">
        <v>2050</v>
      </c>
    </row>
    <row r="88" spans="5:7" x14ac:dyDescent="0.3">
      <c r="E88" s="15" t="s">
        <v>55</v>
      </c>
      <c r="F88" s="15">
        <f>SUM(F74:F87)</f>
        <v>1780</v>
      </c>
      <c r="G88" s="15">
        <f>SUM(G74:G87)</f>
        <v>2820</v>
      </c>
    </row>
  </sheetData>
  <mergeCells count="4">
    <mergeCell ref="E20:E22"/>
    <mergeCell ref="F20:G20"/>
    <mergeCell ref="E1:E3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0EBC-4BE6-4AE2-BFFA-FD2CDAC5FBC6}">
  <dimension ref="A1:AG82"/>
  <sheetViews>
    <sheetView workbookViewId="0">
      <selection activeCell="E4" sqref="E4"/>
    </sheetView>
  </sheetViews>
  <sheetFormatPr defaultRowHeight="14.4" x14ac:dyDescent="0.3"/>
  <cols>
    <col min="6" max="6" width="51.88671875" customWidth="1"/>
    <col min="7" max="7" width="16.33203125" customWidth="1"/>
    <col min="12" max="12" width="12.109375" customWidth="1"/>
  </cols>
  <sheetData>
    <row r="1" spans="1:33" x14ac:dyDescent="0.3">
      <c r="E1" s="5" t="s">
        <v>33</v>
      </c>
      <c r="F1" s="5"/>
      <c r="G1" s="5" t="s">
        <v>34</v>
      </c>
      <c r="M1" t="s">
        <v>102</v>
      </c>
      <c r="N1" t="s">
        <v>103</v>
      </c>
      <c r="O1" t="s">
        <v>6</v>
      </c>
    </row>
    <row r="2" spans="1:33" x14ac:dyDescent="0.3">
      <c r="A2" s="5"/>
      <c r="B2" s="49" t="s">
        <v>88</v>
      </c>
      <c r="C2" s="17">
        <v>0.84438518636459858</v>
      </c>
      <c r="E2" s="5"/>
      <c r="F2" s="5"/>
      <c r="G2" s="5" t="s">
        <v>35</v>
      </c>
      <c r="K2" s="59" t="s">
        <v>71</v>
      </c>
      <c r="L2" t="s">
        <v>69</v>
      </c>
      <c r="M2">
        <f>G4*C$2+G20*C$3+G37*C$4+G50*C$5+G68*C$6</f>
        <v>2530.3368852459075</v>
      </c>
      <c r="N2">
        <f>M2*2</f>
        <v>5060.673770491815</v>
      </c>
      <c r="O2" s="48">
        <f>N2/N$8</f>
        <v>0.31869224097483517</v>
      </c>
      <c r="P2" t="s">
        <v>137</v>
      </c>
    </row>
    <row r="3" spans="1:33" x14ac:dyDescent="0.3">
      <c r="A3" s="13"/>
      <c r="B3" s="49" t="s">
        <v>90</v>
      </c>
      <c r="C3" s="17">
        <v>0.91767985937275853</v>
      </c>
      <c r="E3" s="5"/>
      <c r="F3" s="5"/>
      <c r="G3" s="5" t="s">
        <v>36</v>
      </c>
      <c r="K3" s="59"/>
      <c r="L3" t="s">
        <v>70</v>
      </c>
      <c r="M3">
        <f>G6*C$2+G22*C$3+G39*C$4+G52*C$5+G70*C$6</f>
        <v>34.612686676027984</v>
      </c>
      <c r="N3">
        <f t="shared" ref="N3:N8" si="0">M3*2</f>
        <v>69.225373352055968</v>
      </c>
      <c r="O3" s="48">
        <f t="shared" ref="O3:O8" si="1">N3/N$8</f>
        <v>4.3594174148361134E-3</v>
      </c>
    </row>
    <row r="4" spans="1:33" x14ac:dyDescent="0.3">
      <c r="A4" s="16"/>
      <c r="B4" s="49" t="s">
        <v>91</v>
      </c>
      <c r="C4" s="17">
        <v>0.31466078796389074</v>
      </c>
      <c r="E4" s="5" t="s">
        <v>37</v>
      </c>
      <c r="F4" s="5"/>
      <c r="G4" s="5">
        <v>90</v>
      </c>
      <c r="K4" s="59" t="s">
        <v>77</v>
      </c>
      <c r="L4" t="s">
        <v>100</v>
      </c>
      <c r="M4">
        <f>G8*C$2+G24*C$3+G41*C$4+G54*C$5+G72*C$6</f>
        <v>231.88681850527792</v>
      </c>
      <c r="N4">
        <f t="shared" si="0"/>
        <v>463.77363701055583</v>
      </c>
      <c r="O4" s="48">
        <f t="shared" si="1"/>
        <v>2.9205806654788564E-2</v>
      </c>
    </row>
    <row r="5" spans="1:33" ht="14.4" customHeight="1" x14ac:dyDescent="0.3">
      <c r="A5" s="11"/>
      <c r="B5" s="49" t="s">
        <v>92</v>
      </c>
      <c r="C5" s="17">
        <v>0.91858919746223733</v>
      </c>
      <c r="E5" s="5" t="s">
        <v>38</v>
      </c>
      <c r="F5" s="5"/>
      <c r="G5" s="5">
        <v>0</v>
      </c>
      <c r="K5" s="59"/>
      <c r="L5" t="s">
        <v>72</v>
      </c>
      <c r="M5">
        <f>G9*C$2+G25*C$3+G42*C$4+G55*C$5+G73*C$6</f>
        <v>830.37078479604008</v>
      </c>
      <c r="N5">
        <f t="shared" si="0"/>
        <v>1660.7415695920802</v>
      </c>
      <c r="O5" s="48">
        <f t="shared" si="1"/>
        <v>0.10458398950342322</v>
      </c>
    </row>
    <row r="6" spans="1:33" x14ac:dyDescent="0.3">
      <c r="A6" s="15"/>
      <c r="B6" s="49" t="s">
        <v>93</v>
      </c>
      <c r="C6" s="17">
        <v>0.79502703329130908</v>
      </c>
      <c r="E6" s="5" t="s">
        <v>39</v>
      </c>
      <c r="F6" s="5"/>
      <c r="G6" s="5">
        <v>0</v>
      </c>
      <c r="K6" s="59"/>
      <c r="L6" t="s">
        <v>74</v>
      </c>
      <c r="M6">
        <f>G10*C$2+G26*C$3+G43*C$4+G56*C$5+G74*C$6</f>
        <v>1782.437814739947</v>
      </c>
      <c r="N6">
        <f t="shared" si="0"/>
        <v>3564.8756294798941</v>
      </c>
      <c r="O6" s="48">
        <f t="shared" si="1"/>
        <v>0.22449544362649429</v>
      </c>
    </row>
    <row r="7" spans="1:33" x14ac:dyDescent="0.3">
      <c r="E7" s="5" t="s">
        <v>40</v>
      </c>
      <c r="F7" s="5"/>
      <c r="G7" s="5">
        <v>90</v>
      </c>
      <c r="K7" s="59"/>
      <c r="L7" t="s">
        <v>75</v>
      </c>
      <c r="M7">
        <f>G11*C$2+G27*C$3+G44*C$4+G57*C$5+G75*C$6</f>
        <v>2530.1055276708639</v>
      </c>
      <c r="N7">
        <f t="shared" si="0"/>
        <v>5060.2110553417278</v>
      </c>
      <c r="O7" s="48">
        <f t="shared" si="1"/>
        <v>0.31866310182562263</v>
      </c>
    </row>
    <row r="8" spans="1:33" x14ac:dyDescent="0.3">
      <c r="E8" s="5" t="s">
        <v>101</v>
      </c>
      <c r="F8" s="5"/>
      <c r="G8" s="5">
        <v>0</v>
      </c>
      <c r="K8" s="58" t="s">
        <v>55</v>
      </c>
      <c r="L8" s="58"/>
      <c r="M8">
        <f>SUM(M2:M7)</f>
        <v>7939.7505176340646</v>
      </c>
      <c r="N8">
        <f t="shared" si="0"/>
        <v>15879.501035268129</v>
      </c>
      <c r="O8" s="39">
        <f t="shared" si="1"/>
        <v>1</v>
      </c>
    </row>
    <row r="9" spans="1:33" x14ac:dyDescent="0.3">
      <c r="E9" s="5" t="s">
        <v>73</v>
      </c>
      <c r="F9" s="5"/>
      <c r="G9" s="5">
        <v>20</v>
      </c>
      <c r="L9" t="s">
        <v>78</v>
      </c>
      <c r="N9" s="40">
        <f>N8/forestarea!E2</f>
        <v>7.2686081289294446E-3</v>
      </c>
      <c r="O9" t="s">
        <v>104</v>
      </c>
    </row>
    <row r="10" spans="1:33" x14ac:dyDescent="0.3">
      <c r="E10" s="5" t="s">
        <v>43</v>
      </c>
      <c r="F10" s="5"/>
      <c r="G10" s="5">
        <v>330</v>
      </c>
    </row>
    <row r="11" spans="1:33" x14ac:dyDescent="0.3">
      <c r="E11" s="5" t="s">
        <v>44</v>
      </c>
      <c r="F11" s="5"/>
      <c r="G11" s="5">
        <v>350</v>
      </c>
      <c r="L11" t="s">
        <v>97</v>
      </c>
    </row>
    <row r="12" spans="1:33" x14ac:dyDescent="0.3">
      <c r="E12" s="5" t="s">
        <v>76</v>
      </c>
      <c r="F12" s="5"/>
      <c r="G12" s="5">
        <v>80</v>
      </c>
    </row>
    <row r="13" spans="1:33" ht="18" x14ac:dyDescent="0.35">
      <c r="E13" s="5" t="s">
        <v>46</v>
      </c>
      <c r="F13" s="5"/>
      <c r="G13" s="5">
        <v>780</v>
      </c>
      <c r="L13" s="41" t="s">
        <v>105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x14ac:dyDescent="0.3">
      <c r="E14" s="5" t="s">
        <v>47</v>
      </c>
      <c r="F14" s="5"/>
      <c r="G14" s="5">
        <v>870</v>
      </c>
    </row>
    <row r="15" spans="1:33" x14ac:dyDescent="0.3">
      <c r="E15" s="5" t="s">
        <v>48</v>
      </c>
      <c r="F15" s="5"/>
      <c r="G15" s="23">
        <v>0.1</v>
      </c>
    </row>
    <row r="16" spans="1:33" x14ac:dyDescent="0.3">
      <c r="E16" s="5" t="s">
        <v>49</v>
      </c>
      <c r="F16" s="5"/>
      <c r="G16" s="23">
        <v>0.9</v>
      </c>
    </row>
    <row r="17" spans="5:7" x14ac:dyDescent="0.3">
      <c r="E17" s="5" t="s">
        <v>50</v>
      </c>
      <c r="F17" s="5"/>
      <c r="G17" s="5">
        <v>0</v>
      </c>
    </row>
    <row r="18" spans="5:7" x14ac:dyDescent="0.3">
      <c r="E18" s="5"/>
    </row>
    <row r="20" spans="5:7" x14ac:dyDescent="0.3">
      <c r="E20" s="13" t="s">
        <v>37</v>
      </c>
      <c r="F20" s="13"/>
      <c r="G20" s="13">
        <v>780</v>
      </c>
    </row>
    <row r="21" spans="5:7" x14ac:dyDescent="0.3">
      <c r="E21" s="13" t="s">
        <v>38</v>
      </c>
      <c r="F21" s="13"/>
      <c r="G21" s="13">
        <v>0</v>
      </c>
    </row>
    <row r="22" spans="5:7" x14ac:dyDescent="0.3">
      <c r="E22" s="13" t="s">
        <v>39</v>
      </c>
      <c r="F22" s="13"/>
      <c r="G22" s="13">
        <v>0</v>
      </c>
    </row>
    <row r="23" spans="5:7" x14ac:dyDescent="0.3">
      <c r="E23" s="13" t="s">
        <v>40</v>
      </c>
      <c r="F23" s="13"/>
      <c r="G23" s="13">
        <v>780</v>
      </c>
    </row>
    <row r="24" spans="5:7" x14ac:dyDescent="0.3">
      <c r="E24" s="13" t="s">
        <v>41</v>
      </c>
      <c r="F24" s="13"/>
      <c r="G24" s="13">
        <v>50</v>
      </c>
    </row>
    <row r="25" spans="5:7" x14ac:dyDescent="0.3">
      <c r="E25" s="13" t="s">
        <v>42</v>
      </c>
      <c r="F25" s="13"/>
      <c r="G25" s="13">
        <v>60</v>
      </c>
    </row>
    <row r="26" spans="5:7" x14ac:dyDescent="0.3">
      <c r="E26" s="13" t="s">
        <v>43</v>
      </c>
      <c r="F26" s="13"/>
      <c r="G26" s="13">
        <v>560</v>
      </c>
    </row>
    <row r="27" spans="5:7" x14ac:dyDescent="0.3">
      <c r="E27" s="13" t="s">
        <v>44</v>
      </c>
      <c r="F27" s="13"/>
      <c r="G27" s="13">
        <v>460</v>
      </c>
    </row>
    <row r="28" spans="5:7" x14ac:dyDescent="0.3">
      <c r="E28" s="13" t="s">
        <v>45</v>
      </c>
      <c r="F28" s="13"/>
      <c r="G28" s="13">
        <v>130</v>
      </c>
    </row>
    <row r="29" spans="5:7" x14ac:dyDescent="0.3">
      <c r="E29" s="13" t="s">
        <v>46</v>
      </c>
      <c r="F29" s="13"/>
      <c r="G29" s="13">
        <v>1260</v>
      </c>
    </row>
    <row r="30" spans="5:7" x14ac:dyDescent="0.3">
      <c r="E30" s="13" t="s">
        <v>47</v>
      </c>
      <c r="F30" s="13"/>
      <c r="G30" s="13">
        <v>2040</v>
      </c>
    </row>
    <row r="31" spans="5:7" x14ac:dyDescent="0.3">
      <c r="E31" s="13" t="s">
        <v>48</v>
      </c>
      <c r="F31" s="13"/>
      <c r="G31" s="24">
        <v>0.38</v>
      </c>
    </row>
    <row r="32" spans="5:7" x14ac:dyDescent="0.3">
      <c r="E32" s="13" t="s">
        <v>49</v>
      </c>
      <c r="F32" s="13"/>
      <c r="G32" s="24">
        <v>0.62</v>
      </c>
    </row>
    <row r="33" spans="5:7" x14ac:dyDescent="0.3">
      <c r="E33" s="13" t="s">
        <v>50</v>
      </c>
      <c r="F33" s="13"/>
      <c r="G33" s="13">
        <v>120</v>
      </c>
    </row>
    <row r="34" spans="5:7" x14ac:dyDescent="0.3">
      <c r="E34" s="13" t="s">
        <v>51</v>
      </c>
      <c r="F34" s="13"/>
      <c r="G34" s="13">
        <v>1140</v>
      </c>
    </row>
    <row r="37" spans="5:7" x14ac:dyDescent="0.3">
      <c r="E37" s="16" t="s">
        <v>37</v>
      </c>
      <c r="F37" s="16"/>
      <c r="G37" s="16">
        <v>180</v>
      </c>
    </row>
    <row r="38" spans="5:7" x14ac:dyDescent="0.3">
      <c r="E38" s="16" t="s">
        <v>38</v>
      </c>
      <c r="F38" s="16"/>
      <c r="G38" s="16">
        <v>0</v>
      </c>
    </row>
    <row r="39" spans="5:7" x14ac:dyDescent="0.3">
      <c r="E39" s="16" t="s">
        <v>39</v>
      </c>
      <c r="F39" s="16"/>
      <c r="G39" s="16">
        <v>110</v>
      </c>
    </row>
    <row r="40" spans="5:7" x14ac:dyDescent="0.3">
      <c r="E40" s="16" t="s">
        <v>62</v>
      </c>
      <c r="F40" s="16"/>
      <c r="G40" s="16">
        <v>290</v>
      </c>
    </row>
    <row r="41" spans="5:7" x14ac:dyDescent="0.3">
      <c r="E41" s="16" t="s">
        <v>41</v>
      </c>
      <c r="F41" s="16"/>
      <c r="G41" s="16">
        <v>10</v>
      </c>
    </row>
    <row r="42" spans="5:7" x14ac:dyDescent="0.3">
      <c r="E42" s="16" t="s">
        <v>63</v>
      </c>
      <c r="F42" s="16"/>
      <c r="G42" s="16">
        <v>10</v>
      </c>
    </row>
    <row r="43" spans="5:7" x14ac:dyDescent="0.3">
      <c r="E43" s="16" t="s">
        <v>64</v>
      </c>
      <c r="F43" s="16"/>
      <c r="G43" s="16">
        <v>510</v>
      </c>
    </row>
    <row r="44" spans="5:7" x14ac:dyDescent="0.3">
      <c r="E44" s="16" t="s">
        <v>65</v>
      </c>
      <c r="F44" s="16"/>
      <c r="G44" s="16">
        <v>950</v>
      </c>
    </row>
    <row r="45" spans="5:7" x14ac:dyDescent="0.3">
      <c r="E45" s="16" t="s">
        <v>66</v>
      </c>
      <c r="F45" s="16"/>
      <c r="G45" s="16">
        <v>630</v>
      </c>
    </row>
    <row r="46" spans="5:7" x14ac:dyDescent="0.3">
      <c r="E46" s="16" t="s">
        <v>67</v>
      </c>
      <c r="F46" s="16"/>
      <c r="G46" s="16">
        <v>2110</v>
      </c>
    </row>
    <row r="47" spans="5:7" x14ac:dyDescent="0.3">
      <c r="E47" s="16" t="s">
        <v>68</v>
      </c>
      <c r="F47" s="16"/>
      <c r="G47" s="16">
        <v>2400</v>
      </c>
    </row>
    <row r="50" spans="5:7" x14ac:dyDescent="0.3">
      <c r="E50" s="11" t="s">
        <v>37</v>
      </c>
      <c r="F50" s="11"/>
      <c r="G50" s="11">
        <v>100</v>
      </c>
    </row>
    <row r="51" spans="5:7" x14ac:dyDescent="0.3">
      <c r="E51" s="11" t="s">
        <v>38</v>
      </c>
      <c r="F51" s="11"/>
      <c r="G51" s="11">
        <v>0</v>
      </c>
    </row>
    <row r="52" spans="5:7" x14ac:dyDescent="0.3">
      <c r="E52" s="11" t="s">
        <v>39</v>
      </c>
      <c r="F52" s="11"/>
      <c r="G52" s="11">
        <v>0</v>
      </c>
    </row>
    <row r="53" spans="5:7" x14ac:dyDescent="0.3">
      <c r="E53" s="11" t="s">
        <v>94</v>
      </c>
      <c r="F53" s="11"/>
      <c r="G53" s="11">
        <v>100</v>
      </c>
    </row>
    <row r="54" spans="5:7" x14ac:dyDescent="0.3">
      <c r="E54" s="11" t="s">
        <v>41</v>
      </c>
      <c r="F54" s="11"/>
      <c r="G54" s="11">
        <v>0</v>
      </c>
    </row>
    <row r="55" spans="5:7" x14ac:dyDescent="0.3">
      <c r="E55" s="11" t="s">
        <v>63</v>
      </c>
      <c r="F55" s="11"/>
      <c r="G55" s="11">
        <v>0</v>
      </c>
    </row>
    <row r="56" spans="5:7" x14ac:dyDescent="0.3">
      <c r="E56" s="11" t="s">
        <v>64</v>
      </c>
      <c r="F56" s="11"/>
      <c r="G56" s="11">
        <v>600</v>
      </c>
    </row>
    <row r="57" spans="5:7" x14ac:dyDescent="0.3">
      <c r="E57" s="11" t="s">
        <v>95</v>
      </c>
      <c r="F57" s="11"/>
      <c r="G57" s="11">
        <v>410</v>
      </c>
    </row>
    <row r="58" spans="5:7" x14ac:dyDescent="0.3">
      <c r="E58" s="11" t="s">
        <v>96</v>
      </c>
      <c r="F58" s="11"/>
      <c r="G58" s="11">
        <v>240</v>
      </c>
    </row>
    <row r="59" spans="5:7" x14ac:dyDescent="0.3">
      <c r="E59" s="11" t="s">
        <v>67</v>
      </c>
      <c r="F59" s="11"/>
      <c r="G59" s="11">
        <v>1250</v>
      </c>
    </row>
    <row r="60" spans="5:7" x14ac:dyDescent="0.3">
      <c r="E60" s="11" t="s">
        <v>68</v>
      </c>
      <c r="F60" s="11"/>
      <c r="G60" s="11">
        <v>1350</v>
      </c>
    </row>
    <row r="61" spans="5:7" x14ac:dyDescent="0.3">
      <c r="E61" s="11" t="s">
        <v>48</v>
      </c>
      <c r="F61" s="11"/>
      <c r="G61" s="11">
        <v>7.0000000000000007E-2</v>
      </c>
    </row>
    <row r="62" spans="5:7" x14ac:dyDescent="0.3">
      <c r="E62" s="11" t="s">
        <v>49</v>
      </c>
      <c r="F62" s="11"/>
      <c r="G62" s="11">
        <v>0.93</v>
      </c>
    </row>
    <row r="63" spans="5:7" x14ac:dyDescent="0.3">
      <c r="E63" s="11" t="s">
        <v>50</v>
      </c>
      <c r="F63" s="11"/>
      <c r="G63" s="11">
        <v>220</v>
      </c>
    </row>
    <row r="64" spans="5:7" x14ac:dyDescent="0.3">
      <c r="E64" s="11" t="s">
        <v>51</v>
      </c>
      <c r="F64" s="11"/>
      <c r="G64" s="11">
        <v>1030</v>
      </c>
    </row>
    <row r="65" spans="5:7" x14ac:dyDescent="0.3">
      <c r="E65" s="11"/>
      <c r="F65" s="11"/>
      <c r="G65" s="11"/>
    </row>
    <row r="68" spans="5:7" x14ac:dyDescent="0.3">
      <c r="E68" s="15" t="s">
        <v>37</v>
      </c>
      <c r="F68" s="15"/>
      <c r="G68" s="15">
        <v>2000</v>
      </c>
    </row>
    <row r="69" spans="5:7" x14ac:dyDescent="0.3">
      <c r="E69" s="15" t="s">
        <v>38</v>
      </c>
      <c r="F69" s="15"/>
      <c r="G69" s="15">
        <v>0</v>
      </c>
    </row>
    <row r="70" spans="5:7" x14ac:dyDescent="0.3">
      <c r="E70" s="15" t="s">
        <v>39</v>
      </c>
      <c r="F70" s="15"/>
      <c r="G70" s="15">
        <v>0</v>
      </c>
    </row>
    <row r="71" spans="5:7" x14ac:dyDescent="0.3">
      <c r="E71" s="15" t="s">
        <v>94</v>
      </c>
      <c r="F71" s="15"/>
      <c r="G71" s="15">
        <v>2000</v>
      </c>
    </row>
    <row r="72" spans="5:7" x14ac:dyDescent="0.3">
      <c r="E72" s="15" t="s">
        <v>41</v>
      </c>
      <c r="F72" s="15"/>
      <c r="G72" s="15">
        <v>230</v>
      </c>
    </row>
    <row r="73" spans="5:7" x14ac:dyDescent="0.3">
      <c r="E73" s="15" t="s">
        <v>63</v>
      </c>
      <c r="F73" s="15"/>
      <c r="G73" s="15">
        <v>950</v>
      </c>
    </row>
    <row r="74" spans="5:7" x14ac:dyDescent="0.3">
      <c r="E74" s="15" t="s">
        <v>64</v>
      </c>
      <c r="F74" s="15"/>
      <c r="G74" s="15">
        <v>350</v>
      </c>
    </row>
    <row r="75" spans="5:7" x14ac:dyDescent="0.3">
      <c r="E75" s="15" t="s">
        <v>95</v>
      </c>
      <c r="F75" s="15"/>
      <c r="G75" s="15">
        <v>1430</v>
      </c>
    </row>
    <row r="76" spans="5:7" x14ac:dyDescent="0.3">
      <c r="E76" s="15" t="s">
        <v>45</v>
      </c>
      <c r="F76" s="15"/>
      <c r="G76" s="15">
        <v>230</v>
      </c>
    </row>
    <row r="77" spans="5:7" x14ac:dyDescent="0.3">
      <c r="E77" s="15" t="s">
        <v>67</v>
      </c>
      <c r="F77" s="15"/>
      <c r="G77" s="15">
        <v>3190</v>
      </c>
    </row>
    <row r="78" spans="5:7" x14ac:dyDescent="0.3">
      <c r="E78" s="15" t="s">
        <v>68</v>
      </c>
      <c r="F78" s="15"/>
      <c r="G78" s="15">
        <v>5190</v>
      </c>
    </row>
    <row r="79" spans="5:7" x14ac:dyDescent="0.3">
      <c r="E79" s="15" t="s">
        <v>48</v>
      </c>
      <c r="F79" s="15"/>
      <c r="G79" s="15" t="s">
        <v>98</v>
      </c>
    </row>
    <row r="80" spans="5:7" x14ac:dyDescent="0.3">
      <c r="E80" s="15" t="s">
        <v>49</v>
      </c>
      <c r="F80" s="15"/>
      <c r="G80" s="15" t="s">
        <v>99</v>
      </c>
    </row>
    <row r="81" spans="5:7" x14ac:dyDescent="0.3">
      <c r="E81" s="15" t="s">
        <v>50</v>
      </c>
      <c r="F81" s="15"/>
      <c r="G81" s="15">
        <v>500</v>
      </c>
    </row>
    <row r="82" spans="5:7" x14ac:dyDescent="0.3">
      <c r="E82" s="15" t="s">
        <v>51</v>
      </c>
      <c r="F82" s="15"/>
      <c r="G82" s="15">
        <v>2700</v>
      </c>
    </row>
  </sheetData>
  <mergeCells count="3">
    <mergeCell ref="K8:L8"/>
    <mergeCell ref="K4:K7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CB78-0290-4D49-ADA7-6C0E5BAE7F26}">
  <dimension ref="A1:AF50"/>
  <sheetViews>
    <sheetView workbookViewId="0">
      <selection activeCell="B17" sqref="B17"/>
    </sheetView>
  </sheetViews>
  <sheetFormatPr defaultRowHeight="14.4" x14ac:dyDescent="0.3"/>
  <cols>
    <col min="1" max="1" width="20.6640625" customWidth="1"/>
    <col min="2" max="2" width="12.33203125" bestFit="1" customWidth="1"/>
    <col min="3" max="3" width="9.5546875" bestFit="1" customWidth="1"/>
    <col min="4" max="4" width="9.109375" bestFit="1" customWidth="1"/>
    <col min="5" max="5" width="9.5546875" bestFit="1" customWidth="1"/>
    <col min="6" max="6" width="9.6640625" bestFit="1" customWidth="1"/>
    <col min="7" max="7" width="9.5546875" bestFit="1" customWidth="1"/>
    <col min="8" max="8" width="32.88671875" customWidth="1"/>
    <col min="9" max="9" width="9.6640625" bestFit="1" customWidth="1"/>
    <col min="10" max="10" width="9.5546875" bestFit="1" customWidth="1"/>
    <col min="11" max="11" width="9.6640625" bestFit="1" customWidth="1"/>
    <col min="12" max="12" width="10.5546875" bestFit="1" customWidth="1"/>
    <col min="13" max="13" width="21.6640625" customWidth="1"/>
    <col min="14" max="14" width="12" bestFit="1" customWidth="1"/>
    <col min="18" max="18" width="14.44140625" customWidth="1"/>
  </cols>
  <sheetData>
    <row r="1" spans="1:19" x14ac:dyDescent="0.3">
      <c r="A1" t="s">
        <v>21</v>
      </c>
      <c r="B1" t="s">
        <v>22</v>
      </c>
    </row>
    <row r="2" spans="1:19" x14ac:dyDescent="0.3">
      <c r="A2" t="s">
        <v>32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4</v>
      </c>
      <c r="S2" t="s">
        <v>136</v>
      </c>
    </row>
    <row r="3" spans="1:19" x14ac:dyDescent="0.3">
      <c r="A3">
        <v>6151</v>
      </c>
      <c r="B3">
        <v>9100</v>
      </c>
      <c r="C3">
        <v>1300</v>
      </c>
      <c r="D3">
        <v>3100</v>
      </c>
      <c r="E3">
        <v>1300</v>
      </c>
      <c r="F3">
        <v>8300</v>
      </c>
      <c r="G3">
        <v>2600</v>
      </c>
      <c r="H3">
        <v>9900</v>
      </c>
      <c r="I3">
        <v>35400</v>
      </c>
      <c r="J3">
        <v>12700</v>
      </c>
      <c r="K3">
        <v>83700</v>
      </c>
      <c r="R3">
        <v>6151</v>
      </c>
      <c r="S3" s="17">
        <v>0.84438518636459858</v>
      </c>
    </row>
    <row r="4" spans="1:19" x14ac:dyDescent="0.3">
      <c r="A4">
        <v>6452</v>
      </c>
      <c r="B4">
        <v>87100</v>
      </c>
      <c r="C4">
        <v>4000</v>
      </c>
      <c r="D4">
        <v>900</v>
      </c>
      <c r="E4">
        <v>400</v>
      </c>
      <c r="F4">
        <v>8300</v>
      </c>
      <c r="G4">
        <v>36600</v>
      </c>
      <c r="H4">
        <v>44400</v>
      </c>
      <c r="I4">
        <v>42900</v>
      </c>
      <c r="J4">
        <v>3100</v>
      </c>
      <c r="K4">
        <v>227700</v>
      </c>
      <c r="R4">
        <v>6452</v>
      </c>
      <c r="S4" s="17">
        <v>0.91767985937275853</v>
      </c>
    </row>
    <row r="5" spans="1:19" x14ac:dyDescent="0.3">
      <c r="A5">
        <v>6471</v>
      </c>
      <c r="B5">
        <v>24700</v>
      </c>
      <c r="C5">
        <v>6400</v>
      </c>
      <c r="D5">
        <v>12400</v>
      </c>
      <c r="E5">
        <v>3700</v>
      </c>
      <c r="F5">
        <v>18400</v>
      </c>
      <c r="G5">
        <v>7400</v>
      </c>
      <c r="H5">
        <v>22700</v>
      </c>
      <c r="I5">
        <v>66500</v>
      </c>
      <c r="J5">
        <v>31800</v>
      </c>
      <c r="K5">
        <v>194000</v>
      </c>
      <c r="R5">
        <v>6471</v>
      </c>
      <c r="S5" s="17">
        <v>0.31466078796389074</v>
      </c>
    </row>
    <row r="6" spans="1:19" x14ac:dyDescent="0.3">
      <c r="A6">
        <v>7251</v>
      </c>
      <c r="B6">
        <v>10500</v>
      </c>
      <c r="C6">
        <v>4900</v>
      </c>
      <c r="D6">
        <v>13400</v>
      </c>
      <c r="E6">
        <v>2600</v>
      </c>
      <c r="F6">
        <v>12600</v>
      </c>
      <c r="G6">
        <v>4000</v>
      </c>
      <c r="H6">
        <v>8200</v>
      </c>
      <c r="I6">
        <v>34100</v>
      </c>
      <c r="J6">
        <v>15800</v>
      </c>
      <c r="K6">
        <v>106100</v>
      </c>
      <c r="R6">
        <v>7251</v>
      </c>
      <c r="S6" s="17">
        <v>0.91858919746223733</v>
      </c>
    </row>
    <row r="7" spans="1:19" x14ac:dyDescent="0.3">
      <c r="A7">
        <v>7351</v>
      </c>
      <c r="B7">
        <v>109900</v>
      </c>
      <c r="C7">
        <v>20800</v>
      </c>
      <c r="D7">
        <v>3500</v>
      </c>
      <c r="E7">
        <v>41500</v>
      </c>
      <c r="F7">
        <v>85900</v>
      </c>
      <c r="G7">
        <v>51100</v>
      </c>
      <c r="H7">
        <v>54700</v>
      </c>
      <c r="I7">
        <v>139600</v>
      </c>
      <c r="J7">
        <v>65300</v>
      </c>
      <c r="K7">
        <v>572300</v>
      </c>
      <c r="R7">
        <v>7351</v>
      </c>
      <c r="S7" s="17">
        <v>0.79502703329130908</v>
      </c>
    </row>
    <row r="9" spans="1:19" x14ac:dyDescent="0.3">
      <c r="A9" t="s">
        <v>106</v>
      </c>
    </row>
    <row r="15" spans="1:19" x14ac:dyDescent="0.3">
      <c r="B15" t="s">
        <v>23</v>
      </c>
      <c r="C15" t="s">
        <v>24</v>
      </c>
      <c r="D15" t="s">
        <v>25</v>
      </c>
      <c r="E15" t="s">
        <v>107</v>
      </c>
      <c r="F15" t="s">
        <v>27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</row>
    <row r="16" spans="1:19" x14ac:dyDescent="0.3">
      <c r="A16">
        <v>6151</v>
      </c>
      <c r="B16" s="18">
        <f>B3*$S$3</f>
        <v>7683.9051959178469</v>
      </c>
      <c r="C16" s="18">
        <f t="shared" ref="B16:J16" si="0">C3*$S$3</f>
        <v>1097.7007422739782</v>
      </c>
      <c r="D16" s="18">
        <f t="shared" si="0"/>
        <v>2617.5940777302558</v>
      </c>
      <c r="E16" s="18">
        <f t="shared" si="0"/>
        <v>1097.7007422739782</v>
      </c>
      <c r="F16" s="18">
        <f t="shared" si="0"/>
        <v>7008.3970468261687</v>
      </c>
      <c r="G16" s="18">
        <f t="shared" si="0"/>
        <v>2195.4014845479564</v>
      </c>
      <c r="H16" s="18">
        <f t="shared" si="0"/>
        <v>8359.4133450095251</v>
      </c>
      <c r="I16" s="18">
        <f t="shared" si="0"/>
        <v>29891.23559730679</v>
      </c>
      <c r="J16" s="18">
        <f t="shared" si="0"/>
        <v>10723.691866830402</v>
      </c>
      <c r="K16" s="18">
        <f>SUM(B16:J16)</f>
        <v>70675.040098716898</v>
      </c>
    </row>
    <row r="17" spans="1:14" x14ac:dyDescent="0.3">
      <c r="A17">
        <v>6452</v>
      </c>
      <c r="B17" s="18">
        <f t="shared" ref="B17:J17" si="1">B4*$S$4</f>
        <v>79929.915751367269</v>
      </c>
      <c r="C17" s="18">
        <f t="shared" si="1"/>
        <v>3670.7194374910341</v>
      </c>
      <c r="D17" s="18">
        <f t="shared" si="1"/>
        <v>825.91187343548268</v>
      </c>
      <c r="E17" s="18">
        <f t="shared" si="1"/>
        <v>367.07194374910341</v>
      </c>
      <c r="F17" s="18">
        <f t="shared" si="1"/>
        <v>7616.742832793896</v>
      </c>
      <c r="G17" s="18">
        <f t="shared" si="1"/>
        <v>33587.082853042964</v>
      </c>
      <c r="H17" s="18">
        <f t="shared" si="1"/>
        <v>40744.985756150476</v>
      </c>
      <c r="I17" s="18">
        <f t="shared" si="1"/>
        <v>39368.465967091339</v>
      </c>
      <c r="J17" s="18">
        <f t="shared" si="1"/>
        <v>2844.8075640555517</v>
      </c>
      <c r="K17" s="18">
        <f t="shared" ref="K17:K20" si="2">SUM(B17:J17)</f>
        <v>208955.70397917711</v>
      </c>
    </row>
    <row r="18" spans="1:14" x14ac:dyDescent="0.3">
      <c r="A18">
        <v>6471</v>
      </c>
      <c r="B18" s="18">
        <f t="shared" ref="B18:J18" si="3">B5*$S$5</f>
        <v>7772.1214627081017</v>
      </c>
      <c r="C18" s="18">
        <f t="shared" si="3"/>
        <v>2013.8290429689007</v>
      </c>
      <c r="D18" s="18">
        <f t="shared" si="3"/>
        <v>3901.7937707522451</v>
      </c>
      <c r="E18" s="18">
        <f t="shared" si="3"/>
        <v>1164.2449154663957</v>
      </c>
      <c r="F18" s="18">
        <f t="shared" si="3"/>
        <v>5789.7584985355898</v>
      </c>
      <c r="G18" s="18">
        <f t="shared" si="3"/>
        <v>2328.4898309327914</v>
      </c>
      <c r="H18" s="18">
        <f t="shared" si="3"/>
        <v>7142.7998867803199</v>
      </c>
      <c r="I18" s="18">
        <f t="shared" si="3"/>
        <v>20924.942399598734</v>
      </c>
      <c r="J18" s="18">
        <f t="shared" si="3"/>
        <v>10006.213057251725</v>
      </c>
      <c r="K18" s="18">
        <f t="shared" si="2"/>
        <v>61044.192864994802</v>
      </c>
    </row>
    <row r="19" spans="1:14" x14ac:dyDescent="0.3">
      <c r="A19">
        <v>7251</v>
      </c>
      <c r="B19" s="18">
        <f t="shared" ref="B19:J19" si="4">B6*$S$6</f>
        <v>9645.1865733534923</v>
      </c>
      <c r="C19" s="18">
        <f t="shared" si="4"/>
        <v>4501.087067564963</v>
      </c>
      <c r="D19" s="18">
        <f t="shared" si="4"/>
        <v>12309.09524599398</v>
      </c>
      <c r="E19" s="18">
        <f t="shared" si="4"/>
        <v>2388.331913401817</v>
      </c>
      <c r="F19" s="18">
        <f t="shared" si="4"/>
        <v>11574.223888024191</v>
      </c>
      <c r="G19" s="18">
        <f t="shared" si="4"/>
        <v>3674.3567898489491</v>
      </c>
      <c r="H19" s="18">
        <f t="shared" si="4"/>
        <v>7532.4314191903459</v>
      </c>
      <c r="I19" s="18">
        <f t="shared" si="4"/>
        <v>31323.891633462292</v>
      </c>
      <c r="J19" s="18">
        <f t="shared" si="4"/>
        <v>14513.70931990335</v>
      </c>
      <c r="K19" s="18">
        <f t="shared" si="2"/>
        <v>97462.313850743391</v>
      </c>
    </row>
    <row r="20" spans="1:14" x14ac:dyDescent="0.3">
      <c r="A20">
        <v>7351</v>
      </c>
      <c r="B20" s="18">
        <f t="shared" ref="B20:J20" si="5">B7*$S$7</f>
        <v>87373.470958714868</v>
      </c>
      <c r="C20" s="18">
        <f t="shared" si="5"/>
        <v>16536.562292459228</v>
      </c>
      <c r="D20" s="18">
        <f t="shared" si="5"/>
        <v>2782.5946165195819</v>
      </c>
      <c r="E20" s="18">
        <f t="shared" si="5"/>
        <v>32993.62188158933</v>
      </c>
      <c r="F20" s="18">
        <f t="shared" si="5"/>
        <v>68292.822159723451</v>
      </c>
      <c r="G20" s="18">
        <f t="shared" si="5"/>
        <v>40625.881401185892</v>
      </c>
      <c r="H20" s="18">
        <f t="shared" si="5"/>
        <v>43487.978721034604</v>
      </c>
      <c r="I20" s="18">
        <f t="shared" si="5"/>
        <v>110985.77384746674</v>
      </c>
      <c r="J20" s="18">
        <f t="shared" si="5"/>
        <v>51915.26527392248</v>
      </c>
      <c r="K20" s="18">
        <f t="shared" si="2"/>
        <v>454993.97115261614</v>
      </c>
    </row>
    <row r="21" spans="1:14" x14ac:dyDescent="0.3">
      <c r="A21" t="s">
        <v>113</v>
      </c>
      <c r="B21" s="18">
        <f>SUM(B16:B20)</f>
        <v>192404.59994206158</v>
      </c>
      <c r="C21" s="18">
        <f t="shared" ref="C21:J21" si="6">SUM(C16:C20)</f>
        <v>27819.898582758105</v>
      </c>
      <c r="D21" s="18">
        <f t="shared" si="6"/>
        <v>22436.989584431543</v>
      </c>
      <c r="E21" s="18">
        <f t="shared" si="6"/>
        <v>38010.971396480621</v>
      </c>
      <c r="F21" s="18">
        <f t="shared" si="6"/>
        <v>100281.94442590329</v>
      </c>
      <c r="G21" s="18">
        <f t="shared" si="6"/>
        <v>82411.212359558558</v>
      </c>
      <c r="H21" s="18">
        <f t="shared" si="6"/>
        <v>107267.60912816526</v>
      </c>
      <c r="I21" s="18">
        <f t="shared" si="6"/>
        <v>232494.30944492589</v>
      </c>
      <c r="J21" s="18">
        <f t="shared" si="6"/>
        <v>90003.687081963508</v>
      </c>
      <c r="K21" s="18">
        <f>SUM(K16:K20)</f>
        <v>893131.22194624832</v>
      </c>
    </row>
    <row r="22" spans="1:14" x14ac:dyDescent="0.3">
      <c r="A22" t="s">
        <v>6</v>
      </c>
      <c r="B22" s="17">
        <f>B21/$K$21</f>
        <v>0.21542702260792887</v>
      </c>
      <c r="C22" s="17">
        <f t="shared" ref="C22:K22" si="7">C21/$K$21</f>
        <v>3.1148724732895299E-2</v>
      </c>
      <c r="D22" s="17">
        <f t="shared" si="7"/>
        <v>2.5121716756848388E-2</v>
      </c>
      <c r="E22" s="17">
        <f t="shared" si="7"/>
        <v>4.2559223619626468E-2</v>
      </c>
      <c r="F22" s="17">
        <f t="shared" si="7"/>
        <v>0.11228131092245995</v>
      </c>
      <c r="G22" s="17">
        <f t="shared" si="7"/>
        <v>9.2272233166335718E-2</v>
      </c>
      <c r="H22" s="17">
        <f t="shared" si="7"/>
        <v>0.12010285442089381</v>
      </c>
      <c r="I22" s="17">
        <f t="shared" si="7"/>
        <v>0.26031371844586371</v>
      </c>
      <c r="J22" s="17">
        <f t="shared" si="7"/>
        <v>0.10077319532714783</v>
      </c>
      <c r="K22" s="17">
        <f t="shared" si="7"/>
        <v>1</v>
      </c>
    </row>
    <row r="23" spans="1:14" x14ac:dyDescent="0.3"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4" x14ac:dyDescent="0.3">
      <c r="A24" s="42" t="s">
        <v>121</v>
      </c>
      <c r="B24" s="42" t="s">
        <v>117</v>
      </c>
      <c r="C24" s="42" t="s">
        <v>118</v>
      </c>
      <c r="D24" s="42" t="s">
        <v>119</v>
      </c>
      <c r="E24" s="42" t="s">
        <v>120</v>
      </c>
    </row>
    <row r="25" spans="1:14" x14ac:dyDescent="0.3">
      <c r="A25" s="42"/>
      <c r="B25" s="42">
        <v>0.4</v>
      </c>
      <c r="C25" s="42">
        <v>0.45</v>
      </c>
      <c r="D25" s="42">
        <v>0.05</v>
      </c>
      <c r="E25" s="42">
        <v>0.1</v>
      </c>
      <c r="F25" s="42"/>
    </row>
    <row r="26" spans="1:14" x14ac:dyDescent="0.3">
      <c r="A26" s="42"/>
      <c r="B26" s="42"/>
      <c r="C26" s="42"/>
      <c r="D26" s="42"/>
      <c r="E26" s="42"/>
    </row>
    <row r="27" spans="1:14" x14ac:dyDescent="0.3">
      <c r="B27" t="s">
        <v>117</v>
      </c>
      <c r="C27" t="s">
        <v>118</v>
      </c>
      <c r="D27" t="s">
        <v>119</v>
      </c>
      <c r="E27" t="s">
        <v>120</v>
      </c>
      <c r="F27" t="s">
        <v>24</v>
      </c>
      <c r="G27" t="s">
        <v>25</v>
      </c>
      <c r="H27" t="s">
        <v>107</v>
      </c>
      <c r="I27" t="s">
        <v>27</v>
      </c>
      <c r="J27" t="s">
        <v>108</v>
      </c>
      <c r="K27" t="s">
        <v>109</v>
      </c>
      <c r="L27" t="s">
        <v>110</v>
      </c>
      <c r="M27" t="s">
        <v>111</v>
      </c>
      <c r="N27" t="s">
        <v>55</v>
      </c>
    </row>
    <row r="28" spans="1:14" x14ac:dyDescent="0.3">
      <c r="B28">
        <f>$B21*B25</f>
        <v>76961.839976824631</v>
      </c>
      <c r="C28">
        <f>$B21*C25</f>
        <v>86582.069973927719</v>
      </c>
      <c r="D28">
        <f>$B21*D25</f>
        <v>9620.2299971030789</v>
      </c>
      <c r="E28">
        <f>$B21*E25</f>
        <v>19240.459994206158</v>
      </c>
      <c r="F28">
        <f>C21</f>
        <v>27819.898582758105</v>
      </c>
      <c r="G28">
        <f t="shared" ref="G28:M28" si="8">D21</f>
        <v>22436.989584431543</v>
      </c>
      <c r="H28">
        <f t="shared" si="8"/>
        <v>38010.971396480621</v>
      </c>
      <c r="I28">
        <f t="shared" si="8"/>
        <v>100281.94442590329</v>
      </c>
      <c r="J28">
        <f t="shared" si="8"/>
        <v>82411.212359558558</v>
      </c>
      <c r="K28">
        <f t="shared" si="8"/>
        <v>107267.60912816526</v>
      </c>
      <c r="L28">
        <f t="shared" si="8"/>
        <v>232494.30944492589</v>
      </c>
      <c r="M28">
        <f t="shared" si="8"/>
        <v>90003.687081963508</v>
      </c>
      <c r="N28">
        <f>SUM(B28:M28)</f>
        <v>893131.22194624832</v>
      </c>
    </row>
    <row r="29" spans="1:14" x14ac:dyDescent="0.3">
      <c r="A29" t="s">
        <v>114</v>
      </c>
      <c r="B29">
        <v>335</v>
      </c>
      <c r="C29">
        <v>406</v>
      </c>
      <c r="D29">
        <v>421</v>
      </c>
      <c r="E29">
        <v>485</v>
      </c>
      <c r="F29">
        <v>299</v>
      </c>
      <c r="G29">
        <v>384</v>
      </c>
      <c r="H29">
        <v>354</v>
      </c>
      <c r="I29">
        <v>374</v>
      </c>
      <c r="J29">
        <v>506</v>
      </c>
      <c r="K29">
        <v>559</v>
      </c>
      <c r="L29">
        <v>597</v>
      </c>
      <c r="M29">
        <v>499.85714285714283</v>
      </c>
    </row>
    <row r="30" spans="1:14" x14ac:dyDescent="0.3">
      <c r="A30" t="s">
        <v>115</v>
      </c>
      <c r="B30">
        <f>B29*B28</f>
        <v>25782216.392236251</v>
      </c>
      <c r="C30">
        <f t="shared" ref="C30:L30" si="9">C29*C28</f>
        <v>35152320.409414656</v>
      </c>
      <c r="D30">
        <f t="shared" si="9"/>
        <v>4050116.8287803964</v>
      </c>
      <c r="E30">
        <f t="shared" si="9"/>
        <v>9331623.0971899871</v>
      </c>
      <c r="F30">
        <f t="shared" si="9"/>
        <v>8318149.6762446733</v>
      </c>
      <c r="G30">
        <f t="shared" si="9"/>
        <v>8615804.0004217122</v>
      </c>
      <c r="H30">
        <f t="shared" si="9"/>
        <v>13455883.874354141</v>
      </c>
      <c r="I30">
        <f t="shared" si="9"/>
        <v>37505447.215287827</v>
      </c>
      <c r="J30">
        <f t="shared" si="9"/>
        <v>41700073.453936629</v>
      </c>
      <c r="K30">
        <f t="shared" si="9"/>
        <v>59962593.502644382</v>
      </c>
      <c r="L30" s="43">
        <f t="shared" si="9"/>
        <v>138799102.73862076</v>
      </c>
      <c r="M30">
        <f>M29*M28</f>
        <v>44988985.871398613</v>
      </c>
      <c r="N30">
        <f>SUM(B30:M30)</f>
        <v>427662317.06053007</v>
      </c>
    </row>
    <row r="31" spans="1:14" x14ac:dyDescent="0.3">
      <c r="B31" s="39">
        <f>B30/$N30</f>
        <v>6.0286388030271816E-2</v>
      </c>
      <c r="C31" s="39">
        <f t="shared" ref="C31:K31" si="10">C30/$N30</f>
        <v>8.2196440993512407E-2</v>
      </c>
      <c r="D31" s="39">
        <f t="shared" si="10"/>
        <v>9.4703617017703121E-3</v>
      </c>
      <c r="E31" s="39">
        <f t="shared" si="10"/>
        <v>2.1820073279613311E-2</v>
      </c>
      <c r="F31" s="39">
        <f t="shared" si="10"/>
        <v>1.945027500533171E-2</v>
      </c>
      <c r="G31" s="39">
        <f t="shared" si="10"/>
        <v>2.0146278165542129E-2</v>
      </c>
      <c r="H31" s="39">
        <f t="shared" si="10"/>
        <v>3.1463805291148984E-2</v>
      </c>
      <c r="I31" s="39">
        <f t="shared" si="10"/>
        <v>8.769874201934752E-2</v>
      </c>
      <c r="J31" s="39">
        <f t="shared" si="10"/>
        <v>9.7507009129435468E-2</v>
      </c>
      <c r="K31" s="39">
        <f t="shared" si="10"/>
        <v>0.14021014036211532</v>
      </c>
      <c r="L31" s="39">
        <f>L30/$N30</f>
        <v>0.32455303448906753</v>
      </c>
      <c r="M31" s="39">
        <f>M30/$N30</f>
        <v>0.10519745153284339</v>
      </c>
      <c r="N31" s="39">
        <f>N30/$N30</f>
        <v>1</v>
      </c>
    </row>
    <row r="33" spans="1:32" x14ac:dyDescent="0.3">
      <c r="M33" t="s">
        <v>123</v>
      </c>
      <c r="N33" s="45">
        <f>forestarea!P8</f>
        <v>819394.66070283833</v>
      </c>
      <c r="O33" t="s">
        <v>122</v>
      </c>
    </row>
    <row r="34" spans="1:32" x14ac:dyDescent="0.3">
      <c r="N34" s="34">
        <f>N33/1000000</f>
        <v>0.81939466070283828</v>
      </c>
      <c r="O34" t="s">
        <v>131</v>
      </c>
    </row>
    <row r="38" spans="1:32" x14ac:dyDescent="0.3">
      <c r="B38" t="s">
        <v>117</v>
      </c>
      <c r="C38" t="s">
        <v>118</v>
      </c>
      <c r="D38" t="s">
        <v>119</v>
      </c>
      <c r="E38" t="s">
        <v>120</v>
      </c>
      <c r="F38" t="s">
        <v>24</v>
      </c>
      <c r="G38" t="s">
        <v>25</v>
      </c>
      <c r="H38" t="s">
        <v>107</v>
      </c>
      <c r="I38" t="s">
        <v>27</v>
      </c>
      <c r="J38" t="s">
        <v>108</v>
      </c>
      <c r="K38" t="s">
        <v>109</v>
      </c>
      <c r="L38" t="s">
        <v>110</v>
      </c>
      <c r="M38" t="s">
        <v>111</v>
      </c>
      <c r="R38" t="s">
        <v>128</v>
      </c>
      <c r="S38" t="s">
        <v>129</v>
      </c>
    </row>
    <row r="39" spans="1:32" x14ac:dyDescent="0.3">
      <c r="A39" t="s">
        <v>122</v>
      </c>
      <c r="B39">
        <v>25782.216392236252</v>
      </c>
      <c r="C39">
        <v>35152.320409414657</v>
      </c>
      <c r="D39">
        <v>4050.1168287803962</v>
      </c>
      <c r="E39">
        <v>9331.6230971899877</v>
      </c>
      <c r="F39">
        <v>8318.1496762446732</v>
      </c>
      <c r="G39">
        <v>8615.8040004217128</v>
      </c>
      <c r="H39">
        <v>13455.88387435414</v>
      </c>
      <c r="I39">
        <v>37505.44721528783</v>
      </c>
      <c r="J39">
        <v>41700.073453936631</v>
      </c>
      <c r="K39">
        <v>59962.593502644384</v>
      </c>
      <c r="L39">
        <v>138799.10273862077</v>
      </c>
      <c r="M39">
        <v>44988.98587139861</v>
      </c>
      <c r="R39" t="s">
        <v>117</v>
      </c>
      <c r="S39" s="18">
        <v>42541.489595220075</v>
      </c>
      <c r="U39">
        <v>42541.489595220075</v>
      </c>
      <c r="V39">
        <v>58002.463798856035</v>
      </c>
      <c r="W39">
        <v>6682.8235520849448</v>
      </c>
      <c r="X39">
        <v>15397.479443046073</v>
      </c>
      <c r="Y39">
        <v>13725.215571846846</v>
      </c>
      <c r="Z39">
        <v>14216.354818461921</v>
      </c>
      <c r="AA39">
        <v>22202.642904188098</v>
      </c>
      <c r="AB39">
        <v>61885.199014686106</v>
      </c>
      <c r="AC39">
        <v>68806.467759488442</v>
      </c>
      <c r="AD39">
        <v>98940.215565148377</v>
      </c>
      <c r="AE39">
        <v>229023.00155850814</v>
      </c>
      <c r="AF39">
        <v>74233.279452418821</v>
      </c>
    </row>
    <row r="40" spans="1:32" x14ac:dyDescent="0.3">
      <c r="B40">
        <f>B39*forestarea!$P7/forestarea!$P5</f>
        <v>23616.128072827982</v>
      </c>
      <c r="C40">
        <f>C39*forestarea!$P7/forestarea!$P5</f>
        <v>32199.004469445317</v>
      </c>
      <c r="D40">
        <f>D39*forestarea!$P7/forestarea!$P5</f>
        <v>3709.8469845748427</v>
      </c>
      <c r="E40">
        <f>E39*forestarea!$P7/forestarea!$P5</f>
        <v>8547.6284442698288</v>
      </c>
      <c r="F40">
        <f>F39*forestarea!$P7/forestarea!$P5</f>
        <v>7619.3018123260008</v>
      </c>
      <c r="G40">
        <f>G39*forestarea!$P7/forestarea!$P5</f>
        <v>7891.948761457681</v>
      </c>
      <c r="H40">
        <f>H39*forestarea!$P7/forestarea!$P5</f>
        <v>12325.390186607048</v>
      </c>
      <c r="I40">
        <f>I39*forestarea!$P7/forestarea!$P5</f>
        <v>34354.43374572118</v>
      </c>
      <c r="J40">
        <f>J39*forestarea!$P7/forestarea!$P5</f>
        <v>38196.649207825707</v>
      </c>
      <c r="K40">
        <f>K39*forestarea!$P7/forestarea!$P5</f>
        <v>54924.846886468433</v>
      </c>
      <c r="L40">
        <f>L39*forestarea!$P7/forestarea!$P5</f>
        <v>127137.92083662534</v>
      </c>
      <c r="M40">
        <f>M39*forestarea!$P7/forestarea!$P5</f>
        <v>41209.244234158868</v>
      </c>
      <c r="R40" t="s">
        <v>118</v>
      </c>
      <c r="S40" s="18">
        <v>58002.463798856035</v>
      </c>
    </row>
    <row r="41" spans="1:32" x14ac:dyDescent="0.3">
      <c r="A41" t="s">
        <v>127</v>
      </c>
      <c r="B41" s="46">
        <f>SUM(B39:B40)</f>
        <v>49398.344465064234</v>
      </c>
      <c r="C41" s="46">
        <f t="shared" ref="C41:M41" si="11">SUM(C39:C40)</f>
        <v>67351.324878859974</v>
      </c>
      <c r="D41" s="46">
        <f t="shared" si="11"/>
        <v>7759.9638133552389</v>
      </c>
      <c r="E41" s="46">
        <f t="shared" si="11"/>
        <v>17879.251541459817</v>
      </c>
      <c r="F41" s="46">
        <f t="shared" si="11"/>
        <v>15937.451488570674</v>
      </c>
      <c r="G41" s="46">
        <f t="shared" si="11"/>
        <v>16507.752761879394</v>
      </c>
      <c r="H41" s="46">
        <f t="shared" si="11"/>
        <v>25781.274060961186</v>
      </c>
      <c r="I41" s="46">
        <f t="shared" si="11"/>
        <v>71859.88096100901</v>
      </c>
      <c r="J41" s="46">
        <f t="shared" si="11"/>
        <v>79896.722661762338</v>
      </c>
      <c r="K41" s="46">
        <f t="shared" si="11"/>
        <v>114887.44038911282</v>
      </c>
      <c r="L41" s="46">
        <f t="shared" si="11"/>
        <v>265937.0235752461</v>
      </c>
      <c r="M41" s="46">
        <f t="shared" si="11"/>
        <v>86198.230105557479</v>
      </c>
      <c r="R41" t="s">
        <v>119</v>
      </c>
      <c r="S41" s="18">
        <v>6682.8235520849448</v>
      </c>
    </row>
    <row r="42" spans="1:32" x14ac:dyDescent="0.3">
      <c r="R42" t="s">
        <v>120</v>
      </c>
      <c r="S42" s="18">
        <v>15397.479443046073</v>
      </c>
    </row>
    <row r="43" spans="1:32" x14ac:dyDescent="0.3">
      <c r="R43" t="s">
        <v>24</v>
      </c>
      <c r="S43" s="18">
        <v>13725.215571846846</v>
      </c>
    </row>
    <row r="44" spans="1:32" x14ac:dyDescent="0.3">
      <c r="R44" t="s">
        <v>25</v>
      </c>
      <c r="S44" s="18">
        <v>14216.354818461921</v>
      </c>
    </row>
    <row r="45" spans="1:32" x14ac:dyDescent="0.3">
      <c r="R45" t="s">
        <v>107</v>
      </c>
      <c r="S45" s="18">
        <v>22202.642904188098</v>
      </c>
    </row>
    <row r="46" spans="1:32" x14ac:dyDescent="0.3">
      <c r="R46" t="s">
        <v>27</v>
      </c>
      <c r="S46" s="18">
        <v>61885.199014686106</v>
      </c>
    </row>
    <row r="47" spans="1:32" x14ac:dyDescent="0.3">
      <c r="R47" t="s">
        <v>108</v>
      </c>
      <c r="S47" s="18">
        <v>68806.467759488442</v>
      </c>
    </row>
    <row r="48" spans="1:32" x14ac:dyDescent="0.3">
      <c r="R48" t="s">
        <v>109</v>
      </c>
      <c r="S48" s="18">
        <v>98940.215565148377</v>
      </c>
    </row>
    <row r="49" spans="18:19" x14ac:dyDescent="0.3">
      <c r="R49" t="s">
        <v>110</v>
      </c>
      <c r="S49" s="18">
        <v>229023.00155850814</v>
      </c>
    </row>
    <row r="50" spans="18:19" x14ac:dyDescent="0.3">
      <c r="R50" t="s">
        <v>111</v>
      </c>
      <c r="S50" s="18">
        <v>74233.279452418821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G A A B Q S w M E F A A C A A g A B U u 0 W j L r 4 Q K l A A A A 9 g A A A B I A H A B D b 2 5 m a W c v U G F j a 2 F n Z S 5 4 b W w g o h g A K K A U A A A A A A A A A A A A A A A A A A A A A A A A A A A A h Y 8 x D o I w G I W v Q r r T Q t X E k J 8 y m D h J Y j Q x r k 0 p 0 A j F t M V y N w e P 5 B X E K O r m + L 7 3 D e / d r z f I h r Y J L t J Y 1 e k U x T h C g d S i K 5 S u U t S 7 M l y i j M G W i x O v Z D D K 2 i a D L V J U O 3 d O C P H e Y z / D n a k I j a K Y H P P N X t S y 5 e g j q / 9 y q L R 1 X A u J G B x e Y x j F 8 Z x i u h g 3 A Z k g 5 E p / B T p 2 z / Y H w q p v X G 8 k K 0 2 4 3 g G Z I p D 3 B / Y A U E s D B B Q A A g A I A A V L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S 7 R a I B D K e g s D A A D v D Q A A E w A c A E Z v c m 1 1 b G F z L 1 N l Y 3 R p b 2 4 x L m 0 g o h g A K K A U A A A A A A A A A A A A A A A A A A A A A A A A A A A A 1 Z b d b t o w F M f v k X g H K 7 s B K c 3 4 a C v U i Y s Q K F B B l 5 L k q p m Q m 3 i Q K b G R 7 X R F V R 9 o e 4 2 + 2 B y S l r Q B 4 l a d t C H E x / H P x 8 f / 8 7 e B I Y 8 H B A M r f W 9 + q V a q F b a E F P n A W i E v Q G w + h R g u U I Q w n 1 u c Q o 4 W a 9 A F I e L V C h A P i 8 T U Q y J i s F u t T 7 w 4 I W v n Q Y g 0 g 2 A u v r C a Y p y 5 D k O U u c 3 j Z q f t 9 s l P H B L o M / f A I p r H b p W 6 e t 1 H Y R A F H N G u o i o q M E g Y R 5 h 1 j 1 U w w B 7 x A 7 z o n p 4 0 G k 0 V X M W E I 4 u v Q 9 T d f t Q u C U b f 6 m p a 7 S f F p C Q S Y z 4 Y I e i L k h R R u g 1 v B J i N Z P F a u j E V X G d x P Q w t D 4 a Q s i 6 n c T 6 l s Y R 4 I T L a 6 x X a p r M p x O w 7 o V F a c T L I a j v W V + / v l a F g f Q Z 4 w g A f A T H t 8 T c X u 0 0 i g K M 7 / q C C e y V T q x C 3 S Y h E B g + J k T H m p 8 d a s t p m a C s s e B L 2 x f S H e r U S 4 J 0 7 y Z v B I J Q K j y B / f k 4 o Y n y e E P P N R j / O D A c W K T F D + 5 1 m e E P n M j u I Z q X R Z q E L a b y 1 J 9 5 + n + x R h K g X w H A + g v R 2 o w l F k C e y s o 8 U / s A y f 0 n 6 f / I c C l b s M F X X e x I l v g M 1 + v j L I y F H 9 U J 3 W 4 1 W + 0 i 8 d E B t C T 9 D / E z g O L p B N G O a n Y R p 7 2 E k 3 c D i K I J 0 H Z L F m 1 v f P 3 M v I E Z i 0 z / E C X N F L S d H D f H s u E 1 3 m b b c 3 a Y v u 3 p b u Z 4 3 W y e t / 7 r l Q X T w 2 t T F Q S i O m + J + 8 m i w S n 4 1 C 5 b I z h D y L a E d K 0 6 2 C Y e h Q Z a E c i a O 3 k q 0 E m V z D s M m p F w c 0 s N s L y A R Z O y 5 i B 3 3 0 S b Z M z D X e + O B 1 t M n x Y R F 1 B j M t J n T k 0 U t f S S B 9 g a 2 o + k T m Q I 2 q K m b E u i 5 P n S 0 4 U y X Q C f 6 b K y J F w n U H B s D b T i R y b p B p / J Z 5 X Q 1 x 5 e O 6 N a l L D o b W L K o Z U v V + t V 0 N H s 2 k E C v H G m 7 2 C P n Q r N M U 9 I H t u U M N W O X C q / 9 P 1 3 k D f 7 y K O x i t w 6 X Y 1 O L l 7 L 7 P b 4 P T l 1 e m j h n 8 1 I 2 5 / N S N m d 0 O X b 6 h r y S A u e 8 L s e m Z p d j U 7 e X s 1 u 7 l 7 L 7 / b 4 D f u X 4 0 u Q 5 y 7 9 k p f 9 Z / g F Q S w E C L Q A U A A I A C A A F S 7 R a M u v h A q U A A A D 2 A A A A E g A A A A A A A A A A A A A A A A A A A A A A Q 2 9 u Z m l n L 1 B h Y 2 t h Z 2 U u e G 1 s U E s B A i 0 A F A A C A A g A B U u 0 W g / K 6 a u k A A A A 6 Q A A A B M A A A A A A A A A A A A A A A A A 8 Q A A A F t D b 2 5 0 Z W 5 0 X 1 R 5 c G V z X S 5 4 b W x Q S w E C L Q A U A A I A C A A F S 7 R a I B D K e g s D A A D v D Q A A E w A A A A A A A A A A A A A A A A D i A Q A A R m 9 y b X V s Y X M v U 2 V j d G l v b j E u b V B L B Q Y A A A A A A w A D A M I A A A A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R Q A A A A A A A N 9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1 9 N Y W 5 h Z 2 V t Z W 5 0 X 1 N 0 c m F 0 Z W d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U 1 M 2 I z M G U t O T l i N S 0 0 M 2 V h L T g 2 M W I t Y j V l Y j Q y Z D A w Z T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M w V D E 0 O j E 2 O j E w L j U 1 M j U 2 O D d a I i A v P j x F b n R y e S B U e X B l P S J G a W x s Q 2 9 s d W 1 u V H l w Z X M i I F Z h b H V l P S J z Q m d Z R E J n P T 0 i I C 8 + P E V u d H J 5 I F R 5 c G U 9 I k Z p b G x D b 2 x 1 b W 5 O Y W 1 l c y I g V m F s d W U 9 I n N b J n F 1 b 3 Q 7 R 3 J h b m R z I H R 5 c G V z I G R l I G Z v c s O q d C Z x d W 9 0 O y w m c X V v d D t T c G V j a W V z J n F 1 b 3 Q 7 L C Z x d W 9 0 O 1 R v b G V y Y W 5 j Z S Z x d W 9 0 O y w m c X V v d D t N Y W 5 h Z 2 V t Z W 5 0 I F N 0 c m F 0 Z W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Y 2 l l c 1 9 N Y W 5 h Z 2 V t Z W 5 0 X 1 N 0 c m F 0 Z W d 5 L 0 F 1 d G 9 S Z W 1 v d m V k Q 2 9 s d W 1 u c z E u e 0 d y Y W 5 k c y B 0 e X B l c y B k Z S B m b 3 L D q n Q s M H 0 m c X V v d D s s J n F 1 b 3 Q 7 U 2 V j d G l v b j E v U 3 B l Y 2 l l c 1 9 N Y W 5 h Z 2 V t Z W 5 0 X 1 N 0 c m F 0 Z W d 5 L 0 F 1 d G 9 S Z W 1 v d m V k Q 2 9 s d W 1 u c z E u e 1 N w Z W N p Z X M s M X 0 m c X V v d D s s J n F 1 b 3 Q 7 U 2 V j d G l v b j E v U 3 B l Y 2 l l c 1 9 N Y W 5 h Z 2 V t Z W 5 0 X 1 N 0 c m F 0 Z W d 5 L 0 F 1 d G 9 S Z W 1 v d m V k Q 2 9 s d W 1 u c z E u e 1 R v b G V y Y W 5 j Z S w y f S Z x d W 9 0 O y w m c X V v d D t T Z W N 0 a W 9 u M S 9 T c G V j a W V z X 0 1 h b m F n Z W 1 l b n R f U 3 R y Y X R l Z 3 k v Q X V 0 b 1 J l b W 9 2 Z W R D b 2 x 1 b W 5 z M S 5 7 T W F u Y W d l b W V u d C B T d H J h d G V n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G V j a W V z X 0 1 h b m F n Z W 1 l b n R f U 3 R y Y X R l Z 3 k v Q X V 0 b 1 J l b W 9 2 Z W R D b 2 x 1 b W 5 z M S 5 7 R 3 J h b m R z I H R 5 c G V z I G R l I G Z v c s O q d C w w f S Z x d W 9 0 O y w m c X V v d D t T Z W N 0 a W 9 u M S 9 T c G V j a W V z X 0 1 h b m F n Z W 1 l b n R f U 3 R y Y X R l Z 3 k v Q X V 0 b 1 J l b W 9 2 Z W R D b 2 x 1 b W 5 z M S 5 7 U 3 B l Y 2 l l c y w x f S Z x d W 9 0 O y w m c X V v d D t T Z W N 0 a W 9 u M S 9 T c G V j a W V z X 0 1 h b m F n Z W 1 l b n R f U 3 R y Y X R l Z 3 k v Q X V 0 b 1 J l b W 9 2 Z W R D b 2 x 1 b W 5 z M S 5 7 V G 9 s Z X J h b m N l L D J 9 J n F 1 b 3 Q 7 L C Z x d W 9 0 O 1 N l Y 3 R p b 2 4 x L 1 N w Z W N p Z X N f T W F u Y W d l b W V u d F 9 T d H J h d G V n e S 9 B d X R v U m V t b 3 Z l Z E N v b H V t b n M x L n t N Y W 5 h Z 2 V t Z W 5 0 I F N 0 c m F 0 Z W d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j a W V z X 0 1 h b m F n Z W 1 l b n R f U 3 R y Y X R l Z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1 9 N Y W 5 h Z 2 V t Z W 5 0 X 1 N 0 c m F 0 Z W d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N f T W F u Y W d l b W V u d F 9 T d H J h d G V n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l Z F 9 G b 3 J l c 3 R f V H l w Z V 9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l Z G Z j M m M 1 L T E 5 Z T k t N D Y 3 M i 1 i Y z Y z L W M 0 M W E w N z U 5 M D A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z M F Q x N D o 0 O D o 1 N i 4 2 M z U 3 O D A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J y Z W N 0 Z W R f R m 9 y Z X N 0 X 1 R 5 c G V f V G F i b G U v Q X V 0 b 1 J l b W 9 2 Z W R D b 2 x 1 b W 5 z M S 5 7 Q 2 9 s d W 1 u M S w w f S Z x d W 9 0 O y w m c X V v d D t T Z W N 0 a W 9 u M S 9 D b 3 J y Z W N 0 Z W R f R m 9 y Z X N 0 X 1 R 5 c G V f V G F i b G U v Q X V 0 b 1 J l b W 9 2 Z W R D b 2 x 1 b W 5 z M S 5 7 Q 2 9 s d W 1 u M i w x f S Z x d W 9 0 O y w m c X V v d D t T Z W N 0 a W 9 u M S 9 D b 3 J y Z W N 0 Z W R f R m 9 y Z X N 0 X 1 R 5 c G V f V G F i b G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J y Z W N 0 Z W R f R m 9 y Z X N 0 X 1 R 5 c G V f V G F i b G U v Q X V 0 b 1 J l b W 9 2 Z W R D b 2 x 1 b W 5 z M S 5 7 Q 2 9 s d W 1 u M S w w f S Z x d W 9 0 O y w m c X V v d D t T Z W N 0 a W 9 u M S 9 D b 3 J y Z W N 0 Z W R f R m 9 y Z X N 0 X 1 R 5 c G V f V G F i b G U v Q X V 0 b 1 J l b W 9 2 Z W R D b 2 x 1 b W 5 z M S 5 7 Q 2 9 s d W 1 u M i w x f S Z x d W 9 0 O y w m c X V v d D t T Z W N 0 a W 9 u M S 9 D b 3 J y Z W N 0 Z W R f R m 9 y Z X N 0 X 1 R 5 c G V f V G F i b G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y c m V j d G V k X 0 Z v c m V z d F 9 U e X B l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n J l Y 3 R l Z F 9 G b 3 J l c 3 R f V H l w Z V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l c m N p Y W x f S G F y d m V z d F 9 U c m V h d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3 N G U z O D Q t Y j g 1 Y y 0 0 M j M y L W E 2 Z j Y t M D E 2 Y T Z l Y j d i O W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M w V D E 2 O j U y O j M 4 L j Q 5 N j Y 5 M z l a I i A v P j x F b n R y e S B U e X B l P S J G a W x s Q 2 9 s d W 1 u V H l w Z X M i I F Z h b H V l P S J z Q m d V R i I g L z 4 8 R W 5 0 c n k g V H l w Z T 0 i R m l s b E N v b H V t b k 5 h b W V z I i B W Y W x 1 Z T 0 i c 1 s m c X V v d D t U c m F p d G V t Z W 5 0 c y B j b 2 1 t Z X J j a W F 1 e C A o c s O p Y 2 9 s d G U p J n F 1 b 3 Q 7 L C Z x d W 9 0 O z I w M j M t M j A y O C A o a G E v Y W 4 p J n F 1 b 3 Q 7 L C Z x d W 9 0 O z I w M T g t M j A y M y A o a G E v Y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W V y Y 2 l h b F 9 I Y X J 2 Z X N 0 X 1 R y Z W F 0 b W V u d H M v Q X V 0 b 1 J l b W 9 2 Z W R D b 2 x 1 b W 5 z M S 5 7 V H J h a X R l b W V u d H M g Y 2 9 t b W V y Y 2 l h d X g g K H L D q W N v b H R l K S w w f S Z x d W 9 0 O y w m c X V v d D t T Z W N 0 a W 9 u M S 9 D b 2 1 t Z X J j a W F s X 0 h h c n Z l c 3 R f V H J l Y X R t Z W 5 0 c y 9 B d X R v U m V t b 3 Z l Z E N v b H V t b n M x L n s y M D I z L T I w M j g g K G h h L 2 F u K S w x f S Z x d W 9 0 O y w m c X V v d D t T Z W N 0 a W 9 u M S 9 D b 2 1 t Z X J j a W F s X 0 h h c n Z l c 3 R f V H J l Y X R t Z W 5 0 c y 9 B d X R v U m V t b 3 Z l Z E N v b H V t b n M x L n s y M D E 4 L T I w M j M g K G h h L 2 F u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t Z X J j a W F s X 0 h h c n Z l c 3 R f V H J l Y X R t Z W 5 0 c y 9 B d X R v U m V t b 3 Z l Z E N v b H V t b n M x L n t U c m F p d G V t Z W 5 0 c y B j b 2 1 t Z X J j a W F 1 e C A o c s O p Y 2 9 s d G U p L D B 9 J n F 1 b 3 Q 7 L C Z x d W 9 0 O 1 N l Y 3 R p b 2 4 x L 0 N v b W 1 l c m N p Y W x f S G F y d m V z d F 9 U c m V h d G 1 l b n R z L 0 F 1 d G 9 S Z W 1 v d m V k Q 2 9 s d W 1 u c z E u e z I w M j M t M j A y O C A o a G E v Y W 4 p L D F 9 J n F 1 b 3 Q 7 L C Z x d W 9 0 O 1 N l Y 3 R p b 2 4 x L 0 N v b W 1 l c m N p Y W x f S G F y d m V z d F 9 U c m V h d G 1 l b n R z L 0 F 1 d G 9 S Z W 1 v d m V k Q 2 9 s d W 1 u c z E u e z I w M T g t M j A y M y A o a G E v Y W 4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Z X J j a W F s X 0 h h c n Z l c 3 R f V H J l Y X R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X J j a W F s X 0 h h c n Z l c 3 R f V H J l Y X R t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X J j a W F s X 0 h h c n Z l c 3 R f V H J l Y X R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1 Z T U 5 M y 1 l N m U 2 L T Q 1 Z T Y t O D Y z M y 1 l N D R i N 2 E 5 M T J j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h U M T c 6 M T c 6 M T k u M T U x O D Y 3 N l o i I C 8 + P E V u d H J 5 I F R 5 c G U 9 I k Z p b G x D b 2 x 1 b W 5 U e X B l c y I g V m F s d W U 9 I n N B d 0 1 H Q X d N R E J n T U R B d 0 1 E Q X d N R E F 3 T U R B d 0 1 E Q X d N R E J n W U d B d 1 l H Q m d Z R 0 J n W U d C Z 1 l E Q m d Z R y I g L z 4 8 R W 5 0 c n k g V H l w Z T 0 i R m l s b E N v b H V t b k 5 h b W V z I i B W Y W x 1 Z T 0 i c 1 s m c X V v d D t U a W 1 l J n F 1 b 3 Q 7 L C Z x d W 9 0 O 0 1 h b m F n Z W 1 l b n R B c m V h J n F 1 b 3 Q 7 L C Z x d W 9 0 O 1 B y Z X N j c m l w d G l v b i Z x d W 9 0 O y w m c X V v d D t I Y X J 2 Z X N 0 Z W R T a X R l c y Z x d W 9 0 O y w m c X V v d D t U b 3 R h b E N v a G 9 y d H N D b 2 1 w b G V 0 Z U h h c n Z l c 3 Q m c X V v d D s s J n F 1 b 3 Q 7 V G 9 0 Y W x D b 2 h v c n R z U G F y d G l h b E h h c n Z l c 3 Q m c X V v d D s s J n F 1 b 3 Q 7 V G 9 0 Y W x C a W 9 t Y X N z S G F y d m V z d G V k J n F 1 b 3 Q 7 L C Z x d W 9 0 O 0 N v a G 9 y d H N I Y X J 2 Z X N 0 Z W R f Q U J J R S 5 C Q U w m c X V v d D s s J n F 1 b 3 Q 7 Q 2 9 o b 3 J 0 c 0 h h c n Z l c 3 R l Z F 9 B Q 0 V S L l J V Q i Z x d W 9 0 O y w m c X V v d D t D b 2 h v c n R z S G F y d m V z d G V k X 0 F D R V I u U 0 F I J n F 1 b 3 Q 7 L C Z x d W 9 0 O 0 N v a G 9 y d H N I Y X J 2 Z X N 0 Z W R f Q k V U V S 5 B T E w m c X V v d D s s J n F 1 b 3 Q 7 Q 2 9 o b 3 J 0 c 0 h h c n Z l c 3 R l Z F 9 C R V R V L l B B U C Z x d W 9 0 O y w m c X V v d D t D b 2 h v c n R z S G F y d m V z d G V k X 0 Z B R 1 U u R 1 J B J n F 1 b 3 Q 7 L C Z x d W 9 0 O 0 N v a G 9 y d H N I Y X J 2 Z X N 0 Z W R f T E F S S S 5 M Q V I m c X V v d D s s J n F 1 b 3 Q 7 Q 2 9 o b 3 J 0 c 0 h h c n Z l c 3 R l Z F 9 Q S U N F L k d M Q S Z x d W 9 0 O y w m c X V v d D t D b 2 h v c n R z S G F y d m V z d G V k X 1 B J Q 0 U u T U F S J n F 1 b 3 Q 7 L C Z x d W 9 0 O 0 N v a G 9 y d H N I Y X J 2 Z X N 0 Z W R f U E l D R S 5 S V U I m c X V v d D s s J n F 1 b 3 Q 7 Q 2 9 o b 3 J 0 c 0 h h c n Z l c 3 R l Z F 9 Q S U 5 V L k J B T i Z x d W 9 0 O y w m c X V v d D t D b 2 h v c n R z S G F y d m V z d G V k X 1 B J T l U u U k V T J n F 1 b 3 Q 7 L C Z x d W 9 0 O 0 N v a G 9 y d H N I Y X J 2 Z X N 0 Z W R f U E l O V S 5 T V F I m c X V v d D s s J n F 1 b 3 Q 7 Q 2 9 o b 3 J 0 c 0 h h c n Z l c 3 R l Z F 9 Q T 1 B V L l R S R S Z x d W 9 0 O y w m c X V v d D t D b 2 h v c n R z S G F y d m V z d G V k X 1 F V R V I u U l V C J n F 1 b 3 Q 7 L C Z x d W 9 0 O 0 N v a G 9 y d H N I Y X J 2 Z X N 0 Z W R f V E h V S i 5 T U F A u Q U x M J n F 1 b 3 Q 7 L C Z x d W 9 0 O 0 N v a G 9 y d H N I Y X J 2 Z X N 0 Z W R f V F N V R y 5 D Q U 4 m c X V v d D s s J n F 1 b 3 Q 7 Q m l v b W F z c 0 h h c n Z l c 3 R l Z E 1 n X 0 F C S U U u Q k F M J n F 1 b 3 Q 7 L C Z x d W 9 0 O 0 J p b 2 1 h c 3 N I Y X J 2 Z X N 0 Z W R N Z 1 9 B Q 0 V S L l J V Q i Z x d W 9 0 O y w m c X V v d D t C a W 9 t Y X N z S G F y d m V z d G V k T W d f Q U N F U i 5 T Q U g m c X V v d D s s J n F 1 b 3 Q 7 Q m l v b W F z c 0 h h c n Z l c 3 R l Z E 1 n X 0 J F V F U u Q U x M J n F 1 b 3 Q 7 L C Z x d W 9 0 O 0 J p b 2 1 h c 3 N I Y X J 2 Z X N 0 Z W R N Z 1 9 C R V R V L l B B U C Z x d W 9 0 O y w m c X V v d D t C a W 9 t Y X N z S G F y d m V z d G V k T W d f R k F H V S 5 H U k E m c X V v d D s s J n F 1 b 3 Q 7 Q m l v b W F z c 0 h h c n Z l c 3 R l Z E 1 n X 0 x B U k k u T E F S J n F 1 b 3 Q 7 L C Z x d W 9 0 O 0 J p b 2 1 h c 3 N I Y X J 2 Z X N 0 Z W R N Z 1 9 Q S U N F L k d M Q S Z x d W 9 0 O y w m c X V v d D t C a W 9 t Y X N z S G F y d m V z d G V k T W d f U E l D R S 5 N Q V I m c X V v d D s s J n F 1 b 3 Q 7 Q m l v b W F z c 0 h h c n Z l c 3 R l Z E 1 n X 1 B J Q 0 U u U l V C J n F 1 b 3 Q 7 L C Z x d W 9 0 O 0 J p b 2 1 h c 3 N I Y X J 2 Z X N 0 Z W R N Z 1 9 Q S U 5 V L k J B T i Z x d W 9 0 O y w m c X V v d D t C a W 9 t Y X N z S G F y d m V z d G V k T W d f U E l O V S 5 S R V M m c X V v d D s s J n F 1 b 3 Q 7 Q m l v b W F z c 0 h h c n Z l c 3 R l Z E 1 n X 1 B J T l U u U 1 R S J n F 1 b 3 Q 7 L C Z x d W 9 0 O 0 J p b 2 1 h c 3 N I Y X J 2 Z X N 0 Z W R N Z 1 9 Q T 1 B V L l R S R S Z x d W 9 0 O y w m c X V v d D t C a W 9 t Y X N z S G F y d m V z d G V k T W d f U V V F U i 5 S V U I m c X V v d D s s J n F 1 b 3 Q 7 Q m l v b W F z c 0 h h c n Z l c 3 R l Z E 1 n X 1 R I V U o u U 1 B Q L k F M T C Z x d W 9 0 O y w m c X V v d D t C a W 9 t Y X N z S G F y d m V z d G V k T W d f V F N V R y 5 D Q U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b G 9 n L 0 F 1 d G 9 S Z W 1 v d m V k Q 2 9 s d W 1 u c z E u e 1 R p b W U s M H 0 m c X V v d D s s J n F 1 b 3 Q 7 U 2 V j d G l v b j E v c 3 V t b W F y e W x v Z y 9 B d X R v U m V t b 3 Z l Z E N v b H V t b n M x L n t N Y W 5 h Z 2 V t Z W 5 0 Q X J l Y S w x f S Z x d W 9 0 O y w m c X V v d D t T Z W N 0 a W 9 u M S 9 z d W 1 t Y X J 5 b G 9 n L 0 F 1 d G 9 S Z W 1 v d m V k Q 2 9 s d W 1 u c z E u e 1 B y Z X N j c m l w d G l v b i w y f S Z x d W 9 0 O y w m c X V v d D t T Z W N 0 a W 9 u M S 9 z d W 1 t Y X J 5 b G 9 n L 0 F 1 d G 9 S Z W 1 v d m V k Q 2 9 s d W 1 u c z E u e 0 h h c n Z l c 3 R l Z F N p d G V z L D N 9 J n F 1 b 3 Q 7 L C Z x d W 9 0 O 1 N l Y 3 R p b 2 4 x L 3 N 1 b W 1 h c n l s b 2 c v Q X V 0 b 1 J l b W 9 2 Z W R D b 2 x 1 b W 5 z M S 5 7 V G 9 0 Y W x D b 2 h v c n R z Q 2 9 t c G x l d G V I Y X J 2 Z X N 0 L D R 9 J n F 1 b 3 Q 7 L C Z x d W 9 0 O 1 N l Y 3 R p b 2 4 x L 3 N 1 b W 1 h c n l s b 2 c v Q X V 0 b 1 J l b W 9 2 Z W R D b 2 x 1 b W 5 z M S 5 7 V G 9 0 Y W x D b 2 h v c n R z U G F y d G l h b E h h c n Z l c 3 Q s N X 0 m c X V v d D s s J n F 1 b 3 Q 7 U 2 V j d G l v b j E v c 3 V t b W F y e W x v Z y 9 B d X R v U m V t b 3 Z l Z E N v b H V t b n M x L n t U b 3 R h b E J p b 2 1 h c 3 N I Y X J 2 Z X N 0 Z W Q s N n 0 m c X V v d D s s J n F 1 b 3 Q 7 U 2 V j d G l v b j E v c 3 V t b W F y e W x v Z y 9 B d X R v U m V t b 3 Z l Z E N v b H V t b n M x L n t D b 2 h v c n R z S G F y d m V z d G V k X 0 F C S U U u Q k F M L D d 9 J n F 1 b 3 Q 7 L C Z x d W 9 0 O 1 N l Y 3 R p b 2 4 x L 3 N 1 b W 1 h c n l s b 2 c v Q X V 0 b 1 J l b W 9 2 Z W R D b 2 x 1 b W 5 z M S 5 7 Q 2 9 o b 3 J 0 c 0 h h c n Z l c 3 R l Z F 9 B Q 0 V S L l J V Q i w 4 f S Z x d W 9 0 O y w m c X V v d D t T Z W N 0 a W 9 u M S 9 z d W 1 t Y X J 5 b G 9 n L 0 F 1 d G 9 S Z W 1 v d m V k Q 2 9 s d W 1 u c z E u e 0 N v a G 9 y d H N I Y X J 2 Z X N 0 Z W R f Q U N F U i 5 T Q U g s O X 0 m c X V v d D s s J n F 1 b 3 Q 7 U 2 V j d G l v b j E v c 3 V t b W F y e W x v Z y 9 B d X R v U m V t b 3 Z l Z E N v b H V t b n M x L n t D b 2 h v c n R z S G F y d m V z d G V k X 0 J F V F U u Q U x M L D E w f S Z x d W 9 0 O y w m c X V v d D t T Z W N 0 a W 9 u M S 9 z d W 1 t Y X J 5 b G 9 n L 0 F 1 d G 9 S Z W 1 v d m V k Q 2 9 s d W 1 u c z E u e 0 N v a G 9 y d H N I Y X J 2 Z X N 0 Z W R f Q k V U V S 5 Q Q V A s M T F 9 J n F 1 b 3 Q 7 L C Z x d W 9 0 O 1 N l Y 3 R p b 2 4 x L 3 N 1 b W 1 h c n l s b 2 c v Q X V 0 b 1 J l b W 9 2 Z W R D b 2 x 1 b W 5 z M S 5 7 Q 2 9 o b 3 J 0 c 0 h h c n Z l c 3 R l Z F 9 G Q U d V L k d S Q S w x M n 0 m c X V v d D s s J n F 1 b 3 Q 7 U 2 V j d G l v b j E v c 3 V t b W F y e W x v Z y 9 B d X R v U m V t b 3 Z l Z E N v b H V t b n M x L n t D b 2 h v c n R z S G F y d m V z d G V k X 0 x B U k k u T E F S L D E z f S Z x d W 9 0 O y w m c X V v d D t T Z W N 0 a W 9 u M S 9 z d W 1 t Y X J 5 b G 9 n L 0 F 1 d G 9 S Z W 1 v d m V k Q 2 9 s d W 1 u c z E u e 0 N v a G 9 y d H N I Y X J 2 Z X N 0 Z W R f U E l D R S 5 H T E E s M T R 9 J n F 1 b 3 Q 7 L C Z x d W 9 0 O 1 N l Y 3 R p b 2 4 x L 3 N 1 b W 1 h c n l s b 2 c v Q X V 0 b 1 J l b W 9 2 Z W R D b 2 x 1 b W 5 z M S 5 7 Q 2 9 o b 3 J 0 c 0 h h c n Z l c 3 R l Z F 9 Q S U N F L k 1 B U i w x N X 0 m c X V v d D s s J n F 1 b 3 Q 7 U 2 V j d G l v b j E v c 3 V t b W F y e W x v Z y 9 B d X R v U m V t b 3 Z l Z E N v b H V t b n M x L n t D b 2 h v c n R z S G F y d m V z d G V k X 1 B J Q 0 U u U l V C L D E 2 f S Z x d W 9 0 O y w m c X V v d D t T Z W N 0 a W 9 u M S 9 z d W 1 t Y X J 5 b G 9 n L 0 F 1 d G 9 S Z W 1 v d m V k Q 2 9 s d W 1 u c z E u e 0 N v a G 9 y d H N I Y X J 2 Z X N 0 Z W R f U E l O V S 5 C Q U 4 s M T d 9 J n F 1 b 3 Q 7 L C Z x d W 9 0 O 1 N l Y 3 R p b 2 4 x L 3 N 1 b W 1 h c n l s b 2 c v Q X V 0 b 1 J l b W 9 2 Z W R D b 2 x 1 b W 5 z M S 5 7 Q 2 9 o b 3 J 0 c 0 h h c n Z l c 3 R l Z F 9 Q S U 5 V L l J F U y w x O H 0 m c X V v d D s s J n F 1 b 3 Q 7 U 2 V j d G l v b j E v c 3 V t b W F y e W x v Z y 9 B d X R v U m V t b 3 Z l Z E N v b H V t b n M x L n t D b 2 h v c n R z S G F y d m V z d G V k X 1 B J T l U u U 1 R S L D E 5 f S Z x d W 9 0 O y w m c X V v d D t T Z W N 0 a W 9 u M S 9 z d W 1 t Y X J 5 b G 9 n L 0 F 1 d G 9 S Z W 1 v d m V k Q 2 9 s d W 1 u c z E u e 0 N v a G 9 y d H N I Y X J 2 Z X N 0 Z W R f U E 9 Q V S 5 U U k U s M j B 9 J n F 1 b 3 Q 7 L C Z x d W 9 0 O 1 N l Y 3 R p b 2 4 x L 3 N 1 b W 1 h c n l s b 2 c v Q X V 0 b 1 J l b W 9 2 Z W R D b 2 x 1 b W 5 z M S 5 7 Q 2 9 o b 3 J 0 c 0 h h c n Z l c 3 R l Z F 9 R V U V S L l J V Q i w y M X 0 m c X V v d D s s J n F 1 b 3 Q 7 U 2 V j d G l v b j E v c 3 V t b W F y e W x v Z y 9 B d X R v U m V t b 3 Z l Z E N v b H V t b n M x L n t D b 2 h v c n R z S G F y d m V z d G V k X 1 R I V U o u U 1 B Q L k F M T C w y M n 0 m c X V v d D s s J n F 1 b 3 Q 7 U 2 V j d G l v b j E v c 3 V t b W F y e W x v Z y 9 B d X R v U m V t b 3 Z l Z E N v b H V t b n M x L n t D b 2 h v c n R z S G F y d m V z d G V k X 1 R T V U c u Q 0 F O L D I z f S Z x d W 9 0 O y w m c X V v d D t T Z W N 0 a W 9 u M S 9 z d W 1 t Y X J 5 b G 9 n L 0 F 1 d G 9 S Z W 1 v d m V k Q 2 9 s d W 1 u c z E u e 0 J p b 2 1 h c 3 N I Y X J 2 Z X N 0 Z W R N Z 1 9 B Q k l F L k J B T C w y N H 0 m c X V v d D s s J n F 1 b 3 Q 7 U 2 V j d G l v b j E v c 3 V t b W F y e W x v Z y 9 B d X R v U m V t b 3 Z l Z E N v b H V t b n M x L n t C a W 9 t Y X N z S G F y d m V z d G V k T W d f Q U N F U i 5 S V U I s M j V 9 J n F 1 b 3 Q 7 L C Z x d W 9 0 O 1 N l Y 3 R p b 2 4 x L 3 N 1 b W 1 h c n l s b 2 c v Q X V 0 b 1 J l b W 9 2 Z W R D b 2 x 1 b W 5 z M S 5 7 Q m l v b W F z c 0 h h c n Z l c 3 R l Z E 1 n X 0 F D R V I u U 0 F I L D I 2 f S Z x d W 9 0 O y w m c X V v d D t T Z W N 0 a W 9 u M S 9 z d W 1 t Y X J 5 b G 9 n L 0 F 1 d G 9 S Z W 1 v d m V k Q 2 9 s d W 1 u c z E u e 0 J p b 2 1 h c 3 N I Y X J 2 Z X N 0 Z W R N Z 1 9 C R V R V L k F M T C w y N 3 0 m c X V v d D s s J n F 1 b 3 Q 7 U 2 V j d G l v b j E v c 3 V t b W F y e W x v Z y 9 B d X R v U m V t b 3 Z l Z E N v b H V t b n M x L n t C a W 9 t Y X N z S G F y d m V z d G V k T W d f Q k V U V S 5 Q Q V A s M j h 9 J n F 1 b 3 Q 7 L C Z x d W 9 0 O 1 N l Y 3 R p b 2 4 x L 3 N 1 b W 1 h c n l s b 2 c v Q X V 0 b 1 J l b W 9 2 Z W R D b 2 x 1 b W 5 z M S 5 7 Q m l v b W F z c 0 h h c n Z l c 3 R l Z E 1 n X 0 Z B R 1 U u R 1 J B L D I 5 f S Z x d W 9 0 O y w m c X V v d D t T Z W N 0 a W 9 u M S 9 z d W 1 t Y X J 5 b G 9 n L 0 F 1 d G 9 S Z W 1 v d m V k Q 2 9 s d W 1 u c z E u e 0 J p b 2 1 h c 3 N I Y X J 2 Z X N 0 Z W R N Z 1 9 M Q V J J L k x B U i w z M H 0 m c X V v d D s s J n F 1 b 3 Q 7 U 2 V j d G l v b j E v c 3 V t b W F y e W x v Z y 9 B d X R v U m V t b 3 Z l Z E N v b H V t b n M x L n t C a W 9 t Y X N z S G F y d m V z d G V k T W d f U E l D R S 5 H T E E s M z F 9 J n F 1 b 3 Q 7 L C Z x d W 9 0 O 1 N l Y 3 R p b 2 4 x L 3 N 1 b W 1 h c n l s b 2 c v Q X V 0 b 1 J l b W 9 2 Z W R D b 2 x 1 b W 5 z M S 5 7 Q m l v b W F z c 0 h h c n Z l c 3 R l Z E 1 n X 1 B J Q 0 U u T U F S L D M y f S Z x d W 9 0 O y w m c X V v d D t T Z W N 0 a W 9 u M S 9 z d W 1 t Y X J 5 b G 9 n L 0 F 1 d G 9 S Z W 1 v d m V k Q 2 9 s d W 1 u c z E u e 0 J p b 2 1 h c 3 N I Y X J 2 Z X N 0 Z W R N Z 1 9 Q S U N F L l J V Q i w z M 3 0 m c X V v d D s s J n F 1 b 3 Q 7 U 2 V j d G l v b j E v c 3 V t b W F y e W x v Z y 9 B d X R v U m V t b 3 Z l Z E N v b H V t b n M x L n t C a W 9 t Y X N z S G F y d m V z d G V k T W d f U E l O V S 5 C Q U 4 s M z R 9 J n F 1 b 3 Q 7 L C Z x d W 9 0 O 1 N l Y 3 R p b 2 4 x L 3 N 1 b W 1 h c n l s b 2 c v Q X V 0 b 1 J l b W 9 2 Z W R D b 2 x 1 b W 5 z M S 5 7 Q m l v b W F z c 0 h h c n Z l c 3 R l Z E 1 n X 1 B J T l U u U k V T L D M 1 f S Z x d W 9 0 O y w m c X V v d D t T Z W N 0 a W 9 u M S 9 z d W 1 t Y X J 5 b G 9 n L 0 F 1 d G 9 S Z W 1 v d m V k Q 2 9 s d W 1 u c z E u e 0 J p b 2 1 h c 3 N I Y X J 2 Z X N 0 Z W R N Z 1 9 Q S U 5 V L l N U U i w z N n 0 m c X V v d D s s J n F 1 b 3 Q 7 U 2 V j d G l v b j E v c 3 V t b W F y e W x v Z y 9 B d X R v U m V t b 3 Z l Z E N v b H V t b n M x L n t C a W 9 t Y X N z S G F y d m V z d G V k T W d f U E 9 Q V S 5 U U k U s M z d 9 J n F 1 b 3 Q 7 L C Z x d W 9 0 O 1 N l Y 3 R p b 2 4 x L 3 N 1 b W 1 h c n l s b 2 c v Q X V 0 b 1 J l b W 9 2 Z W R D b 2 x 1 b W 5 z M S 5 7 Q m l v b W F z c 0 h h c n Z l c 3 R l Z E 1 n X 1 F V R V I u U l V C L D M 4 f S Z x d W 9 0 O y w m c X V v d D t T Z W N 0 a W 9 u M S 9 z d W 1 t Y X J 5 b G 9 n L 0 F 1 d G 9 S Z W 1 v d m V k Q 2 9 s d W 1 u c z E u e 0 J p b 2 1 h c 3 N I Y X J 2 Z X N 0 Z W R N Z 1 9 U S F V K L l N Q U C 5 B T E w s M z l 9 J n F 1 b 3 Q 7 L C Z x d W 9 0 O 1 N l Y 3 R p b 2 4 x L 3 N 1 b W 1 h c n l s b 2 c v Q X V 0 b 1 J l b W 9 2 Z W R D b 2 x 1 b W 5 z M S 5 7 Q m l v b W F z c 0 h h c n Z l c 3 R l Z E 1 n X 1 R T V U c u Q 0 F O L D Q w f S Z x d W 9 0 O y w m c X V v d D t T Z W N 0 a W 9 u M S 9 z d W 1 t Y X J 5 b G 9 n L 0 F 1 d G 9 S Z W 1 v d m V k Q 2 9 s d W 1 u c z E u e 0 N v b H V t b j E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z d W 1 t Y X J 5 b G 9 n L 0 F 1 d G 9 S Z W 1 v d m V k Q 2 9 s d W 1 u c z E u e 1 R p b W U s M H 0 m c X V v d D s s J n F 1 b 3 Q 7 U 2 V j d G l v b j E v c 3 V t b W F y e W x v Z y 9 B d X R v U m V t b 3 Z l Z E N v b H V t b n M x L n t N Y W 5 h Z 2 V t Z W 5 0 Q X J l Y S w x f S Z x d W 9 0 O y w m c X V v d D t T Z W N 0 a W 9 u M S 9 z d W 1 t Y X J 5 b G 9 n L 0 F 1 d G 9 S Z W 1 v d m V k Q 2 9 s d W 1 u c z E u e 1 B y Z X N j c m l w d G l v b i w y f S Z x d W 9 0 O y w m c X V v d D t T Z W N 0 a W 9 u M S 9 z d W 1 t Y X J 5 b G 9 n L 0 F 1 d G 9 S Z W 1 v d m V k Q 2 9 s d W 1 u c z E u e 0 h h c n Z l c 3 R l Z F N p d G V z L D N 9 J n F 1 b 3 Q 7 L C Z x d W 9 0 O 1 N l Y 3 R p b 2 4 x L 3 N 1 b W 1 h c n l s b 2 c v Q X V 0 b 1 J l b W 9 2 Z W R D b 2 x 1 b W 5 z M S 5 7 V G 9 0 Y W x D b 2 h v c n R z Q 2 9 t c G x l d G V I Y X J 2 Z X N 0 L D R 9 J n F 1 b 3 Q 7 L C Z x d W 9 0 O 1 N l Y 3 R p b 2 4 x L 3 N 1 b W 1 h c n l s b 2 c v Q X V 0 b 1 J l b W 9 2 Z W R D b 2 x 1 b W 5 z M S 5 7 V G 9 0 Y W x D b 2 h v c n R z U G F y d G l h b E h h c n Z l c 3 Q s N X 0 m c X V v d D s s J n F 1 b 3 Q 7 U 2 V j d G l v b j E v c 3 V t b W F y e W x v Z y 9 B d X R v U m V t b 3 Z l Z E N v b H V t b n M x L n t U b 3 R h b E J p b 2 1 h c 3 N I Y X J 2 Z X N 0 Z W Q s N n 0 m c X V v d D s s J n F 1 b 3 Q 7 U 2 V j d G l v b j E v c 3 V t b W F y e W x v Z y 9 B d X R v U m V t b 3 Z l Z E N v b H V t b n M x L n t D b 2 h v c n R z S G F y d m V z d G V k X 0 F C S U U u Q k F M L D d 9 J n F 1 b 3 Q 7 L C Z x d W 9 0 O 1 N l Y 3 R p b 2 4 x L 3 N 1 b W 1 h c n l s b 2 c v Q X V 0 b 1 J l b W 9 2 Z W R D b 2 x 1 b W 5 z M S 5 7 Q 2 9 o b 3 J 0 c 0 h h c n Z l c 3 R l Z F 9 B Q 0 V S L l J V Q i w 4 f S Z x d W 9 0 O y w m c X V v d D t T Z W N 0 a W 9 u M S 9 z d W 1 t Y X J 5 b G 9 n L 0 F 1 d G 9 S Z W 1 v d m V k Q 2 9 s d W 1 u c z E u e 0 N v a G 9 y d H N I Y X J 2 Z X N 0 Z W R f Q U N F U i 5 T Q U g s O X 0 m c X V v d D s s J n F 1 b 3 Q 7 U 2 V j d G l v b j E v c 3 V t b W F y e W x v Z y 9 B d X R v U m V t b 3 Z l Z E N v b H V t b n M x L n t D b 2 h v c n R z S G F y d m V z d G V k X 0 J F V F U u Q U x M L D E w f S Z x d W 9 0 O y w m c X V v d D t T Z W N 0 a W 9 u M S 9 z d W 1 t Y X J 5 b G 9 n L 0 F 1 d G 9 S Z W 1 v d m V k Q 2 9 s d W 1 u c z E u e 0 N v a G 9 y d H N I Y X J 2 Z X N 0 Z W R f Q k V U V S 5 Q Q V A s M T F 9 J n F 1 b 3 Q 7 L C Z x d W 9 0 O 1 N l Y 3 R p b 2 4 x L 3 N 1 b W 1 h c n l s b 2 c v Q X V 0 b 1 J l b W 9 2 Z W R D b 2 x 1 b W 5 z M S 5 7 Q 2 9 o b 3 J 0 c 0 h h c n Z l c 3 R l Z F 9 G Q U d V L k d S Q S w x M n 0 m c X V v d D s s J n F 1 b 3 Q 7 U 2 V j d G l v b j E v c 3 V t b W F y e W x v Z y 9 B d X R v U m V t b 3 Z l Z E N v b H V t b n M x L n t D b 2 h v c n R z S G F y d m V z d G V k X 0 x B U k k u T E F S L D E z f S Z x d W 9 0 O y w m c X V v d D t T Z W N 0 a W 9 u M S 9 z d W 1 t Y X J 5 b G 9 n L 0 F 1 d G 9 S Z W 1 v d m V k Q 2 9 s d W 1 u c z E u e 0 N v a G 9 y d H N I Y X J 2 Z X N 0 Z W R f U E l D R S 5 H T E E s M T R 9 J n F 1 b 3 Q 7 L C Z x d W 9 0 O 1 N l Y 3 R p b 2 4 x L 3 N 1 b W 1 h c n l s b 2 c v Q X V 0 b 1 J l b W 9 2 Z W R D b 2 x 1 b W 5 z M S 5 7 Q 2 9 o b 3 J 0 c 0 h h c n Z l c 3 R l Z F 9 Q S U N F L k 1 B U i w x N X 0 m c X V v d D s s J n F 1 b 3 Q 7 U 2 V j d G l v b j E v c 3 V t b W F y e W x v Z y 9 B d X R v U m V t b 3 Z l Z E N v b H V t b n M x L n t D b 2 h v c n R z S G F y d m V z d G V k X 1 B J Q 0 U u U l V C L D E 2 f S Z x d W 9 0 O y w m c X V v d D t T Z W N 0 a W 9 u M S 9 z d W 1 t Y X J 5 b G 9 n L 0 F 1 d G 9 S Z W 1 v d m V k Q 2 9 s d W 1 u c z E u e 0 N v a G 9 y d H N I Y X J 2 Z X N 0 Z W R f U E l O V S 5 C Q U 4 s M T d 9 J n F 1 b 3 Q 7 L C Z x d W 9 0 O 1 N l Y 3 R p b 2 4 x L 3 N 1 b W 1 h c n l s b 2 c v Q X V 0 b 1 J l b W 9 2 Z W R D b 2 x 1 b W 5 z M S 5 7 Q 2 9 o b 3 J 0 c 0 h h c n Z l c 3 R l Z F 9 Q S U 5 V L l J F U y w x O H 0 m c X V v d D s s J n F 1 b 3 Q 7 U 2 V j d G l v b j E v c 3 V t b W F y e W x v Z y 9 B d X R v U m V t b 3 Z l Z E N v b H V t b n M x L n t D b 2 h v c n R z S G F y d m V z d G V k X 1 B J T l U u U 1 R S L D E 5 f S Z x d W 9 0 O y w m c X V v d D t T Z W N 0 a W 9 u M S 9 z d W 1 t Y X J 5 b G 9 n L 0 F 1 d G 9 S Z W 1 v d m V k Q 2 9 s d W 1 u c z E u e 0 N v a G 9 y d H N I Y X J 2 Z X N 0 Z W R f U E 9 Q V S 5 U U k U s M j B 9 J n F 1 b 3 Q 7 L C Z x d W 9 0 O 1 N l Y 3 R p b 2 4 x L 3 N 1 b W 1 h c n l s b 2 c v Q X V 0 b 1 J l b W 9 2 Z W R D b 2 x 1 b W 5 z M S 5 7 Q 2 9 o b 3 J 0 c 0 h h c n Z l c 3 R l Z F 9 R V U V S L l J V Q i w y M X 0 m c X V v d D s s J n F 1 b 3 Q 7 U 2 V j d G l v b j E v c 3 V t b W F y e W x v Z y 9 B d X R v U m V t b 3 Z l Z E N v b H V t b n M x L n t D b 2 h v c n R z S G F y d m V z d G V k X 1 R I V U o u U 1 B Q L k F M T C w y M n 0 m c X V v d D s s J n F 1 b 3 Q 7 U 2 V j d G l v b j E v c 3 V t b W F y e W x v Z y 9 B d X R v U m V t b 3 Z l Z E N v b H V t b n M x L n t D b 2 h v c n R z S G F y d m V z d G V k X 1 R T V U c u Q 0 F O L D I z f S Z x d W 9 0 O y w m c X V v d D t T Z W N 0 a W 9 u M S 9 z d W 1 t Y X J 5 b G 9 n L 0 F 1 d G 9 S Z W 1 v d m V k Q 2 9 s d W 1 u c z E u e 0 J p b 2 1 h c 3 N I Y X J 2 Z X N 0 Z W R N Z 1 9 B Q k l F L k J B T C w y N H 0 m c X V v d D s s J n F 1 b 3 Q 7 U 2 V j d G l v b j E v c 3 V t b W F y e W x v Z y 9 B d X R v U m V t b 3 Z l Z E N v b H V t b n M x L n t C a W 9 t Y X N z S G F y d m V z d G V k T W d f Q U N F U i 5 S V U I s M j V 9 J n F 1 b 3 Q 7 L C Z x d W 9 0 O 1 N l Y 3 R p b 2 4 x L 3 N 1 b W 1 h c n l s b 2 c v Q X V 0 b 1 J l b W 9 2 Z W R D b 2 x 1 b W 5 z M S 5 7 Q m l v b W F z c 0 h h c n Z l c 3 R l Z E 1 n X 0 F D R V I u U 0 F I L D I 2 f S Z x d W 9 0 O y w m c X V v d D t T Z W N 0 a W 9 u M S 9 z d W 1 t Y X J 5 b G 9 n L 0 F 1 d G 9 S Z W 1 v d m V k Q 2 9 s d W 1 u c z E u e 0 J p b 2 1 h c 3 N I Y X J 2 Z X N 0 Z W R N Z 1 9 C R V R V L k F M T C w y N 3 0 m c X V v d D s s J n F 1 b 3 Q 7 U 2 V j d G l v b j E v c 3 V t b W F y e W x v Z y 9 B d X R v U m V t b 3 Z l Z E N v b H V t b n M x L n t C a W 9 t Y X N z S G F y d m V z d G V k T W d f Q k V U V S 5 Q Q V A s M j h 9 J n F 1 b 3 Q 7 L C Z x d W 9 0 O 1 N l Y 3 R p b 2 4 x L 3 N 1 b W 1 h c n l s b 2 c v Q X V 0 b 1 J l b W 9 2 Z W R D b 2 x 1 b W 5 z M S 5 7 Q m l v b W F z c 0 h h c n Z l c 3 R l Z E 1 n X 0 Z B R 1 U u R 1 J B L D I 5 f S Z x d W 9 0 O y w m c X V v d D t T Z W N 0 a W 9 u M S 9 z d W 1 t Y X J 5 b G 9 n L 0 F 1 d G 9 S Z W 1 v d m V k Q 2 9 s d W 1 u c z E u e 0 J p b 2 1 h c 3 N I Y X J 2 Z X N 0 Z W R N Z 1 9 M Q V J J L k x B U i w z M H 0 m c X V v d D s s J n F 1 b 3 Q 7 U 2 V j d G l v b j E v c 3 V t b W F y e W x v Z y 9 B d X R v U m V t b 3 Z l Z E N v b H V t b n M x L n t C a W 9 t Y X N z S G F y d m V z d G V k T W d f U E l D R S 5 H T E E s M z F 9 J n F 1 b 3 Q 7 L C Z x d W 9 0 O 1 N l Y 3 R p b 2 4 x L 3 N 1 b W 1 h c n l s b 2 c v Q X V 0 b 1 J l b W 9 2 Z W R D b 2 x 1 b W 5 z M S 5 7 Q m l v b W F z c 0 h h c n Z l c 3 R l Z E 1 n X 1 B J Q 0 U u T U F S L D M y f S Z x d W 9 0 O y w m c X V v d D t T Z W N 0 a W 9 u M S 9 z d W 1 t Y X J 5 b G 9 n L 0 F 1 d G 9 S Z W 1 v d m V k Q 2 9 s d W 1 u c z E u e 0 J p b 2 1 h c 3 N I Y X J 2 Z X N 0 Z W R N Z 1 9 Q S U N F L l J V Q i w z M 3 0 m c X V v d D s s J n F 1 b 3 Q 7 U 2 V j d G l v b j E v c 3 V t b W F y e W x v Z y 9 B d X R v U m V t b 3 Z l Z E N v b H V t b n M x L n t C a W 9 t Y X N z S G F y d m V z d G V k T W d f U E l O V S 5 C Q U 4 s M z R 9 J n F 1 b 3 Q 7 L C Z x d W 9 0 O 1 N l Y 3 R p b 2 4 x L 3 N 1 b W 1 h c n l s b 2 c v Q X V 0 b 1 J l b W 9 2 Z W R D b 2 x 1 b W 5 z M S 5 7 Q m l v b W F z c 0 h h c n Z l c 3 R l Z E 1 n X 1 B J T l U u U k V T L D M 1 f S Z x d W 9 0 O y w m c X V v d D t T Z W N 0 a W 9 u M S 9 z d W 1 t Y X J 5 b G 9 n L 0 F 1 d G 9 S Z W 1 v d m V k Q 2 9 s d W 1 u c z E u e 0 J p b 2 1 h c 3 N I Y X J 2 Z X N 0 Z W R N Z 1 9 Q S U 5 V L l N U U i w z N n 0 m c X V v d D s s J n F 1 b 3 Q 7 U 2 V j d G l v b j E v c 3 V t b W F y e W x v Z y 9 B d X R v U m V t b 3 Z l Z E N v b H V t b n M x L n t C a W 9 t Y X N z S G F y d m V z d G V k T W d f U E 9 Q V S 5 U U k U s M z d 9 J n F 1 b 3 Q 7 L C Z x d W 9 0 O 1 N l Y 3 R p b 2 4 x L 3 N 1 b W 1 h c n l s b 2 c v Q X V 0 b 1 J l b W 9 2 Z W R D b 2 x 1 b W 5 z M S 5 7 Q m l v b W F z c 0 h h c n Z l c 3 R l Z E 1 n X 1 F V R V I u U l V C L D M 4 f S Z x d W 9 0 O y w m c X V v d D t T Z W N 0 a W 9 u M S 9 z d W 1 t Y X J 5 b G 9 n L 0 F 1 d G 9 S Z W 1 v d m V k Q 2 9 s d W 1 u c z E u e 0 J p b 2 1 h c 3 N I Y X J 2 Z X N 0 Z W R N Z 1 9 U S F V K L l N Q U C 5 B T E w s M z l 9 J n F 1 b 3 Q 7 L C Z x d W 9 0 O 1 N l Y 3 R p b 2 4 x L 3 N 1 b W 1 h c n l s b 2 c v Q X V 0 b 1 J l b W 9 2 Z W R D b 2 x 1 b W 5 z M S 5 7 Q m l v b W F z c 0 h h c n Z l c 3 R l Z E 1 n X 1 R T V U c u Q 0 F O L D Q w f S Z x d W 9 0 O y w m c X V v d D t T Z W N 0 a W 9 u M S 9 z d W 1 t Y X J 5 b G 9 n L 0 F 1 d G 9 S Z W 1 v d m V k Q 2 9 s d W 1 u c z E u e 0 N v b H V t b j E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W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j x M b m J E c Q b i f e x N y 3 u n D A A A A A A I A A A A A A B B m A A A A A Q A A I A A A A I m E q Q b n p 6 x Y k B o N C k D Z A s Y G 6 a / j H t U O N x x F 4 M 9 Y U F H + A A A A A A 6 A A A A A A g A A I A A A A M m S 8 e 1 y A n y 1 1 p n 2 R Q C I Y B K 6 Q J w G a q q R g Y H g l U D i i B i G U A A A A A m l K u a J n Q s t L H r l L 4 l e l f 2 Z a i D 3 T I E E C j M O D 3 B z c n k a a w c G B Q r A T v k w v i 8 F D i p o v / G j l f F G L b l I w 8 t f Y t Y 3 3 e o s E 0 U H u R t R d T i m j 2 c X u H Z f Q A A A A A E V f k p / N F u l u K c z S B m G R E 9 L f t 7 b k n V S r C Q J P D X 2 d s y m B w s u Q E G 7 J i x k / j M Y 0 6 A 8 d l P f i s g n K C a X k n g J n m P D P q 0 = < / D a t a M a s h u p > 
</file>

<file path=customXml/itemProps1.xml><?xml version="1.0" encoding="utf-8"?>
<ds:datastoreItem xmlns:ds="http://schemas.openxmlformats.org/officeDocument/2006/customXml" ds:itemID="{B2119DD0-3CC9-4A93-84ED-75EE204D0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forestarea</vt:lpstr>
      <vt:lpstr>Harvested per forest type</vt:lpstr>
      <vt:lpstr>treatments groups</vt:lpstr>
      <vt:lpstr>AAC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14183</dc:creator>
  <cp:lastModifiedBy>Ameray</cp:lastModifiedBy>
  <dcterms:created xsi:type="dcterms:W3CDTF">2015-06-05T18:17:20Z</dcterms:created>
  <dcterms:modified xsi:type="dcterms:W3CDTF">2025-05-30T19:13:15Z</dcterms:modified>
</cp:coreProperties>
</file>