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2260" windowHeight="12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" i="1"/>
  <c r="S4" i="1"/>
  <c r="S5" i="1"/>
  <c r="S6" i="1"/>
  <c r="S7" i="1"/>
  <c r="S8" i="1"/>
  <c r="S9" i="1"/>
  <c r="S10" i="1"/>
  <c r="S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" i="1"/>
  <c r="S12" i="1"/>
  <c r="S13" i="1"/>
  <c r="S14" i="1"/>
  <c r="S15" i="1"/>
  <c r="S16" i="1"/>
  <c r="S17" i="1"/>
  <c r="S18" i="1"/>
  <c r="S19" i="1"/>
  <c r="S20" i="1"/>
  <c r="S21" i="1"/>
  <c r="S23" i="1"/>
  <c r="S24" i="1"/>
  <c r="S25" i="1"/>
  <c r="S26" i="1"/>
  <c r="S27" i="1"/>
  <c r="S29" i="1"/>
  <c r="R1" i="1"/>
  <c r="Q1" i="1"/>
  <c r="O30" i="1"/>
  <c r="R29" i="1"/>
  <c r="T29" i="1" s="1"/>
  <c r="Q29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Q11" i="1" s="1"/>
  <c r="O10" i="1"/>
  <c r="R10" i="1" s="1"/>
  <c r="T10" i="1" s="1"/>
  <c r="O9" i="1"/>
  <c r="Q9" i="1" s="1"/>
  <c r="O8" i="1"/>
  <c r="R8" i="1" s="1"/>
  <c r="T8" i="1" s="1"/>
  <c r="O7" i="1"/>
  <c r="R7" i="1" s="1"/>
  <c r="T7" i="1" s="1"/>
  <c r="O6" i="1"/>
  <c r="R6" i="1" s="1"/>
  <c r="T6" i="1" s="1"/>
  <c r="O5" i="1"/>
  <c r="Q5" i="1" s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O4" i="1"/>
  <c r="R4" i="1" s="1"/>
  <c r="T4" i="1" s="1"/>
  <c r="O3" i="1"/>
  <c r="R3" i="1" s="1"/>
  <c r="T3" i="1" s="1"/>
  <c r="L31" i="1"/>
  <c r="K31" i="1"/>
  <c r="J3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" i="1"/>
  <c r="H30" i="1"/>
  <c r="H28" i="1"/>
  <c r="H27" i="1"/>
  <c r="H26" i="1"/>
  <c r="H25" i="1"/>
  <c r="H24" i="1"/>
  <c r="H23" i="1"/>
  <c r="H21" i="1"/>
  <c r="H20" i="1"/>
  <c r="H19" i="1"/>
  <c r="H18" i="1"/>
  <c r="H17" i="1"/>
  <c r="H16" i="1"/>
  <c r="H15" i="1"/>
  <c r="H14" i="1"/>
  <c r="H13" i="1"/>
  <c r="H11" i="1"/>
  <c r="H10" i="1"/>
  <c r="H9" i="1"/>
  <c r="H8" i="1"/>
  <c r="H7" i="1"/>
  <c r="H6" i="1"/>
  <c r="H5" i="1"/>
  <c r="H4" i="1"/>
  <c r="G1" i="1"/>
  <c r="F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" i="1"/>
  <c r="D30" i="1"/>
  <c r="D29" i="1"/>
  <c r="D28" i="1"/>
  <c r="D27" i="1"/>
  <c r="D26" i="1"/>
  <c r="D2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5" i="1"/>
  <c r="Q23" i="1" l="1"/>
  <c r="Q25" i="1"/>
  <c r="R28" i="1"/>
  <c r="T28" i="1" s="1"/>
  <c r="Q13" i="1"/>
  <c r="Q15" i="1"/>
  <c r="Q17" i="1"/>
  <c r="Q18" i="1"/>
  <c r="Q20" i="1"/>
  <c r="Q21" i="1"/>
  <c r="R23" i="1"/>
  <c r="T23" i="1" s="1"/>
  <c r="R24" i="1"/>
  <c r="T24" i="1" s="1"/>
  <c r="R25" i="1"/>
  <c r="T25" i="1" s="1"/>
  <c r="R26" i="1"/>
  <c r="T26" i="1" s="1"/>
  <c r="R27" i="1"/>
  <c r="T27" i="1" s="1"/>
  <c r="Q7" i="1"/>
  <c r="R15" i="1"/>
  <c r="T15" i="1" s="1"/>
  <c r="R17" i="1"/>
  <c r="T17" i="1" s="1"/>
  <c r="R18" i="1"/>
  <c r="T18" i="1" s="1"/>
  <c r="R19" i="1"/>
  <c r="T19" i="1" s="1"/>
  <c r="R20" i="1"/>
  <c r="T20" i="1" s="1"/>
  <c r="R21" i="1"/>
  <c r="T21" i="1" s="1"/>
  <c r="R22" i="1"/>
  <c r="T22" i="1" s="1"/>
  <c r="R5" i="1"/>
  <c r="T5" i="1" s="1"/>
  <c r="R9" i="1"/>
  <c r="T9" i="1" s="1"/>
  <c r="R11" i="1"/>
  <c r="T11" i="1" s="1"/>
  <c r="R12" i="1"/>
  <c r="T12" i="1" s="1"/>
  <c r="Q3" i="1"/>
  <c r="V31" i="1"/>
  <c r="Q30" i="1"/>
  <c r="Q28" i="1"/>
  <c r="Q24" i="1"/>
  <c r="Q26" i="1"/>
  <c r="Q27" i="1"/>
  <c r="Q14" i="1"/>
  <c r="Q16" i="1"/>
  <c r="Q19" i="1"/>
  <c r="Q22" i="1"/>
  <c r="Q4" i="1"/>
  <c r="Q6" i="1"/>
  <c r="Q8" i="1"/>
  <c r="Q10" i="1"/>
  <c r="Q12" i="1"/>
  <c r="R13" i="1"/>
  <c r="T13" i="1" s="1"/>
  <c r="R14" i="1"/>
  <c r="T14" i="1" s="1"/>
  <c r="R16" i="1"/>
  <c r="T16" i="1" s="1"/>
  <c r="R30" i="1"/>
  <c r="T30" i="1" s="1"/>
  <c r="U31" i="1" l="1"/>
</calcChain>
</file>

<file path=xl/sharedStrings.xml><?xml version="1.0" encoding="utf-8"?>
<sst xmlns="http://schemas.openxmlformats.org/spreadsheetml/2006/main" count="20" uniqueCount="10">
  <si>
    <t>Slice ID</t>
  </si>
  <si>
    <t>A_slice [m^2]</t>
  </si>
  <si>
    <t>G_i[KN/m]</t>
  </si>
  <si>
    <t>alpha_i [degree]</t>
  </si>
  <si>
    <t>N_i[kN/m]</t>
  </si>
  <si>
    <t>K_i[kN/m]</t>
  </si>
  <si>
    <t>S_i[kN/m]</t>
  </si>
  <si>
    <t>G_i*cos(alpha_i)*tg(_d)+c_d*L_i</t>
  </si>
  <si>
    <t>G_i*sin(alpha_i)</t>
  </si>
  <si>
    <t>T_i[kN/m]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</si>
</sst>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3"/>
  <sheetViews>
    <sheetView tabSelected="1" topLeftCell="C43" zoomScale="85" zoomScaleNormal="85" workbookViewId="0">
      <selection activeCell="L31" sqref="L31"/>
    </sheetView>
  </sheetViews>
  <sheetFormatPr defaultRowHeight="14.5" x14ac:dyDescent="0.35"/>
  <cols>
    <col min="3" max="3" width="11.90625" bestFit="1" customWidth="1"/>
    <col min="4" max="4" width="9.54296875" customWidth="1"/>
    <col min="5" max="5" width="8.7265625" customWidth="1"/>
    <col min="7" max="7" width="9.1796875" customWidth="1"/>
    <col min="8" max="8" width="9.54296875" customWidth="1"/>
    <col min="9" max="9" width="9.08984375" customWidth="1"/>
    <col min="10" max="10" width="18.90625" customWidth="1"/>
  </cols>
  <sheetData>
    <row r="1" spans="2:22" x14ac:dyDescent="0.35">
      <c r="F1">
        <f>ATAN(TAN(32)/1.35)</f>
        <v>0.45532055757870432</v>
      </c>
      <c r="G1">
        <f>18/1.35</f>
        <v>13.333333333333332</v>
      </c>
      <c r="Q1">
        <f>ATAN(TAN(32)/1.35)</f>
        <v>0.45532055757870432</v>
      </c>
      <c r="R1">
        <f>18/1.35</f>
        <v>13.333333333333332</v>
      </c>
    </row>
    <row r="2" spans="2:22" ht="29" x14ac:dyDescent="0.35">
      <c r="B2" s="2" t="s">
        <v>0</v>
      </c>
      <c r="C2" s="3" t="s">
        <v>1</v>
      </c>
      <c r="D2" s="2" t="s">
        <v>2</v>
      </c>
      <c r="E2" s="4" t="s">
        <v>3</v>
      </c>
      <c r="F2" s="2" t="s">
        <v>9</v>
      </c>
      <c r="G2" s="2" t="s">
        <v>4</v>
      </c>
      <c r="H2" s="4" t="s">
        <v>5</v>
      </c>
      <c r="I2" s="4" t="s">
        <v>6</v>
      </c>
      <c r="J2" s="4" t="s">
        <v>7</v>
      </c>
      <c r="K2" s="4" t="s">
        <v>8</v>
      </c>
      <c r="M2" t="s">
        <v>0</v>
      </c>
      <c r="N2" t="s">
        <v>1</v>
      </c>
      <c r="O2" t="s">
        <v>2</v>
      </c>
      <c r="P2" t="s">
        <v>3</v>
      </c>
      <c r="Q2" t="s">
        <v>9</v>
      </c>
      <c r="R2" t="s">
        <v>4</v>
      </c>
      <c r="S2" t="s">
        <v>5</v>
      </c>
      <c r="T2" t="s">
        <v>6</v>
      </c>
      <c r="U2" t="s">
        <v>7</v>
      </c>
      <c r="V2" t="s">
        <v>8</v>
      </c>
    </row>
    <row r="3" spans="2:22" x14ac:dyDescent="0.35">
      <c r="B3" s="2">
        <v>1</v>
      </c>
      <c r="C3" s="2">
        <v>2.2094999999999998</v>
      </c>
      <c r="D3" s="2">
        <f>19.5*C3</f>
        <v>43.085249999999995</v>
      </c>
      <c r="E3" s="2">
        <v>4</v>
      </c>
      <c r="F3" s="2">
        <f>D3*SIN(E3)</f>
        <v>-32.607024710965909</v>
      </c>
      <c r="G3" s="2">
        <f>D3*COS(E3)</f>
        <v>-28.162398815813933</v>
      </c>
      <c r="H3" s="2">
        <v>0</v>
      </c>
      <c r="I3" s="2">
        <f>G3*TAN($F$1)</f>
        <v>-13.789270933280136</v>
      </c>
      <c r="J3" s="2">
        <f>D3*COS(E3)*TAN($F$1)+H3</f>
        <v>-13.789270933280136</v>
      </c>
      <c r="K3" s="2">
        <f>D3*SIN(E3)</f>
        <v>-32.607024710965909</v>
      </c>
      <c r="M3">
        <v>1</v>
      </c>
      <c r="N3">
        <v>2.2094999999999998</v>
      </c>
      <c r="O3">
        <f>19.5*N3</f>
        <v>43.085249999999995</v>
      </c>
      <c r="P3">
        <v>4</v>
      </c>
      <c r="Q3">
        <f>O3*SIN(P3)</f>
        <v>-32.607024710965909</v>
      </c>
      <c r="R3">
        <f>O3*COS(P3)</f>
        <v>-28.162398815813933</v>
      </c>
      <c r="S3">
        <f>$G$1*1.73</f>
        <v>23.066666666666663</v>
      </c>
      <c r="T3">
        <f>R3*TAN($F$1)</f>
        <v>-13.789270933280136</v>
      </c>
      <c r="U3">
        <f>O3*COS(P3)*TAN($F$1)+S3</f>
        <v>9.2773957333865269</v>
      </c>
      <c r="V3">
        <f>O3*SIN(P3)</f>
        <v>-32.607024710965909</v>
      </c>
    </row>
    <row r="4" spans="2:22" x14ac:dyDescent="0.35">
      <c r="B4" s="2">
        <v>2</v>
      </c>
      <c r="C4" s="2">
        <v>4.6837999999999997</v>
      </c>
      <c r="D4" s="2">
        <f t="shared" ref="D4:D30" si="0">19.5*C4</f>
        <v>91.334099999999992</v>
      </c>
      <c r="E4" s="2">
        <v>5</v>
      </c>
      <c r="F4" s="2">
        <f t="shared" ref="F4:F30" si="1">D4*SIN(E4)</f>
        <v>-87.582485594510544</v>
      </c>
      <c r="G4" s="2">
        <f t="shared" ref="G4:G30" si="2">D4*COS(E4)</f>
        <v>25.908030413316851</v>
      </c>
      <c r="H4" s="2">
        <f>$G$1*1.73</f>
        <v>23.066666666666663</v>
      </c>
      <c r="I4" s="2">
        <f t="shared" ref="I4:I30" si="3">G4*TAN($F$1)</f>
        <v>12.685455278627787</v>
      </c>
      <c r="J4" s="2">
        <f t="shared" ref="J4:J30" si="4">D4*COS(E4)*TAN($F$1)+H4</f>
        <v>35.752121945294448</v>
      </c>
      <c r="K4" s="2">
        <f t="shared" ref="K4:K30" si="5">D4*SIN(E4)</f>
        <v>-87.582485594510544</v>
      </c>
      <c r="M4">
        <v>2</v>
      </c>
      <c r="N4">
        <v>4.6837999999999997</v>
      </c>
      <c r="O4">
        <f t="shared" ref="O4:O30" si="6">19.5*N4</f>
        <v>91.334099999999992</v>
      </c>
      <c r="P4">
        <v>5</v>
      </c>
      <c r="Q4">
        <f t="shared" ref="Q4:Q30" si="7">O4*SIN(P4)</f>
        <v>-87.582485594510544</v>
      </c>
      <c r="R4">
        <f t="shared" ref="R4:R30" si="8">O4*COS(P4)</f>
        <v>25.908030413316851</v>
      </c>
      <c r="S4">
        <f>G1*2.9483</f>
        <v>39.310666666666663</v>
      </c>
      <c r="T4">
        <f t="shared" ref="T4:T30" si="9">R4*TAN($F$1)</f>
        <v>12.685455278627787</v>
      </c>
      <c r="U4">
        <f t="shared" ref="U4:U30" si="10">O4*COS(P4)*TAN($F$1)+S4</f>
        <v>51.996121945294448</v>
      </c>
      <c r="V4">
        <f t="shared" ref="V4:V30" si="11">O4*SIN(P4)</f>
        <v>-87.582485594510544</v>
      </c>
    </row>
    <row r="5" spans="2:22" x14ac:dyDescent="0.35">
      <c r="B5" s="2">
        <f>B4+1</f>
        <v>3</v>
      </c>
      <c r="C5" s="2">
        <v>6.8819999999999997</v>
      </c>
      <c r="D5" s="2">
        <f t="shared" si="0"/>
        <v>134.19899999999998</v>
      </c>
      <c r="E5" s="2">
        <v>11</v>
      </c>
      <c r="F5" s="2">
        <f t="shared" si="1"/>
        <v>-134.19768572889785</v>
      </c>
      <c r="G5" s="2">
        <f t="shared" si="2"/>
        <v>0.59392424429842727</v>
      </c>
      <c r="H5" s="2">
        <f>G1*2.9483</f>
        <v>39.310666666666663</v>
      </c>
      <c r="I5" s="2">
        <f t="shared" si="3"/>
        <v>0.29080556567773247</v>
      </c>
      <c r="J5" s="2">
        <f t="shared" si="4"/>
        <v>39.601472232344392</v>
      </c>
      <c r="K5" s="2">
        <f t="shared" si="5"/>
        <v>-134.19768572889785</v>
      </c>
      <c r="M5">
        <f>M4+1</f>
        <v>3</v>
      </c>
      <c r="N5">
        <v>6.8819999999999997</v>
      </c>
      <c r="O5">
        <f t="shared" si="6"/>
        <v>134.19899999999998</v>
      </c>
      <c r="P5">
        <v>11</v>
      </c>
      <c r="Q5">
        <f t="shared" si="7"/>
        <v>-134.19768572889785</v>
      </c>
      <c r="R5">
        <f t="shared" si="8"/>
        <v>0.59392424429842727</v>
      </c>
      <c r="S5">
        <f>G1*3.9337</f>
        <v>52.449333333333328</v>
      </c>
      <c r="T5">
        <f t="shared" si="9"/>
        <v>0.29080556567773247</v>
      </c>
      <c r="U5">
        <f t="shared" si="10"/>
        <v>52.740138899011058</v>
      </c>
      <c r="V5">
        <f t="shared" si="11"/>
        <v>-134.19768572889785</v>
      </c>
    </row>
    <row r="6" spans="2:22" x14ac:dyDescent="0.35">
      <c r="B6" s="2">
        <f t="shared" ref="B6:B27" si="12">B5+1</f>
        <v>4</v>
      </c>
      <c r="C6" s="2">
        <v>8.6097999999999999</v>
      </c>
      <c r="D6" s="2">
        <f t="shared" si="0"/>
        <v>167.89109999999999</v>
      </c>
      <c r="E6" s="2">
        <v>18</v>
      </c>
      <c r="F6" s="2">
        <f t="shared" si="1"/>
        <v>-126.08407494646814</v>
      </c>
      <c r="G6" s="2">
        <f t="shared" si="2"/>
        <v>110.86129849547768</v>
      </c>
      <c r="H6" s="2">
        <f>G1*3.9337</f>
        <v>52.449333333333328</v>
      </c>
      <c r="I6" s="2">
        <f t="shared" si="3"/>
        <v>54.281472646107815</v>
      </c>
      <c r="J6" s="2">
        <f t="shared" si="4"/>
        <v>106.73080597944114</v>
      </c>
      <c r="K6" s="2">
        <f t="shared" si="5"/>
        <v>-126.08407494646814</v>
      </c>
      <c r="M6">
        <f t="shared" ref="M6:M27" si="13">M5+1</f>
        <v>4</v>
      </c>
      <c r="N6">
        <v>8.6097999999999999</v>
      </c>
      <c r="O6">
        <f t="shared" si="6"/>
        <v>167.89109999999999</v>
      </c>
      <c r="P6">
        <v>18</v>
      </c>
      <c r="Q6">
        <f t="shared" si="7"/>
        <v>-126.08407494646814</v>
      </c>
      <c r="R6">
        <f t="shared" si="8"/>
        <v>110.86129849547768</v>
      </c>
      <c r="S6">
        <f>4.6761*G1</f>
        <v>62.347999999999992</v>
      </c>
      <c r="T6">
        <f t="shared" si="9"/>
        <v>54.281472646107815</v>
      </c>
      <c r="U6">
        <f t="shared" si="10"/>
        <v>116.62947264610781</v>
      </c>
      <c r="V6">
        <f t="shared" si="11"/>
        <v>-126.08407494646814</v>
      </c>
    </row>
    <row r="7" spans="2:22" x14ac:dyDescent="0.35">
      <c r="B7" s="2">
        <f t="shared" si="12"/>
        <v>5</v>
      </c>
      <c r="C7" s="2">
        <v>9.8230000000000004</v>
      </c>
      <c r="D7" s="2">
        <f t="shared" si="0"/>
        <v>191.54850000000002</v>
      </c>
      <c r="E7" s="2">
        <v>24</v>
      </c>
      <c r="F7" s="2">
        <f t="shared" si="1"/>
        <v>-173.46217687482581</v>
      </c>
      <c r="G7" s="2">
        <f t="shared" si="2"/>
        <v>81.250852586890772</v>
      </c>
      <c r="H7" s="2">
        <f>4.6761*G1</f>
        <v>62.347999999999992</v>
      </c>
      <c r="I7" s="2">
        <f t="shared" si="3"/>
        <v>39.783188470845509</v>
      </c>
      <c r="J7" s="2">
        <f t="shared" si="4"/>
        <v>102.1311884708455</v>
      </c>
      <c r="K7" s="2">
        <f t="shared" si="5"/>
        <v>-173.46217687482581</v>
      </c>
      <c r="M7">
        <f t="shared" si="13"/>
        <v>5</v>
      </c>
      <c r="N7">
        <v>9.8230000000000004</v>
      </c>
      <c r="O7">
        <f t="shared" si="6"/>
        <v>191.54850000000002</v>
      </c>
      <c r="P7">
        <v>24</v>
      </c>
      <c r="Q7">
        <f t="shared" si="7"/>
        <v>-173.46217687482581</v>
      </c>
      <c r="R7">
        <f t="shared" si="8"/>
        <v>81.250852586890772</v>
      </c>
      <c r="S7">
        <f>5.1469*G1</f>
        <v>68.625333333333316</v>
      </c>
      <c r="T7">
        <f t="shared" si="9"/>
        <v>39.783188470845509</v>
      </c>
      <c r="U7">
        <f t="shared" si="10"/>
        <v>108.40852180417883</v>
      </c>
      <c r="V7">
        <f t="shared" si="11"/>
        <v>-173.46217687482581</v>
      </c>
    </row>
    <row r="8" spans="2:22" x14ac:dyDescent="0.35">
      <c r="B8" s="2">
        <f t="shared" si="12"/>
        <v>6</v>
      </c>
      <c r="C8" s="2">
        <v>10.3749</v>
      </c>
      <c r="D8" s="2">
        <f t="shared" si="0"/>
        <v>202.31055000000001</v>
      </c>
      <c r="E8" s="2">
        <v>31</v>
      </c>
      <c r="F8" s="2">
        <f t="shared" si="1"/>
        <v>-81.741078246014212</v>
      </c>
      <c r="G8" s="2">
        <f t="shared" si="2"/>
        <v>185.06202951573152</v>
      </c>
      <c r="H8" s="2">
        <f>5.1469*G1</f>
        <v>68.625333333333316</v>
      </c>
      <c r="I8" s="2">
        <f t="shared" si="3"/>
        <v>90.612681154922228</v>
      </c>
      <c r="J8" s="2">
        <f t="shared" si="4"/>
        <v>159.23801448825554</v>
      </c>
      <c r="K8" s="2">
        <f t="shared" si="5"/>
        <v>-81.741078246014212</v>
      </c>
      <c r="M8">
        <f t="shared" si="13"/>
        <v>6</v>
      </c>
      <c r="N8">
        <v>10.3749</v>
      </c>
      <c r="O8">
        <f t="shared" si="6"/>
        <v>202.31055000000001</v>
      </c>
      <c r="P8">
        <v>31</v>
      </c>
      <c r="Q8">
        <f t="shared" si="7"/>
        <v>-81.741078246014212</v>
      </c>
      <c r="R8">
        <f t="shared" si="8"/>
        <v>185.06202951573152</v>
      </c>
      <c r="S8">
        <f>5.2967*G1</f>
        <v>70.62266666666666</v>
      </c>
      <c r="T8">
        <f t="shared" si="9"/>
        <v>90.612681154922228</v>
      </c>
      <c r="U8">
        <f t="shared" si="10"/>
        <v>161.2353478215889</v>
      </c>
      <c r="V8">
        <f t="shared" si="11"/>
        <v>-81.741078246014212</v>
      </c>
    </row>
    <row r="9" spans="2:22" x14ac:dyDescent="0.35">
      <c r="B9" s="2">
        <f t="shared" si="12"/>
        <v>7</v>
      </c>
      <c r="C9" s="2">
        <v>10.333299999999999</v>
      </c>
      <c r="D9" s="2">
        <f t="shared" si="0"/>
        <v>201.49934999999999</v>
      </c>
      <c r="E9" s="2">
        <v>39</v>
      </c>
      <c r="F9" s="2">
        <f t="shared" si="1"/>
        <v>194.20414386924259</v>
      </c>
      <c r="G9" s="2">
        <f t="shared" si="2"/>
        <v>53.728377552621318</v>
      </c>
      <c r="H9" s="2">
        <f>5.2967*G1</f>
        <v>70.62266666666666</v>
      </c>
      <c r="I9" s="2">
        <f t="shared" si="3"/>
        <v>26.307246045483918</v>
      </c>
      <c r="J9" s="2">
        <f t="shared" si="4"/>
        <v>96.929912712150582</v>
      </c>
      <c r="K9" s="2">
        <f t="shared" si="5"/>
        <v>194.20414386924259</v>
      </c>
      <c r="M9">
        <f t="shared" si="13"/>
        <v>7</v>
      </c>
      <c r="N9">
        <v>10.333299999999999</v>
      </c>
      <c r="O9">
        <f t="shared" si="6"/>
        <v>201.49934999999999</v>
      </c>
      <c r="P9">
        <v>39</v>
      </c>
      <c r="Q9">
        <f t="shared" si="7"/>
        <v>194.20414386924259</v>
      </c>
      <c r="R9">
        <f t="shared" si="8"/>
        <v>53.728377552621318</v>
      </c>
      <c r="S9">
        <f>5.0365*G1</f>
        <v>67.153333333333336</v>
      </c>
      <c r="T9">
        <f t="shared" si="9"/>
        <v>26.307246045483918</v>
      </c>
      <c r="U9">
        <f t="shared" si="10"/>
        <v>93.460579378817258</v>
      </c>
      <c r="V9">
        <f t="shared" si="11"/>
        <v>194.20414386924259</v>
      </c>
    </row>
    <row r="10" spans="2:22" x14ac:dyDescent="0.35">
      <c r="B10" s="2">
        <f t="shared" si="12"/>
        <v>8</v>
      </c>
      <c r="C10" s="2">
        <v>8.4741</v>
      </c>
      <c r="D10" s="2">
        <f t="shared" si="0"/>
        <v>165.24494999999999</v>
      </c>
      <c r="E10" s="2">
        <v>48</v>
      </c>
      <c r="F10" s="2">
        <f t="shared" si="1"/>
        <v>-126.95020309769625</v>
      </c>
      <c r="G10" s="2">
        <f t="shared" si="2"/>
        <v>-105.78061936837092</v>
      </c>
      <c r="H10" s="2">
        <f>5.0365*G1</f>
        <v>67.153333333333336</v>
      </c>
      <c r="I10" s="2">
        <f t="shared" si="3"/>
        <v>-51.793798869916692</v>
      </c>
      <c r="J10" s="2">
        <f t="shared" si="4"/>
        <v>15.359534463416644</v>
      </c>
      <c r="K10" s="2">
        <f t="shared" si="5"/>
        <v>-126.95020309769625</v>
      </c>
      <c r="M10">
        <f t="shared" si="13"/>
        <v>8</v>
      </c>
      <c r="N10">
        <v>8.4741</v>
      </c>
      <c r="O10">
        <f t="shared" si="6"/>
        <v>165.24494999999999</v>
      </c>
      <c r="P10">
        <v>48</v>
      </c>
      <c r="Q10">
        <f t="shared" si="7"/>
        <v>-126.95020309769625</v>
      </c>
      <c r="R10">
        <f t="shared" si="8"/>
        <v>-105.78061936837092</v>
      </c>
      <c r="S10">
        <f>3.2112*G1</f>
        <v>42.815999999999995</v>
      </c>
      <c r="T10">
        <f t="shared" si="9"/>
        <v>-51.793798869916692</v>
      </c>
      <c r="U10">
        <f t="shared" si="10"/>
        <v>-8.9777988699166968</v>
      </c>
      <c r="V10">
        <f t="shared" si="11"/>
        <v>-126.95020309769625</v>
      </c>
    </row>
    <row r="11" spans="2:22" x14ac:dyDescent="0.35">
      <c r="B11" s="2">
        <f t="shared" si="12"/>
        <v>9</v>
      </c>
      <c r="C11" s="2">
        <v>3.2111999999999998</v>
      </c>
      <c r="D11" s="2">
        <f t="shared" si="0"/>
        <v>62.618399999999994</v>
      </c>
      <c r="E11" s="2">
        <v>59</v>
      </c>
      <c r="F11" s="2">
        <f t="shared" si="1"/>
        <v>39.871515226241385</v>
      </c>
      <c r="G11" s="2">
        <f t="shared" si="2"/>
        <v>-48.283809834390659</v>
      </c>
      <c r="H11" s="2">
        <f>3.2112*G1</f>
        <v>42.815999999999995</v>
      </c>
      <c r="I11" s="2">
        <f t="shared" si="3"/>
        <v>-23.641400004729892</v>
      </c>
      <c r="J11" s="2">
        <f t="shared" si="4"/>
        <v>19.174599995270103</v>
      </c>
      <c r="K11" s="2">
        <f t="shared" si="5"/>
        <v>39.871515226241385</v>
      </c>
      <c r="M11">
        <f t="shared" si="13"/>
        <v>9</v>
      </c>
      <c r="N11">
        <v>3.2111999999999998</v>
      </c>
      <c r="O11">
        <f t="shared" si="6"/>
        <v>62.618399999999994</v>
      </c>
      <c r="P11">
        <v>59</v>
      </c>
      <c r="Q11">
        <f t="shared" si="7"/>
        <v>39.871515226241385</v>
      </c>
      <c r="R11">
        <f t="shared" si="8"/>
        <v>-48.283809834390659</v>
      </c>
      <c r="S11">
        <v>0</v>
      </c>
      <c r="T11">
        <f t="shared" si="9"/>
        <v>-23.641400004729892</v>
      </c>
      <c r="U11">
        <f t="shared" si="10"/>
        <v>-23.641400004729892</v>
      </c>
      <c r="V11">
        <f t="shared" si="11"/>
        <v>39.871515226241385</v>
      </c>
    </row>
    <row r="12" spans="2:22" x14ac:dyDescent="0.35">
      <c r="B12" s="2">
        <f t="shared" si="12"/>
        <v>10</v>
      </c>
      <c r="C12" s="2">
        <v>2.2795999999999998</v>
      </c>
      <c r="D12" s="2">
        <f t="shared" si="0"/>
        <v>44.452199999999998</v>
      </c>
      <c r="E12" s="2">
        <v>23</v>
      </c>
      <c r="F12" s="2">
        <f t="shared" si="1"/>
        <v>-37.616358650475519</v>
      </c>
      <c r="G12" s="2">
        <f t="shared" si="2"/>
        <v>-23.685599986464251</v>
      </c>
      <c r="H12" s="2">
        <v>0</v>
      </c>
      <c r="I12" s="2">
        <f t="shared" si="3"/>
        <v>-11.597277546089337</v>
      </c>
      <c r="J12" s="2">
        <f t="shared" si="4"/>
        <v>-11.597277546089337</v>
      </c>
      <c r="K12" s="2">
        <f t="shared" si="5"/>
        <v>-37.616358650475519</v>
      </c>
      <c r="M12">
        <f t="shared" si="13"/>
        <v>10</v>
      </c>
      <c r="N12">
        <v>2.2795999999999998</v>
      </c>
      <c r="O12">
        <f t="shared" si="6"/>
        <v>44.452199999999998</v>
      </c>
      <c r="P12">
        <v>23</v>
      </c>
      <c r="Q12">
        <f t="shared" si="7"/>
        <v>-37.616358650475519</v>
      </c>
      <c r="R12">
        <f t="shared" si="8"/>
        <v>-23.685599986464251</v>
      </c>
      <c r="S12">
        <f>G1*1.74</f>
        <v>23.2</v>
      </c>
      <c r="T12">
        <f t="shared" si="9"/>
        <v>-11.597277546089337</v>
      </c>
      <c r="U12">
        <f t="shared" si="10"/>
        <v>11.602722453910662</v>
      </c>
      <c r="V12">
        <f t="shared" si="11"/>
        <v>-37.616358650475519</v>
      </c>
    </row>
    <row r="13" spans="2:22" x14ac:dyDescent="0.35">
      <c r="B13" s="2">
        <f t="shared" si="12"/>
        <v>11</v>
      </c>
      <c r="C13" s="2">
        <v>6.0513000000000003</v>
      </c>
      <c r="D13" s="2">
        <f t="shared" si="0"/>
        <v>118.00035000000001</v>
      </c>
      <c r="E13" s="2">
        <v>13</v>
      </c>
      <c r="F13" s="2">
        <f t="shared" si="1"/>
        <v>49.579857404006525</v>
      </c>
      <c r="G13" s="2">
        <f t="shared" si="2"/>
        <v>107.07903781749667</v>
      </c>
      <c r="H13" s="2">
        <f>G1*1.74</f>
        <v>23.2</v>
      </c>
      <c r="I13" s="2">
        <f t="shared" si="3"/>
        <v>52.429548824913802</v>
      </c>
      <c r="J13" s="2">
        <f t="shared" si="4"/>
        <v>75.629548824913797</v>
      </c>
      <c r="K13" s="2">
        <f t="shared" si="5"/>
        <v>49.579857404006525</v>
      </c>
      <c r="M13">
        <f t="shared" si="13"/>
        <v>11</v>
      </c>
      <c r="N13">
        <v>6.0513000000000003</v>
      </c>
      <c r="O13">
        <f t="shared" si="6"/>
        <v>118.00035000000001</v>
      </c>
      <c r="P13">
        <v>13</v>
      </c>
      <c r="Q13">
        <f t="shared" si="7"/>
        <v>49.579857404006525</v>
      </c>
      <c r="R13">
        <f t="shared" si="8"/>
        <v>107.07903781749667</v>
      </c>
      <c r="S13">
        <f>13.3333*3.7611</f>
        <v>50.147874629999997</v>
      </c>
      <c r="T13">
        <f t="shared" si="9"/>
        <v>52.429548824913802</v>
      </c>
      <c r="U13">
        <f t="shared" si="10"/>
        <v>102.5774234549138</v>
      </c>
      <c r="V13">
        <f t="shared" si="11"/>
        <v>49.579857404006525</v>
      </c>
    </row>
    <row r="14" spans="2:22" x14ac:dyDescent="0.35">
      <c r="B14" s="2">
        <f t="shared" si="12"/>
        <v>12</v>
      </c>
      <c r="C14" s="2">
        <v>9.8667999999999996</v>
      </c>
      <c r="D14" s="2">
        <f t="shared" si="0"/>
        <v>192.40259999999998</v>
      </c>
      <c r="E14" s="2">
        <v>5</v>
      </c>
      <c r="F14" s="2">
        <f t="shared" si="1"/>
        <v>-184.49952364830193</v>
      </c>
      <c r="G14" s="2">
        <f t="shared" si="2"/>
        <v>54.57734200480693</v>
      </c>
      <c r="H14" s="2">
        <f>13.3333*3.7611</f>
        <v>50.147874629999997</v>
      </c>
      <c r="I14" s="2">
        <f t="shared" si="3"/>
        <v>26.722927995039207</v>
      </c>
      <c r="J14" s="2">
        <f t="shared" si="4"/>
        <v>76.870802625039204</v>
      </c>
      <c r="K14" s="2">
        <f t="shared" si="5"/>
        <v>-184.49952364830193</v>
      </c>
      <c r="M14">
        <f t="shared" si="13"/>
        <v>12</v>
      </c>
      <c r="N14">
        <v>9.8667999999999996</v>
      </c>
      <c r="O14">
        <f t="shared" si="6"/>
        <v>192.40259999999998</v>
      </c>
      <c r="P14">
        <v>5</v>
      </c>
      <c r="Q14">
        <f t="shared" si="7"/>
        <v>-184.49952364830193</v>
      </c>
      <c r="R14">
        <f t="shared" si="8"/>
        <v>54.57734200480693</v>
      </c>
      <c r="S14">
        <f>5.456*13.3333</f>
        <v>72.746484800000005</v>
      </c>
      <c r="T14">
        <f t="shared" si="9"/>
        <v>26.722927995039207</v>
      </c>
      <c r="U14">
        <f t="shared" si="10"/>
        <v>99.469412795039204</v>
      </c>
      <c r="V14">
        <f t="shared" si="11"/>
        <v>-184.49952364830193</v>
      </c>
    </row>
    <row r="15" spans="2:22" x14ac:dyDescent="0.35">
      <c r="B15" s="2">
        <f t="shared" si="12"/>
        <v>13</v>
      </c>
      <c r="C15" s="2">
        <v>13.5219</v>
      </c>
      <c r="D15" s="2">
        <f t="shared" si="0"/>
        <v>263.67705000000001</v>
      </c>
      <c r="E15" s="2">
        <v>3</v>
      </c>
      <c r="F15" s="2">
        <f t="shared" si="1"/>
        <v>37.210107421202011</v>
      </c>
      <c r="G15" s="2">
        <f t="shared" si="2"/>
        <v>-261.03830102574051</v>
      </c>
      <c r="H15" s="2">
        <f>5.456*13.3333</f>
        <v>72.746484800000005</v>
      </c>
      <c r="I15" s="2">
        <f t="shared" si="3"/>
        <v>-127.813254841979</v>
      </c>
      <c r="J15" s="2">
        <f t="shared" si="4"/>
        <v>-55.066770041978998</v>
      </c>
      <c r="K15" s="2">
        <f t="shared" si="5"/>
        <v>37.210107421202011</v>
      </c>
      <c r="M15">
        <f t="shared" si="13"/>
        <v>13</v>
      </c>
      <c r="N15">
        <v>13.5219</v>
      </c>
      <c r="O15">
        <f t="shared" si="6"/>
        <v>263.67705000000001</v>
      </c>
      <c r="P15">
        <v>3</v>
      </c>
      <c r="Q15">
        <f t="shared" si="7"/>
        <v>37.210107421202011</v>
      </c>
      <c r="R15">
        <f t="shared" si="8"/>
        <v>-261.03830102574051</v>
      </c>
      <c r="S15">
        <f>6.8366*13.3333</f>
        <v>91.154438779999992</v>
      </c>
      <c r="T15">
        <f t="shared" si="9"/>
        <v>-127.813254841979</v>
      </c>
      <c r="U15">
        <f t="shared" si="10"/>
        <v>-36.65881606197901</v>
      </c>
      <c r="V15">
        <f t="shared" si="11"/>
        <v>37.210107421202011</v>
      </c>
    </row>
    <row r="16" spans="2:22" x14ac:dyDescent="0.35">
      <c r="B16" s="2">
        <f t="shared" si="12"/>
        <v>14</v>
      </c>
      <c r="C16" s="2">
        <v>16.2041</v>
      </c>
      <c r="D16" s="2">
        <f t="shared" si="0"/>
        <v>315.97995000000003</v>
      </c>
      <c r="E16" s="2">
        <v>11</v>
      </c>
      <c r="F16" s="2">
        <f t="shared" si="1"/>
        <v>-315.97685546638098</v>
      </c>
      <c r="G16" s="2">
        <f t="shared" si="2"/>
        <v>1.398431828979388</v>
      </c>
      <c r="H16" s="2">
        <f>6.8366*13.3333</f>
        <v>91.154438779999992</v>
      </c>
      <c r="I16" s="2">
        <f t="shared" si="3"/>
        <v>0.68471991671004739</v>
      </c>
      <c r="J16" s="2">
        <f t="shared" si="4"/>
        <v>91.839158696710044</v>
      </c>
      <c r="K16" s="2">
        <f t="shared" si="5"/>
        <v>-315.97685546638098</v>
      </c>
      <c r="M16">
        <f t="shared" si="13"/>
        <v>14</v>
      </c>
      <c r="N16">
        <v>16.2041</v>
      </c>
      <c r="O16">
        <f t="shared" si="6"/>
        <v>315.97995000000003</v>
      </c>
      <c r="P16">
        <v>11</v>
      </c>
      <c r="Q16">
        <f t="shared" si="7"/>
        <v>-315.97685546638098</v>
      </c>
      <c r="R16">
        <f t="shared" si="8"/>
        <v>1.398431828979388</v>
      </c>
      <c r="S16">
        <f>7.8945*13.3333</f>
        <v>105.25973685</v>
      </c>
      <c r="T16">
        <f t="shared" si="9"/>
        <v>0.68471991671004739</v>
      </c>
      <c r="U16">
        <f t="shared" si="10"/>
        <v>105.94445676671005</v>
      </c>
      <c r="V16">
        <f t="shared" si="11"/>
        <v>-315.97685546638098</v>
      </c>
    </row>
    <row r="17" spans="2:22" x14ac:dyDescent="0.35">
      <c r="B17" s="2">
        <f t="shared" si="12"/>
        <v>15</v>
      </c>
      <c r="C17" s="2">
        <v>18.142399999999999</v>
      </c>
      <c r="D17" s="2">
        <f t="shared" si="0"/>
        <v>353.77679999999998</v>
      </c>
      <c r="E17" s="2">
        <v>20</v>
      </c>
      <c r="F17" s="2">
        <f t="shared" si="1"/>
        <v>322.97884937761779</v>
      </c>
      <c r="G17" s="2">
        <f t="shared" si="2"/>
        <v>144.369965965744</v>
      </c>
      <c r="H17" s="2">
        <f>7.8945*13.3333</f>
        <v>105.25973685</v>
      </c>
      <c r="I17" s="2">
        <f t="shared" si="3"/>
        <v>70.688459046045949</v>
      </c>
      <c r="J17" s="2">
        <f t="shared" si="4"/>
        <v>175.94819589604595</v>
      </c>
      <c r="K17" s="2">
        <f t="shared" si="5"/>
        <v>322.97884937761779</v>
      </c>
      <c r="M17">
        <f t="shared" si="13"/>
        <v>15</v>
      </c>
      <c r="N17">
        <v>18.142399999999999</v>
      </c>
      <c r="O17">
        <f t="shared" si="6"/>
        <v>353.77679999999998</v>
      </c>
      <c r="P17">
        <v>20</v>
      </c>
      <c r="Q17">
        <f t="shared" si="7"/>
        <v>322.97884937761779</v>
      </c>
      <c r="R17">
        <f t="shared" si="8"/>
        <v>144.369965965744</v>
      </c>
      <c r="S17">
        <f>8.5468*13.3333</f>
        <v>113.95704843999998</v>
      </c>
      <c r="T17">
        <f t="shared" si="9"/>
        <v>70.688459046045949</v>
      </c>
      <c r="U17">
        <f t="shared" si="10"/>
        <v>184.64550748604591</v>
      </c>
      <c r="V17">
        <f t="shared" si="11"/>
        <v>322.97884937761779</v>
      </c>
    </row>
    <row r="18" spans="2:22" x14ac:dyDescent="0.35">
      <c r="B18" s="2">
        <f t="shared" si="12"/>
        <v>16</v>
      </c>
      <c r="C18" s="2">
        <v>19.229600000000001</v>
      </c>
      <c r="D18" s="2">
        <f t="shared" si="0"/>
        <v>374.97720000000004</v>
      </c>
      <c r="E18" s="2">
        <v>30</v>
      </c>
      <c r="F18" s="2">
        <f t="shared" si="1"/>
        <v>-370.48933191379393</v>
      </c>
      <c r="G18" s="2">
        <f t="shared" si="2"/>
        <v>57.840776774786583</v>
      </c>
      <c r="H18" s="2">
        <f>8.5468*13.3333</f>
        <v>113.95704843999998</v>
      </c>
      <c r="I18" s="2">
        <f t="shared" si="3"/>
        <v>28.320816957220487</v>
      </c>
      <c r="J18" s="2">
        <f t="shared" si="4"/>
        <v>142.27786539722047</v>
      </c>
      <c r="K18" s="2">
        <f t="shared" si="5"/>
        <v>-370.48933191379393</v>
      </c>
      <c r="M18">
        <f t="shared" si="13"/>
        <v>16</v>
      </c>
      <c r="N18">
        <v>19.229600000000001</v>
      </c>
      <c r="O18">
        <f t="shared" si="6"/>
        <v>374.97720000000004</v>
      </c>
      <c r="P18">
        <v>30</v>
      </c>
      <c r="Q18">
        <f t="shared" si="7"/>
        <v>-370.48933191379393</v>
      </c>
      <c r="R18">
        <f t="shared" si="8"/>
        <v>57.840776774786583</v>
      </c>
      <c r="S18">
        <f>8.8828*13.333</f>
        <v>118.4343724</v>
      </c>
      <c r="T18">
        <f t="shared" si="9"/>
        <v>28.320816957220487</v>
      </c>
      <c r="U18">
        <f t="shared" si="10"/>
        <v>146.7551893572205</v>
      </c>
      <c r="V18">
        <f t="shared" si="11"/>
        <v>-370.48933191379393</v>
      </c>
    </row>
    <row r="19" spans="2:22" x14ac:dyDescent="0.35">
      <c r="B19" s="2">
        <f t="shared" si="12"/>
        <v>17</v>
      </c>
      <c r="C19" s="2">
        <v>18.939</v>
      </c>
      <c r="D19" s="2">
        <f t="shared" si="0"/>
        <v>369.31049999999999</v>
      </c>
      <c r="E19" s="2">
        <v>39</v>
      </c>
      <c r="F19" s="2">
        <f t="shared" si="1"/>
        <v>355.93975600626959</v>
      </c>
      <c r="G19" s="2">
        <f t="shared" si="2"/>
        <v>98.474034671314598</v>
      </c>
      <c r="H19" s="2">
        <f>8.8828*13.333</f>
        <v>118.4343724</v>
      </c>
      <c r="I19" s="2">
        <f t="shared" si="3"/>
        <v>48.216245812607774</v>
      </c>
      <c r="J19" s="2">
        <f t="shared" si="4"/>
        <v>166.65061821260778</v>
      </c>
      <c r="K19" s="2">
        <f t="shared" si="5"/>
        <v>355.93975600626959</v>
      </c>
      <c r="M19">
        <f t="shared" si="13"/>
        <v>17</v>
      </c>
      <c r="N19">
        <v>18.939</v>
      </c>
      <c r="O19">
        <f t="shared" si="6"/>
        <v>369.31049999999999</v>
      </c>
      <c r="P19">
        <v>39</v>
      </c>
      <c r="Q19">
        <f t="shared" si="7"/>
        <v>355.93975600626959</v>
      </c>
      <c r="R19">
        <f t="shared" si="8"/>
        <v>98.474034671314598</v>
      </c>
      <c r="S19">
        <f>7.8954*13.3333</f>
        <v>105.27173682</v>
      </c>
      <c r="T19">
        <f t="shared" si="9"/>
        <v>48.216245812607774</v>
      </c>
      <c r="U19">
        <f t="shared" si="10"/>
        <v>153.48798263260778</v>
      </c>
      <c r="V19">
        <f t="shared" si="11"/>
        <v>355.93975600626959</v>
      </c>
    </row>
    <row r="20" spans="2:22" x14ac:dyDescent="0.35">
      <c r="B20" s="2">
        <f t="shared" si="12"/>
        <v>18</v>
      </c>
      <c r="C20" s="2">
        <v>14.742000000000001</v>
      </c>
      <c r="D20" s="2">
        <f t="shared" si="0"/>
        <v>287.46899999999999</v>
      </c>
      <c r="E20" s="2">
        <v>51</v>
      </c>
      <c r="F20" s="2">
        <f t="shared" si="1"/>
        <v>192.67011095051907</v>
      </c>
      <c r="G20" s="2">
        <f t="shared" si="2"/>
        <v>213.34632480386125</v>
      </c>
      <c r="H20" s="2">
        <f>7.8954*13.3333</f>
        <v>105.27173682</v>
      </c>
      <c r="I20" s="2">
        <f t="shared" si="3"/>
        <v>104.46163675830333</v>
      </c>
      <c r="J20" s="2">
        <f t="shared" si="4"/>
        <v>209.73337357830331</v>
      </c>
      <c r="K20" s="2">
        <f t="shared" si="5"/>
        <v>192.67011095051907</v>
      </c>
      <c r="M20">
        <f t="shared" si="13"/>
        <v>18</v>
      </c>
      <c r="N20">
        <v>14.742000000000001</v>
      </c>
      <c r="O20">
        <f t="shared" si="6"/>
        <v>287.46899999999999</v>
      </c>
      <c r="P20">
        <v>51</v>
      </c>
      <c r="Q20">
        <f t="shared" si="7"/>
        <v>192.67011095051907</v>
      </c>
      <c r="R20">
        <f t="shared" si="8"/>
        <v>213.34632480386125</v>
      </c>
      <c r="S20">
        <f>5.4116*13.33333</f>
        <v>72.154648628000004</v>
      </c>
      <c r="T20">
        <f t="shared" si="9"/>
        <v>104.46163675830333</v>
      </c>
      <c r="U20">
        <f t="shared" si="10"/>
        <v>176.61628538630333</v>
      </c>
      <c r="V20">
        <f t="shared" si="11"/>
        <v>192.67011095051907</v>
      </c>
    </row>
    <row r="21" spans="2:22" x14ac:dyDescent="0.35">
      <c r="B21" s="2">
        <f t="shared" si="12"/>
        <v>19</v>
      </c>
      <c r="C21" s="2">
        <v>5.9527000000000001</v>
      </c>
      <c r="D21" s="2">
        <f t="shared" si="0"/>
        <v>116.07765000000001</v>
      </c>
      <c r="E21" s="2">
        <v>68</v>
      </c>
      <c r="F21" s="2">
        <f t="shared" si="1"/>
        <v>-104.22933504436332</v>
      </c>
      <c r="G21" s="2">
        <f t="shared" si="2"/>
        <v>51.09076771523754</v>
      </c>
      <c r="H21" s="2">
        <f>5.4116*13.33333</f>
        <v>72.154648628000004</v>
      </c>
      <c r="I21" s="2">
        <f t="shared" si="3"/>
        <v>25.015782313937486</v>
      </c>
      <c r="J21" s="2">
        <f t="shared" si="4"/>
        <v>97.170430941937497</v>
      </c>
      <c r="K21" s="2">
        <f t="shared" si="5"/>
        <v>-104.22933504436332</v>
      </c>
      <c r="M21">
        <f t="shared" si="13"/>
        <v>19</v>
      </c>
      <c r="N21">
        <v>5.9527000000000001</v>
      </c>
      <c r="O21">
        <f t="shared" si="6"/>
        <v>116.07765000000001</v>
      </c>
      <c r="P21">
        <v>68</v>
      </c>
      <c r="Q21">
        <f t="shared" si="7"/>
        <v>-104.22933504436332</v>
      </c>
      <c r="R21">
        <f t="shared" si="8"/>
        <v>51.09076771523754</v>
      </c>
      <c r="S21">
        <f>4.516*13.3333</f>
        <v>60.213182799999998</v>
      </c>
      <c r="T21">
        <f t="shared" si="9"/>
        <v>25.015782313937486</v>
      </c>
      <c r="U21">
        <f t="shared" si="10"/>
        <v>85.228965113937477</v>
      </c>
      <c r="V21">
        <f t="shared" si="11"/>
        <v>-104.22933504436332</v>
      </c>
    </row>
    <row r="22" spans="2:22" x14ac:dyDescent="0.35">
      <c r="B22" s="2">
        <f t="shared" si="12"/>
        <v>20</v>
      </c>
      <c r="C22" s="2">
        <v>8.2502999999999993</v>
      </c>
      <c r="D22" s="2">
        <f t="shared" si="0"/>
        <v>160.88084999999998</v>
      </c>
      <c r="E22" s="2">
        <v>29</v>
      </c>
      <c r="F22" s="2">
        <f t="shared" si="1"/>
        <v>-106.76598338098378</v>
      </c>
      <c r="G22" s="2">
        <f t="shared" si="2"/>
        <v>-120.34813122526658</v>
      </c>
      <c r="H22" s="2">
        <v>0</v>
      </c>
      <c r="I22" s="2">
        <f t="shared" si="3"/>
        <v>-58.926549497171791</v>
      </c>
      <c r="J22" s="2">
        <f t="shared" si="4"/>
        <v>-58.926549497171791</v>
      </c>
      <c r="K22" s="2">
        <f t="shared" si="5"/>
        <v>-106.76598338098378</v>
      </c>
      <c r="M22">
        <f t="shared" si="13"/>
        <v>20</v>
      </c>
      <c r="N22">
        <v>8.2502999999999993</v>
      </c>
      <c r="O22">
        <f t="shared" si="6"/>
        <v>160.88084999999998</v>
      </c>
      <c r="P22">
        <v>29</v>
      </c>
      <c r="Q22">
        <f t="shared" si="7"/>
        <v>-106.76598338098378</v>
      </c>
      <c r="R22">
        <f t="shared" si="8"/>
        <v>-120.34813122526658</v>
      </c>
      <c r="T22">
        <f t="shared" si="9"/>
        <v>-58.926549497171791</v>
      </c>
      <c r="U22">
        <f t="shared" si="10"/>
        <v>-58.926549497171791</v>
      </c>
      <c r="V22">
        <f t="shared" si="11"/>
        <v>-106.76598338098378</v>
      </c>
    </row>
    <row r="23" spans="2:22" x14ac:dyDescent="0.35">
      <c r="B23" s="2">
        <f t="shared" si="12"/>
        <v>21</v>
      </c>
      <c r="C23" s="2">
        <v>13.598800000000001</v>
      </c>
      <c r="D23" s="2">
        <f t="shared" si="0"/>
        <v>265.17660000000001</v>
      </c>
      <c r="E23" s="2">
        <v>15</v>
      </c>
      <c r="F23" s="2">
        <f t="shared" si="1"/>
        <v>172.44111847420771</v>
      </c>
      <c r="G23" s="2">
        <f t="shared" si="2"/>
        <v>-201.45145779299853</v>
      </c>
      <c r="H23" s="2">
        <f>4.516*13.3333</f>
        <v>60.213182799999998</v>
      </c>
      <c r="I23" s="2">
        <f t="shared" si="3"/>
        <v>-98.637504197691342</v>
      </c>
      <c r="J23" s="2">
        <f t="shared" si="4"/>
        <v>-38.424321397691344</v>
      </c>
      <c r="K23" s="2">
        <f t="shared" si="5"/>
        <v>172.44111847420771</v>
      </c>
      <c r="M23">
        <f t="shared" si="13"/>
        <v>21</v>
      </c>
      <c r="N23">
        <v>13.598800000000001</v>
      </c>
      <c r="O23">
        <f t="shared" si="6"/>
        <v>265.17660000000001</v>
      </c>
      <c r="P23">
        <v>15</v>
      </c>
      <c r="Q23">
        <f t="shared" si="7"/>
        <v>172.44111847420771</v>
      </c>
      <c r="R23">
        <f t="shared" si="8"/>
        <v>-201.45145779299853</v>
      </c>
      <c r="S23">
        <f>6.8216*13.33333</f>
        <v>90.954643927999996</v>
      </c>
      <c r="T23">
        <f t="shared" si="9"/>
        <v>-98.637504197691342</v>
      </c>
      <c r="U23">
        <f t="shared" si="10"/>
        <v>-7.6828602696913464</v>
      </c>
      <c r="V23">
        <f t="shared" si="11"/>
        <v>172.44111847420771</v>
      </c>
    </row>
    <row r="24" spans="2:22" x14ac:dyDescent="0.35">
      <c r="B24" s="2">
        <f t="shared" si="12"/>
        <v>22</v>
      </c>
      <c r="C24" s="2">
        <v>18.639399999999998</v>
      </c>
      <c r="D24" s="2">
        <f t="shared" si="0"/>
        <v>363.46829999999994</v>
      </c>
      <c r="E24" s="2">
        <v>6</v>
      </c>
      <c r="F24" s="2">
        <f t="shared" si="1"/>
        <v>-101.55867612401663</v>
      </c>
      <c r="G24" s="2">
        <f t="shared" si="2"/>
        <v>348.99146179932114</v>
      </c>
      <c r="H24" s="2">
        <f>6.8216*13.33333</f>
        <v>90.954643927999996</v>
      </c>
      <c r="I24" s="2">
        <f t="shared" si="3"/>
        <v>170.8781219819268</v>
      </c>
      <c r="J24" s="2">
        <f t="shared" si="4"/>
        <v>261.83276590992682</v>
      </c>
      <c r="K24" s="2">
        <f t="shared" si="5"/>
        <v>-101.55867612401663</v>
      </c>
      <c r="M24">
        <f t="shared" si="13"/>
        <v>22</v>
      </c>
      <c r="N24">
        <v>18.639399999999998</v>
      </c>
      <c r="O24">
        <f t="shared" si="6"/>
        <v>363.46829999999994</v>
      </c>
      <c r="P24">
        <v>6</v>
      </c>
      <c r="Q24">
        <f t="shared" si="7"/>
        <v>-101.55867612401663</v>
      </c>
      <c r="R24">
        <f t="shared" si="8"/>
        <v>348.99146179932114</v>
      </c>
      <c r="S24">
        <f>8.7111*13.3333</f>
        <v>116.14770962999999</v>
      </c>
      <c r="T24">
        <f t="shared" si="9"/>
        <v>170.8781219819268</v>
      </c>
      <c r="U24">
        <f t="shared" si="10"/>
        <v>287.02583161192678</v>
      </c>
      <c r="V24">
        <f t="shared" si="11"/>
        <v>-101.55867612401663</v>
      </c>
    </row>
    <row r="25" spans="2:22" x14ac:dyDescent="0.35">
      <c r="B25" s="2">
        <f t="shared" si="12"/>
        <v>23</v>
      </c>
      <c r="C25" s="2">
        <v>22.693100000000001</v>
      </c>
      <c r="D25" s="2">
        <f t="shared" si="0"/>
        <v>442.51545000000004</v>
      </c>
      <c r="E25" s="2">
        <v>4</v>
      </c>
      <c r="F25" s="2">
        <f t="shared" si="1"/>
        <v>-334.89679677231078</v>
      </c>
      <c r="G25" s="2">
        <f t="shared" si="2"/>
        <v>-289.24740102609064</v>
      </c>
      <c r="H25" s="2">
        <f>8.7111*13.3333</f>
        <v>116.14770962999999</v>
      </c>
      <c r="I25" s="2">
        <f t="shared" si="3"/>
        <v>-141.62539226794274</v>
      </c>
      <c r="J25" s="2">
        <f t="shared" si="4"/>
        <v>-25.477682637942749</v>
      </c>
      <c r="K25" s="2">
        <f t="shared" si="5"/>
        <v>-334.89679677231078</v>
      </c>
      <c r="M25">
        <f t="shared" si="13"/>
        <v>23</v>
      </c>
      <c r="N25">
        <v>22.693100000000001</v>
      </c>
      <c r="O25">
        <f t="shared" si="6"/>
        <v>442.51545000000004</v>
      </c>
      <c r="P25">
        <v>4</v>
      </c>
      <c r="Q25">
        <f t="shared" si="7"/>
        <v>-334.89679677231078</v>
      </c>
      <c r="R25">
        <f t="shared" si="8"/>
        <v>-289.24740102609064</v>
      </c>
      <c r="S25">
        <f>10.1998*13.3333</f>
        <v>135.99699333999999</v>
      </c>
      <c r="T25">
        <f t="shared" si="9"/>
        <v>-141.62539226794274</v>
      </c>
      <c r="U25">
        <f t="shared" si="10"/>
        <v>-5.6283989279427544</v>
      </c>
      <c r="V25">
        <f t="shared" si="11"/>
        <v>-334.89679677231078</v>
      </c>
    </row>
    <row r="26" spans="2:22" x14ac:dyDescent="0.35">
      <c r="B26" s="2">
        <f t="shared" si="12"/>
        <v>24</v>
      </c>
      <c r="C26" s="2">
        <v>25.768799999999999</v>
      </c>
      <c r="D26" s="2">
        <f t="shared" si="0"/>
        <v>502.49159999999995</v>
      </c>
      <c r="E26" s="2">
        <v>13</v>
      </c>
      <c r="F26" s="2">
        <f t="shared" si="1"/>
        <v>211.1304066022777</v>
      </c>
      <c r="G26" s="2">
        <f t="shared" si="2"/>
        <v>455.98438512575933</v>
      </c>
      <c r="H26" s="2">
        <f>10.1998*13.3333</f>
        <v>135.99699333999999</v>
      </c>
      <c r="I26" s="2">
        <f t="shared" si="3"/>
        <v>223.26550621510063</v>
      </c>
      <c r="J26" s="2">
        <f t="shared" si="4"/>
        <v>359.26249955510059</v>
      </c>
      <c r="K26" s="2">
        <f t="shared" si="5"/>
        <v>211.1304066022777</v>
      </c>
      <c r="M26">
        <f t="shared" si="13"/>
        <v>24</v>
      </c>
      <c r="N26">
        <v>25.768799999999999</v>
      </c>
      <c r="O26">
        <f t="shared" si="6"/>
        <v>502.49159999999995</v>
      </c>
      <c r="P26">
        <v>13</v>
      </c>
      <c r="Q26">
        <f t="shared" si="7"/>
        <v>211.1304066022777</v>
      </c>
      <c r="R26">
        <f t="shared" si="8"/>
        <v>455.98438512575933</v>
      </c>
      <c r="S26">
        <f>11.2742*13.3333</f>
        <v>150.32229086000001</v>
      </c>
      <c r="T26">
        <f t="shared" si="9"/>
        <v>223.26550621510063</v>
      </c>
      <c r="U26">
        <f t="shared" si="10"/>
        <v>373.58779707510064</v>
      </c>
      <c r="V26">
        <f t="shared" si="11"/>
        <v>211.1304066022777</v>
      </c>
    </row>
    <row r="27" spans="2:22" x14ac:dyDescent="0.35">
      <c r="B27" s="2">
        <f t="shared" si="12"/>
        <v>25</v>
      </c>
      <c r="C27" s="2">
        <v>27.718</v>
      </c>
      <c r="D27" s="2">
        <f t="shared" si="0"/>
        <v>540.50099999999998</v>
      </c>
      <c r="E27" s="2">
        <v>24</v>
      </c>
      <c r="F27" s="2">
        <f t="shared" si="1"/>
        <v>-489.46601024294222</v>
      </c>
      <c r="G27" s="2">
        <f t="shared" si="2"/>
        <v>229.26917764465421</v>
      </c>
      <c r="H27" s="2">
        <f>11.2742*13.3333</f>
        <v>150.32229086000001</v>
      </c>
      <c r="I27" s="2">
        <f t="shared" si="3"/>
        <v>112.2580085549115</v>
      </c>
      <c r="J27" s="2">
        <f t="shared" si="4"/>
        <v>262.58029941491151</v>
      </c>
      <c r="K27" s="2">
        <f t="shared" si="5"/>
        <v>-489.46601024294222</v>
      </c>
      <c r="M27">
        <f t="shared" si="13"/>
        <v>25</v>
      </c>
      <c r="N27">
        <v>27.718</v>
      </c>
      <c r="O27">
        <f t="shared" si="6"/>
        <v>540.50099999999998</v>
      </c>
      <c r="P27">
        <v>24</v>
      </c>
      <c r="Q27">
        <f t="shared" si="7"/>
        <v>-489.46601024294222</v>
      </c>
      <c r="R27">
        <f t="shared" si="8"/>
        <v>229.26917764465421</v>
      </c>
      <c r="S27">
        <f>11.3654*13.333</f>
        <v>151.53487819999998</v>
      </c>
      <c r="T27">
        <f t="shared" si="9"/>
        <v>112.2580085549115</v>
      </c>
      <c r="U27">
        <f t="shared" si="10"/>
        <v>263.79288675491148</v>
      </c>
      <c r="V27">
        <f t="shared" si="11"/>
        <v>-489.46601024294222</v>
      </c>
    </row>
    <row r="28" spans="2:22" x14ac:dyDescent="0.35">
      <c r="B28" s="2">
        <v>26</v>
      </c>
      <c r="C28" s="2">
        <v>26.411799999999999</v>
      </c>
      <c r="D28" s="2">
        <f t="shared" si="0"/>
        <v>515.03009999999995</v>
      </c>
      <c r="E28" s="2">
        <v>35</v>
      </c>
      <c r="F28" s="2">
        <f t="shared" si="1"/>
        <v>-220.52696308886959</v>
      </c>
      <c r="G28" s="2">
        <f t="shared" si="2"/>
        <v>-465.42868675749918</v>
      </c>
      <c r="H28" s="2">
        <f>11.3654*13.333</f>
        <v>151.53487819999998</v>
      </c>
      <c r="I28" s="2">
        <f t="shared" si="3"/>
        <v>-227.88975839004507</v>
      </c>
      <c r="J28" s="2">
        <f t="shared" si="4"/>
        <v>-76.354880190045094</v>
      </c>
      <c r="K28" s="2">
        <f t="shared" si="5"/>
        <v>-220.52696308886959</v>
      </c>
      <c r="M28">
        <v>26</v>
      </c>
      <c r="N28">
        <v>26.411799999999999</v>
      </c>
      <c r="O28">
        <f t="shared" si="6"/>
        <v>515.03009999999995</v>
      </c>
      <c r="P28">
        <v>35</v>
      </c>
      <c r="Q28">
        <f t="shared" si="7"/>
        <v>-220.52696308886959</v>
      </c>
      <c r="R28">
        <f t="shared" si="8"/>
        <v>-465.42868675749918</v>
      </c>
      <c r="S28">
        <v>9.6338000000000008</v>
      </c>
      <c r="T28">
        <f t="shared" si="9"/>
        <v>-227.88975839004507</v>
      </c>
      <c r="U28">
        <f t="shared" si="10"/>
        <v>-218.25595839004507</v>
      </c>
      <c r="V28">
        <f t="shared" si="11"/>
        <v>-220.52696308886959</v>
      </c>
    </row>
    <row r="29" spans="2:22" x14ac:dyDescent="0.35">
      <c r="B29" s="2">
        <v>27</v>
      </c>
      <c r="C29" s="2">
        <v>20.917200000000001</v>
      </c>
      <c r="D29" s="2">
        <f t="shared" si="0"/>
        <v>407.8854</v>
      </c>
      <c r="E29" s="2">
        <v>48</v>
      </c>
      <c r="F29" s="2">
        <f t="shared" si="1"/>
        <v>-313.35985983586835</v>
      </c>
      <c r="G29" s="2">
        <f t="shared" si="2"/>
        <v>-261.10552996213028</v>
      </c>
      <c r="H29" s="2">
        <v>9.6338000000000008</v>
      </c>
      <c r="I29" s="2">
        <f t="shared" si="3"/>
        <v>-127.84617242206504</v>
      </c>
      <c r="J29" s="2">
        <f t="shared" si="4"/>
        <v>-118.21237242206504</v>
      </c>
      <c r="K29" s="2">
        <f t="shared" si="5"/>
        <v>-313.35985983586835</v>
      </c>
      <c r="M29">
        <v>27</v>
      </c>
      <c r="N29">
        <v>20.917200000000001</v>
      </c>
      <c r="O29">
        <f t="shared" si="6"/>
        <v>407.8854</v>
      </c>
      <c r="P29">
        <v>48</v>
      </c>
      <c r="Q29">
        <f t="shared" si="7"/>
        <v>-313.35985983586835</v>
      </c>
      <c r="R29">
        <f t="shared" si="8"/>
        <v>-261.10552996213028</v>
      </c>
      <c r="S29">
        <f>7.1008*13.3333</f>
        <v>94.677096639999988</v>
      </c>
      <c r="T29">
        <f t="shared" si="9"/>
        <v>-127.84617242206504</v>
      </c>
      <c r="U29">
        <f t="shared" si="10"/>
        <v>-33.16907578206505</v>
      </c>
      <c r="V29">
        <f t="shared" si="11"/>
        <v>-313.35985983586835</v>
      </c>
    </row>
    <row r="30" spans="2:22" x14ac:dyDescent="0.35">
      <c r="B30" s="2">
        <v>28</v>
      </c>
      <c r="C30" s="2">
        <v>8.8432999999999993</v>
      </c>
      <c r="D30" s="2">
        <f t="shared" si="0"/>
        <v>172.44434999999999</v>
      </c>
      <c r="E30" s="2">
        <v>71</v>
      </c>
      <c r="F30" s="2">
        <f t="shared" si="1"/>
        <v>164.004001494926</v>
      </c>
      <c r="G30" s="2">
        <f t="shared" si="2"/>
        <v>-53.28922349382475</v>
      </c>
      <c r="H30" s="2">
        <f>7.1008*13.3333</f>
        <v>94.677096639999988</v>
      </c>
      <c r="I30" s="2">
        <f t="shared" si="3"/>
        <v>-26.092221241034547</v>
      </c>
      <c r="J30" s="2">
        <f t="shared" si="4"/>
        <v>68.584875398965437</v>
      </c>
      <c r="K30" s="2">
        <f t="shared" si="5"/>
        <v>164.004001494926</v>
      </c>
      <c r="M30">
        <v>28</v>
      </c>
      <c r="N30">
        <v>8.8432999999999993</v>
      </c>
      <c r="O30">
        <f t="shared" si="6"/>
        <v>172.44434999999999</v>
      </c>
      <c r="P30">
        <v>71</v>
      </c>
      <c r="Q30">
        <f t="shared" si="7"/>
        <v>164.004001494926</v>
      </c>
      <c r="R30">
        <f t="shared" si="8"/>
        <v>-53.28922349382475</v>
      </c>
      <c r="S30">
        <v>0</v>
      </c>
      <c r="T30">
        <f t="shared" si="9"/>
        <v>-26.092221241034547</v>
      </c>
      <c r="U30">
        <f t="shared" si="10"/>
        <v>-26.092221241034547</v>
      </c>
      <c r="V30">
        <f t="shared" si="11"/>
        <v>164.004001494926</v>
      </c>
    </row>
    <row r="31" spans="2:22" x14ac:dyDescent="0.35">
      <c r="B31" s="2"/>
      <c r="C31" s="2"/>
      <c r="D31" s="2"/>
      <c r="E31" s="2"/>
      <c r="F31" s="2"/>
      <c r="G31" s="2"/>
      <c r="H31" s="2"/>
      <c r="I31" s="2"/>
      <c r="J31" s="2">
        <f>SUM(J3:J30)</f>
        <v>2165.448960072436</v>
      </c>
      <c r="K31" s="2">
        <f>SUM(K3:K30)</f>
        <v>-1601.9805565411752</v>
      </c>
      <c r="L31">
        <f>J31/K31</f>
        <v>-1.3517323610642575</v>
      </c>
      <c r="U31">
        <f>SUM(U3:U30)</f>
        <v>2165.4489600724355</v>
      </c>
      <c r="V31">
        <f>SUM(V3:V30)</f>
        <v>-1601.9805565411752</v>
      </c>
    </row>
    <row r="33" spans="3:3" x14ac:dyDescent="0.35">
      <c r="C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Amgalantuul Purevsuren</dc:creator>
  <cp:lastModifiedBy>dell</cp:lastModifiedBy>
  <cp:lastPrinted>2021-05-14T18:31:36Z</cp:lastPrinted>
  <dcterms:created xsi:type="dcterms:W3CDTF">2015-06-05T18:17:20Z</dcterms:created>
  <dcterms:modified xsi:type="dcterms:W3CDTF">2021-05-14T19:58:15Z</dcterms:modified>
</cp:coreProperties>
</file>