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4th semester\Earthworks\"/>
    </mc:Choice>
  </mc:AlternateContent>
  <bookViews>
    <workbookView xWindow="0" yWindow="0" windowWidth="22260" windowHeight="12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1" l="1"/>
  <c r="O31" i="1"/>
  <c r="O32" i="1"/>
  <c r="O33" i="1"/>
  <c r="O34" i="1"/>
  <c r="O35" i="1"/>
  <c r="O36" i="1"/>
  <c r="O37" i="1"/>
  <c r="O38" i="1"/>
  <c r="O39" i="1"/>
  <c r="O40" i="1"/>
  <c r="O41" i="1"/>
  <c r="O42" i="1"/>
  <c r="O29" i="1"/>
  <c r="P29" i="1"/>
  <c r="H30" i="1" l="1"/>
  <c r="J30" i="1" s="1"/>
  <c r="P30" i="1" s="1"/>
  <c r="H31" i="1"/>
  <c r="J31" i="1" s="1"/>
  <c r="P31" i="1" s="1"/>
  <c r="H32" i="1"/>
  <c r="I33" i="1" s="1"/>
  <c r="H33" i="1"/>
  <c r="H34" i="1"/>
  <c r="H35" i="1"/>
  <c r="I36" i="1" s="1"/>
  <c r="H36" i="1"/>
  <c r="H37" i="1"/>
  <c r="H38" i="1"/>
  <c r="J38" i="1" s="1"/>
  <c r="P38" i="1" s="1"/>
  <c r="H39" i="1"/>
  <c r="J39" i="1" s="1"/>
  <c r="P39" i="1" s="1"/>
  <c r="H40" i="1"/>
  <c r="I41" i="1" s="1"/>
  <c r="H41" i="1"/>
  <c r="H42" i="1"/>
  <c r="H29" i="1"/>
  <c r="I30" i="1" s="1"/>
  <c r="R33" i="1"/>
  <c r="R34" i="1"/>
  <c r="R41" i="1"/>
  <c r="R42" i="1"/>
  <c r="O26" i="1"/>
  <c r="P33" i="1"/>
  <c r="Q33" i="1" s="1"/>
  <c r="P34" i="1"/>
  <c r="Q34" i="1" s="1"/>
  <c r="P41" i="1"/>
  <c r="Q41" i="1" s="1"/>
  <c r="P42" i="1"/>
  <c r="Q42" i="1" s="1"/>
  <c r="N33" i="1"/>
  <c r="N34" i="1" s="1"/>
  <c r="N35" i="1" s="1"/>
  <c r="N36" i="1" s="1"/>
  <c r="N37" i="1" s="1"/>
  <c r="N38" i="1" s="1"/>
  <c r="N39" i="1" s="1"/>
  <c r="N40" i="1" s="1"/>
  <c r="N41" i="1" s="1"/>
  <c r="N42" i="1" s="1"/>
  <c r="N32" i="1"/>
  <c r="N31" i="1"/>
  <c r="N30" i="1"/>
  <c r="N29" i="1"/>
  <c r="K30" i="1"/>
  <c r="K33" i="1"/>
  <c r="K34" i="1"/>
  <c r="K38" i="1"/>
  <c r="K39" i="1"/>
  <c r="K42" i="1"/>
  <c r="L42" i="1" s="1"/>
  <c r="K29" i="1"/>
  <c r="J33" i="1"/>
  <c r="L33" i="1" s="1"/>
  <c r="J34" i="1"/>
  <c r="J35" i="1"/>
  <c r="P35" i="1" s="1"/>
  <c r="J36" i="1"/>
  <c r="P36" i="1" s="1"/>
  <c r="J37" i="1"/>
  <c r="P37" i="1" s="1"/>
  <c r="J41" i="1"/>
  <c r="J42" i="1"/>
  <c r="I42" i="1"/>
  <c r="I31" i="1"/>
  <c r="I32" i="1"/>
  <c r="I34" i="1"/>
  <c r="I35" i="1"/>
  <c r="I37" i="1"/>
  <c r="I38" i="1"/>
  <c r="I39" i="1"/>
  <c r="I40" i="1"/>
  <c r="F31" i="1"/>
  <c r="F32" i="1"/>
  <c r="F33" i="1"/>
  <c r="F34" i="1"/>
  <c r="F35" i="1"/>
  <c r="F36" i="1"/>
  <c r="F37" i="1"/>
  <c r="F38" i="1"/>
  <c r="F39" i="1"/>
  <c r="F40" i="1"/>
  <c r="F41" i="1"/>
  <c r="F42" i="1"/>
  <c r="F30" i="1"/>
  <c r="F29" i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9" i="1"/>
  <c r="J2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I10" i="1"/>
  <c r="I22" i="1"/>
  <c r="I11" i="1"/>
  <c r="J11" i="1" s="1"/>
  <c r="J9" i="1"/>
  <c r="J10" i="1"/>
  <c r="I12" i="1"/>
  <c r="I13" i="1"/>
  <c r="I14" i="1"/>
  <c r="I15" i="1"/>
  <c r="I16" i="1"/>
  <c r="I17" i="1"/>
  <c r="I18" i="1"/>
  <c r="J18" i="1" s="1"/>
  <c r="I19" i="1"/>
  <c r="I20" i="1"/>
  <c r="J20" i="1" s="1"/>
  <c r="I21" i="1"/>
  <c r="J12" i="1"/>
  <c r="J13" i="1"/>
  <c r="J14" i="1"/>
  <c r="J15" i="1"/>
  <c r="J16" i="1"/>
  <c r="J21" i="1"/>
  <c r="J17" i="1"/>
  <c r="J19" i="1"/>
  <c r="J2" i="1"/>
  <c r="Q31" i="1" l="1"/>
  <c r="R31" i="1"/>
  <c r="Q37" i="1"/>
  <c r="R37" i="1"/>
  <c r="Q38" i="1"/>
  <c r="R38" i="1"/>
  <c r="Q39" i="1"/>
  <c r="R39" i="1"/>
  <c r="Q30" i="1"/>
  <c r="R30" i="1"/>
  <c r="R36" i="1"/>
  <c r="Q36" i="1"/>
  <c r="R35" i="1"/>
  <c r="Q35" i="1"/>
  <c r="L34" i="1"/>
  <c r="J32" i="1"/>
  <c r="P32" i="1" s="1"/>
  <c r="J40" i="1"/>
  <c r="P40" i="1" s="1"/>
  <c r="J29" i="1"/>
  <c r="I29" i="1"/>
  <c r="K35" i="1"/>
  <c r="L35" i="1" s="1"/>
  <c r="K31" i="1"/>
  <c r="K41" i="1"/>
  <c r="L39" i="1"/>
  <c r="K40" i="1"/>
  <c r="K32" i="1"/>
  <c r="L38" i="1"/>
  <c r="L30" i="1"/>
  <c r="K37" i="1"/>
  <c r="K36" i="1"/>
  <c r="Q32" i="1" l="1"/>
  <c r="R32" i="1"/>
  <c r="Q40" i="1"/>
  <c r="R40" i="1"/>
  <c r="Q29" i="1"/>
  <c r="R29" i="1"/>
  <c r="L29" i="1"/>
  <c r="L31" i="1"/>
  <c r="L41" i="1"/>
  <c r="L32" i="1"/>
  <c r="L40" i="1"/>
  <c r="L36" i="1"/>
  <c r="L37" i="1"/>
  <c r="C22" i="1"/>
  <c r="C23" i="1"/>
  <c r="C24" i="1"/>
  <c r="C25" i="1"/>
  <c r="C26" i="1"/>
  <c r="C10" i="1" l="1"/>
  <c r="F8" i="1"/>
  <c r="C9" i="1"/>
  <c r="E8" i="1"/>
  <c r="D8" i="1"/>
  <c r="C8" i="1"/>
</calcChain>
</file>

<file path=xl/sharedStrings.xml><?xml version="1.0" encoding="utf-8"?>
<sst xmlns="http://schemas.openxmlformats.org/spreadsheetml/2006/main" count="47" uniqueCount="44">
  <si>
    <t xml:space="preserve">internal friction angle </t>
  </si>
  <si>
    <t xml:space="preserve">Kc </t>
  </si>
  <si>
    <t xml:space="preserve">Kq </t>
  </si>
  <si>
    <t>e</t>
  </si>
  <si>
    <t>ω</t>
  </si>
  <si>
    <t>D/h</t>
  </si>
  <si>
    <t>D</t>
  </si>
  <si>
    <t>h</t>
  </si>
  <si>
    <t>Ra (autocad)</t>
  </si>
  <si>
    <t>Rb( autocad)</t>
  </si>
  <si>
    <t>ϕ</t>
  </si>
  <si>
    <t>Kcs</t>
  </si>
  <si>
    <t>Ho</t>
  </si>
  <si>
    <t>sigma (h,A,F)</t>
  </si>
  <si>
    <t>gk</t>
  </si>
  <si>
    <t>qk</t>
  </si>
  <si>
    <t>sigma (h,B,F)</t>
  </si>
  <si>
    <t>sigma (h,A,Ho)</t>
  </si>
  <si>
    <t>gamma</t>
  </si>
  <si>
    <t>μ</t>
  </si>
  <si>
    <t>c’k,A</t>
  </si>
  <si>
    <t>Kpa</t>
  </si>
  <si>
    <t>KN/m^3</t>
  </si>
  <si>
    <t>KN/m^2</t>
  </si>
  <si>
    <t>sigma (h,B,Ho)</t>
  </si>
  <si>
    <t>N(i,k)</t>
  </si>
  <si>
    <t xml:space="preserve">Stirrup id </t>
  </si>
  <si>
    <t>I_D_i</t>
  </si>
  <si>
    <t>sigma_hi</t>
  </si>
  <si>
    <t>N_i,k</t>
  </si>
  <si>
    <t>N_i,d</t>
  </si>
  <si>
    <t>sigma_vi</t>
  </si>
  <si>
    <t>s_i</t>
  </si>
  <si>
    <t>nu_i</t>
  </si>
  <si>
    <t>N_pl_Rd</t>
  </si>
  <si>
    <t>ω[rad]</t>
  </si>
  <si>
    <t>h_i</t>
  </si>
  <si>
    <t>sum(l-d_i)</t>
  </si>
  <si>
    <t>sum(N_i,k)</t>
  </si>
  <si>
    <t>s_apl,l[cm]</t>
  </si>
  <si>
    <t>sum(s_apl,k_i)</t>
  </si>
  <si>
    <t>k_i</t>
  </si>
  <si>
    <t>n_apl,l</t>
  </si>
  <si>
    <t>nu_k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</si>
</sst>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2" borderId="3" xfId="0" applyFill="1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2" borderId="3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5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2"/>
  <sheetViews>
    <sheetView tabSelected="1" topLeftCell="A13" zoomScale="80" zoomScaleNormal="80" workbookViewId="0">
      <selection activeCell="U18" sqref="U18"/>
    </sheetView>
  </sheetViews>
  <sheetFormatPr defaultRowHeight="14.5" x14ac:dyDescent="0.35"/>
  <cols>
    <col min="2" max="2" width="14.453125" customWidth="1"/>
    <col min="3" max="3" width="14.6328125" customWidth="1"/>
    <col min="5" max="5" width="10.7265625" customWidth="1"/>
    <col min="8" max="8" width="10.08984375" customWidth="1"/>
    <col min="9" max="9" width="9.6328125" customWidth="1"/>
    <col min="13" max="13" width="9.81640625" customWidth="1"/>
    <col min="16" max="16" width="11.81640625" bestFit="1" customWidth="1"/>
  </cols>
  <sheetData>
    <row r="1" spans="2:10" x14ac:dyDescent="0.35">
      <c r="I1" s="4" t="s">
        <v>35</v>
      </c>
      <c r="J1" s="8"/>
    </row>
    <row r="2" spans="2:10" ht="29" x14ac:dyDescent="0.35">
      <c r="B2" s="9" t="s">
        <v>0</v>
      </c>
      <c r="C2" t="s">
        <v>1</v>
      </c>
      <c r="D2" t="s">
        <v>2</v>
      </c>
      <c r="E2" t="s">
        <v>4</v>
      </c>
      <c r="F2" t="s">
        <v>5</v>
      </c>
      <c r="I2" s="4">
        <v>0</v>
      </c>
      <c r="J2" s="4">
        <f>$C$12*EXP(I2*0.7812856265)</f>
        <v>13.895799999999999</v>
      </c>
    </row>
    <row r="3" spans="2:10" x14ac:dyDescent="0.35">
      <c r="B3">
        <v>25</v>
      </c>
      <c r="C3">
        <v>0.26</v>
      </c>
      <c r="D3">
        <v>0.7</v>
      </c>
      <c r="E3">
        <v>43.5</v>
      </c>
      <c r="F3">
        <v>0.43</v>
      </c>
      <c r="I3" s="4">
        <f>29.2*0.05*PI()/180</f>
        <v>2.5481807079117211E-2</v>
      </c>
      <c r="J3" s="4">
        <f t="shared" ref="J3:J21" si="0">$C$12*EXP(I3*0.7812856265)</f>
        <v>14.175217675786493</v>
      </c>
    </row>
    <row r="4" spans="2:10" x14ac:dyDescent="0.35">
      <c r="B4">
        <v>30</v>
      </c>
      <c r="C4">
        <v>0.21</v>
      </c>
      <c r="D4">
        <v>0.6</v>
      </c>
      <c r="E4">
        <v>38</v>
      </c>
      <c r="F4">
        <v>0.37</v>
      </c>
      <c r="I4" s="4">
        <f>29.2*0.1* PI()/180</f>
        <v>5.0963614158234423E-2</v>
      </c>
      <c r="J4" s="4">
        <f t="shared" si="0"/>
        <v>14.460253900885865</v>
      </c>
    </row>
    <row r="5" spans="2:10" x14ac:dyDescent="0.35">
      <c r="B5">
        <v>35</v>
      </c>
      <c r="C5">
        <v>0.18</v>
      </c>
      <c r="D5">
        <v>0.5</v>
      </c>
      <c r="E5">
        <v>32.5</v>
      </c>
      <c r="F5">
        <v>0.31</v>
      </c>
      <c r="I5" s="4">
        <f>29.2*0.15*PI()/180</f>
        <v>7.6445421237351638E-2</v>
      </c>
      <c r="J5" s="4">
        <f t="shared" si="0"/>
        <v>14.751021653463487</v>
      </c>
    </row>
    <row r="6" spans="2:10" x14ac:dyDescent="0.35">
      <c r="B6">
        <v>40</v>
      </c>
      <c r="C6">
        <v>0.15</v>
      </c>
      <c r="D6">
        <v>0.41</v>
      </c>
      <c r="E6">
        <v>27</v>
      </c>
      <c r="F6">
        <v>0.26</v>
      </c>
      <c r="I6" s="4">
        <f>29.2*0.2*PI()/180</f>
        <v>0.10192722831646885</v>
      </c>
      <c r="J6" s="4">
        <f t="shared" si="0"/>
        <v>15.047636183457227</v>
      </c>
    </row>
    <row r="7" spans="2:10" x14ac:dyDescent="0.35">
      <c r="I7" s="10">
        <f>29.2*0.25*PI()/180</f>
        <v>0.12740903539558604</v>
      </c>
      <c r="J7" s="4">
        <f t="shared" si="0"/>
        <v>15.350215058258414</v>
      </c>
    </row>
    <row r="8" spans="2:10" x14ac:dyDescent="0.35">
      <c r="B8">
        <v>38</v>
      </c>
      <c r="C8">
        <f>C5+(B8-B5)*(C6-C5)/(B6-B5)</f>
        <v>0.16200000000000001</v>
      </c>
      <c r="D8">
        <f>D5+(B8-B5)*(D6-D5)/(B6-B5)</f>
        <v>0.44600000000000001</v>
      </c>
      <c r="E8">
        <f>E5+(B8-B5)*(E6-E5)/(B6-B5)</f>
        <v>29.2</v>
      </c>
      <c r="F8">
        <f>F5+(B8-B5)*(F6-F5)/(B6-B5)</f>
        <v>0.28000000000000003</v>
      </c>
      <c r="I8" s="10">
        <f>29.2*0.3*PI()/180</f>
        <v>0.15289084247470328</v>
      </c>
      <c r="J8" s="4">
        <f t="shared" si="0"/>
        <v>15.65887820931135</v>
      </c>
    </row>
    <row r="9" spans="2:10" x14ac:dyDescent="0.35">
      <c r="B9" s="1" t="s">
        <v>3</v>
      </c>
      <c r="C9" s="1">
        <f xml:space="preserve"> 90-(E8+B8)</f>
        <v>22.799999999999997</v>
      </c>
      <c r="E9" s="1" t="s">
        <v>10</v>
      </c>
      <c r="F9" s="1">
        <v>38</v>
      </c>
      <c r="I9" s="10">
        <f>29.2*0.35*PI()/180</f>
        <v>0.17837264955382048</v>
      </c>
      <c r="J9" s="4">
        <f t="shared" si="0"/>
        <v>15.973747979649838</v>
      </c>
    </row>
    <row r="10" spans="2:10" x14ac:dyDescent="0.35">
      <c r="B10" s="1" t="s">
        <v>6</v>
      </c>
      <c r="C10" s="1">
        <f>F8*C11</f>
        <v>2.9400000000000004</v>
      </c>
      <c r="E10" s="1" t="s">
        <v>14</v>
      </c>
      <c r="F10" s="1">
        <v>20</v>
      </c>
      <c r="G10" t="s">
        <v>23</v>
      </c>
      <c r="I10" s="10">
        <f>29.2*0.4*PI()/180</f>
        <v>0.20385445663293769</v>
      </c>
      <c r="J10" s="4">
        <f t="shared" si="0"/>
        <v>16.294949172389579</v>
      </c>
    </row>
    <row r="11" spans="2:10" x14ac:dyDescent="0.35">
      <c r="B11" s="1" t="s">
        <v>7</v>
      </c>
      <c r="C11" s="1">
        <v>10.5</v>
      </c>
      <c r="E11" s="1" t="s">
        <v>15</v>
      </c>
      <c r="F11" s="1">
        <v>24</v>
      </c>
      <c r="G11" t="s">
        <v>23</v>
      </c>
      <c r="I11" s="10">
        <f>29*0.45*PI()/180</f>
        <v>0.22776546738526002</v>
      </c>
      <c r="J11" s="4">
        <f t="shared" si="0"/>
        <v>16.602221672256658</v>
      </c>
    </row>
    <row r="12" spans="2:10" x14ac:dyDescent="0.35">
      <c r="B12" s="1" t="s">
        <v>8</v>
      </c>
      <c r="C12" s="1">
        <v>13.895799999999999</v>
      </c>
      <c r="E12" s="7" t="s">
        <v>18</v>
      </c>
      <c r="F12" s="7">
        <v>19.5</v>
      </c>
      <c r="G12" t="s">
        <v>22</v>
      </c>
      <c r="I12" s="10">
        <f>$E$8*0.5*PI()/180</f>
        <v>0.25481807079117208</v>
      </c>
      <c r="J12" s="4">
        <f t="shared" si="0"/>
        <v>16.956857635744853</v>
      </c>
    </row>
    <row r="13" spans="2:10" x14ac:dyDescent="0.35">
      <c r="B13" s="3" t="s">
        <v>9</v>
      </c>
      <c r="C13" s="3">
        <v>20.670200000000001</v>
      </c>
      <c r="E13" s="7" t="s">
        <v>19</v>
      </c>
      <c r="F13" s="7">
        <v>0.37</v>
      </c>
      <c r="I13" s="10">
        <f>$E$8*0.55*PI()/180</f>
        <v>0.28029987787028937</v>
      </c>
      <c r="J13" s="4">
        <f t="shared" si="0"/>
        <v>17.297827263202237</v>
      </c>
    </row>
    <row r="14" spans="2:10" x14ac:dyDescent="0.35">
      <c r="D14" s="6"/>
      <c r="E14" s="1" t="s">
        <v>20</v>
      </c>
      <c r="F14" s="7">
        <v>45</v>
      </c>
      <c r="G14" s="5" t="s">
        <v>21</v>
      </c>
      <c r="I14" s="10">
        <f>$E$8*0.6*PI()/180</f>
        <v>0.30578168494940655</v>
      </c>
      <c r="J14" s="4">
        <f t="shared" si="0"/>
        <v>17.645653130733447</v>
      </c>
    </row>
    <row r="15" spans="2:10" x14ac:dyDescent="0.35">
      <c r="I15" s="10">
        <f>$E$8*0.65*PI()/180</f>
        <v>0.33126349202852373</v>
      </c>
      <c r="J15" s="4">
        <f t="shared" si="0"/>
        <v>18.000473104072455</v>
      </c>
    </row>
    <row r="16" spans="2:10" x14ac:dyDescent="0.35">
      <c r="I16" s="10">
        <f>$E$8*0.7*PI()/180</f>
        <v>0.35674529910764097</v>
      </c>
      <c r="J16" s="4">
        <f t="shared" si="0"/>
        <v>18.362427821166627</v>
      </c>
    </row>
    <row r="17" spans="2:19" x14ac:dyDescent="0.35">
      <c r="D17" s="2"/>
      <c r="I17" s="10">
        <f>$E$8*0.75*PI()/180</f>
        <v>0.38222710618675809</v>
      </c>
      <c r="J17" s="4">
        <f t="shared" si="0"/>
        <v>18.731660747920582</v>
      </c>
    </row>
    <row r="18" spans="2:19" x14ac:dyDescent="0.35">
      <c r="I18" s="10">
        <f>$E$8*0.8*PI()/180</f>
        <v>0.40770891326587538</v>
      </c>
      <c r="J18" s="4">
        <f t="shared" si="0"/>
        <v>19.108318235060946</v>
      </c>
    </row>
    <row r="19" spans="2:19" x14ac:dyDescent="0.35">
      <c r="I19" s="10">
        <f>$E$8*0.85*PI()/180</f>
        <v>0.43319072034499262</v>
      </c>
      <c r="J19" s="4">
        <f t="shared" si="0"/>
        <v>19.49254957614454</v>
      </c>
    </row>
    <row r="20" spans="2:19" x14ac:dyDescent="0.35">
      <c r="I20" s="10">
        <f>$E$8*0.9*PI()/180</f>
        <v>0.45867252742410985</v>
      </c>
      <c r="J20" s="4">
        <f t="shared" si="0"/>
        <v>19.884507066733011</v>
      </c>
    </row>
    <row r="21" spans="2:19" x14ac:dyDescent="0.35">
      <c r="B21" t="s">
        <v>11</v>
      </c>
      <c r="C21">
        <v>0.45</v>
      </c>
      <c r="E21" t="s">
        <v>25</v>
      </c>
      <c r="I21" s="10">
        <f>$E$8*0.95*PI()/180</f>
        <v>0.48415433450322704</v>
      </c>
      <c r="J21" s="4">
        <f t="shared" si="0"/>
        <v>20.284346064757351</v>
      </c>
    </row>
    <row r="22" spans="2:19" x14ac:dyDescent="0.35">
      <c r="B22" t="s">
        <v>12</v>
      </c>
      <c r="C22">
        <f>C8/C21*C11</f>
        <v>3.78</v>
      </c>
      <c r="I22" s="10">
        <f>29.2*1*PI()/180</f>
        <v>0.50963614158234416</v>
      </c>
      <c r="J22" s="4">
        <f>20.6702</f>
        <v>20.670200000000001</v>
      </c>
    </row>
    <row r="23" spans="2:19" x14ac:dyDescent="0.35">
      <c r="B23" t="s">
        <v>13</v>
      </c>
      <c r="C23">
        <f>D8*(F10+1.2*F11)</f>
        <v>21.764799999999997</v>
      </c>
      <c r="G23" s="6"/>
      <c r="H23" s="11"/>
      <c r="I23" s="11"/>
      <c r="J23" s="11"/>
      <c r="K23" s="11"/>
      <c r="L23" s="6"/>
    </row>
    <row r="24" spans="2:19" x14ac:dyDescent="0.35">
      <c r="B24" t="s">
        <v>16</v>
      </c>
      <c r="C24">
        <f>1.2*D8*F10</f>
        <v>10.704000000000001</v>
      </c>
      <c r="G24" s="6"/>
      <c r="H24" s="11"/>
      <c r="I24" s="11"/>
      <c r="J24" s="11"/>
      <c r="K24" s="6"/>
      <c r="L24" s="6"/>
    </row>
    <row r="25" spans="2:19" x14ac:dyDescent="0.35">
      <c r="B25" t="s">
        <v>17</v>
      </c>
      <c r="C25">
        <f>C8*F12*C22</f>
        <v>11.94102</v>
      </c>
      <c r="G25" s="6"/>
      <c r="H25" s="11"/>
      <c r="I25" s="11"/>
      <c r="J25" s="11"/>
      <c r="K25" s="11"/>
      <c r="L25" s="6"/>
    </row>
    <row r="26" spans="2:19" x14ac:dyDescent="0.35">
      <c r="B26" t="s">
        <v>24</v>
      </c>
      <c r="C26">
        <f>1.2*C25</f>
        <v>14.329224</v>
      </c>
      <c r="G26" s="6"/>
      <c r="H26" s="6"/>
      <c r="I26" s="6"/>
      <c r="J26" s="6"/>
      <c r="K26" s="6"/>
      <c r="L26" s="6"/>
      <c r="N26" t="s">
        <v>43</v>
      </c>
      <c r="O26">
        <f>0.5*(50-20)^0.75</f>
        <v>6.4093050959435107</v>
      </c>
    </row>
    <row r="27" spans="2:19" x14ac:dyDescent="0.35">
      <c r="G27" s="6"/>
      <c r="H27" s="6"/>
      <c r="I27" s="6"/>
      <c r="J27" s="6"/>
      <c r="K27" s="6"/>
      <c r="L27" s="6"/>
    </row>
    <row r="28" spans="2:19" x14ac:dyDescent="0.35">
      <c r="B28" t="s">
        <v>26</v>
      </c>
      <c r="C28" t="s">
        <v>6</v>
      </c>
      <c r="D28" t="s">
        <v>27</v>
      </c>
      <c r="E28" s="9" t="s">
        <v>36</v>
      </c>
      <c r="F28" t="s">
        <v>37</v>
      </c>
      <c r="G28" t="s">
        <v>28</v>
      </c>
      <c r="H28" t="s">
        <v>29</v>
      </c>
      <c r="I28" t="s">
        <v>38</v>
      </c>
      <c r="J28" t="s">
        <v>30</v>
      </c>
      <c r="K28" t="s">
        <v>31</v>
      </c>
      <c r="L28" t="s">
        <v>32</v>
      </c>
      <c r="M28" t="s">
        <v>39</v>
      </c>
      <c r="N28" t="s">
        <v>40</v>
      </c>
      <c r="O28" t="s">
        <v>41</v>
      </c>
      <c r="P28" t="s">
        <v>33</v>
      </c>
      <c r="Q28" t="s">
        <v>34</v>
      </c>
      <c r="R28" t="s">
        <v>42</v>
      </c>
      <c r="S28" t="s">
        <v>42</v>
      </c>
    </row>
    <row r="29" spans="2:19" x14ac:dyDescent="0.35">
      <c r="B29">
        <v>1</v>
      </c>
      <c r="C29">
        <v>2.94</v>
      </c>
      <c r="D29">
        <f>8.4-C29</f>
        <v>5.4600000000000009</v>
      </c>
      <c r="E29">
        <v>0.375</v>
      </c>
      <c r="F29">
        <f>D29</f>
        <v>5.4600000000000009</v>
      </c>
      <c r="G29">
        <v>21.690100000000001</v>
      </c>
      <c r="H29">
        <f>G29*0.5*0.75</f>
        <v>8.1337875000000004</v>
      </c>
      <c r="I29">
        <f>H29</f>
        <v>8.1337875000000004</v>
      </c>
      <c r="J29">
        <f>H29*1.35</f>
        <v>10.980613125000001</v>
      </c>
      <c r="K29">
        <f>E29*19.5+20</f>
        <v>27.3125</v>
      </c>
      <c r="L29">
        <f>1.1*J29/(2*(D29)*K29)</f>
        <v>4.0498149847863804E-2</v>
      </c>
      <c r="M29">
        <v>6</v>
      </c>
      <c r="N29">
        <f>M29</f>
        <v>6</v>
      </c>
      <c r="O29">
        <f>2*0.37*M29*D29*K29/I29/10</f>
        <v>8.1403718747262577</v>
      </c>
      <c r="P29">
        <f>J29/M29/2750</f>
        <v>6.6549170454545468E-4</v>
      </c>
      <c r="Q29">
        <f>P29*M29*2750</f>
        <v>10.980613125000001</v>
      </c>
      <c r="R29">
        <f>$O$26+P29</f>
        <v>6.4099705876480559</v>
      </c>
      <c r="S29">
        <v>7</v>
      </c>
    </row>
    <row r="30" spans="2:19" x14ac:dyDescent="0.35">
      <c r="B30">
        <v>2</v>
      </c>
      <c r="C30">
        <v>2.7744</v>
      </c>
      <c r="D30">
        <f t="shared" ref="D30:D42" si="1">8.4-C30</f>
        <v>5.6256000000000004</v>
      </c>
      <c r="E30">
        <f>E29+0.75</f>
        <v>1.125</v>
      </c>
      <c r="F30">
        <f>D29+D30</f>
        <v>11.085600000000001</v>
      </c>
      <c r="G30">
        <v>19.523700000000002</v>
      </c>
      <c r="H30">
        <f t="shared" ref="H30:H42" si="2">G30*0.5*0.75</f>
        <v>7.3213875000000002</v>
      </c>
      <c r="I30">
        <f>H29+H30</f>
        <v>15.455175000000001</v>
      </c>
      <c r="J30">
        <f t="shared" ref="J30:J42" si="3">H30*1.35</f>
        <v>9.8838731250000009</v>
      </c>
      <c r="K30">
        <f t="shared" ref="K30:K42" si="4">E30*19.5+20</f>
        <v>41.9375</v>
      </c>
      <c r="L30">
        <f t="shared" ref="L30:L42" si="5">1.1*J30/(2*(D30)*K30)</f>
        <v>2.3041909409444415E-2</v>
      </c>
      <c r="M30">
        <v>4</v>
      </c>
      <c r="N30">
        <f>M30+M29</f>
        <v>10</v>
      </c>
      <c r="O30">
        <f t="shared" ref="O30:O42" si="6">2*0.37*M30*D30*K30/I30/10</f>
        <v>4.5184467726829372</v>
      </c>
      <c r="P30">
        <f t="shared" ref="P30:P42" si="7">J30/M30/2750</f>
        <v>8.9853392045454556E-4</v>
      </c>
      <c r="Q30">
        <f t="shared" ref="Q30:Q42" si="8">P30*M30*2750</f>
        <v>9.8838731250000009</v>
      </c>
      <c r="R30">
        <f t="shared" ref="R30:R42" si="9">$O$26+P30</f>
        <v>6.4102036298639655</v>
      </c>
      <c r="S30">
        <v>7</v>
      </c>
    </row>
    <row r="31" spans="2:19" x14ac:dyDescent="0.35">
      <c r="B31">
        <v>3</v>
      </c>
      <c r="C31">
        <v>2.6585000000000001</v>
      </c>
      <c r="D31">
        <f t="shared" si="1"/>
        <v>5.7415000000000003</v>
      </c>
      <c r="E31">
        <f t="shared" ref="E31:E42" si="10">E30+0.75</f>
        <v>1.875</v>
      </c>
      <c r="F31">
        <f t="shared" ref="F31:F42" si="11">D30+D31</f>
        <v>11.367100000000001</v>
      </c>
      <c r="G31">
        <v>17.6493</v>
      </c>
      <c r="H31">
        <f t="shared" si="2"/>
        <v>6.6184875000000005</v>
      </c>
      <c r="I31">
        <f t="shared" ref="I31:I41" si="12">H30+H31</f>
        <v>13.939875000000001</v>
      </c>
      <c r="J31">
        <f t="shared" si="3"/>
        <v>8.9349581250000014</v>
      </c>
      <c r="K31">
        <f t="shared" si="4"/>
        <v>56.5625</v>
      </c>
      <c r="L31">
        <f t="shared" si="5"/>
        <v>1.5132171170161227E-2</v>
      </c>
      <c r="M31">
        <v>4</v>
      </c>
      <c r="N31">
        <f>M31+N30</f>
        <v>14</v>
      </c>
      <c r="O31">
        <f t="shared" si="6"/>
        <v>6.8958339834467663</v>
      </c>
      <c r="P31">
        <f t="shared" si="7"/>
        <v>8.1226892045454559E-4</v>
      </c>
      <c r="Q31">
        <f t="shared" si="8"/>
        <v>8.9349581250000014</v>
      </c>
      <c r="R31">
        <f t="shared" si="9"/>
        <v>6.4101173648639653</v>
      </c>
      <c r="S31">
        <v>7</v>
      </c>
    </row>
    <row r="32" spans="2:19" x14ac:dyDescent="0.35">
      <c r="B32">
        <v>4</v>
      </c>
      <c r="C32">
        <v>2.5428999999999999</v>
      </c>
      <c r="D32">
        <f t="shared" si="1"/>
        <v>5.8571000000000009</v>
      </c>
      <c r="E32">
        <f t="shared" si="10"/>
        <v>2.625</v>
      </c>
      <c r="F32">
        <f t="shared" si="11"/>
        <v>11.598600000000001</v>
      </c>
      <c r="G32">
        <v>15.7096</v>
      </c>
      <c r="H32">
        <f t="shared" si="2"/>
        <v>5.8910999999999998</v>
      </c>
      <c r="I32">
        <f t="shared" si="12"/>
        <v>12.5095875</v>
      </c>
      <c r="J32">
        <f t="shared" si="3"/>
        <v>7.952985</v>
      </c>
      <c r="K32">
        <f t="shared" si="4"/>
        <v>71.1875</v>
      </c>
      <c r="L32">
        <f t="shared" si="5"/>
        <v>1.049074842477862E-2</v>
      </c>
      <c r="M32">
        <v>4</v>
      </c>
      <c r="N32">
        <f>N31+M32</f>
        <v>18</v>
      </c>
      <c r="O32">
        <f t="shared" si="6"/>
        <v>9.8658634946995676</v>
      </c>
      <c r="P32">
        <f t="shared" si="7"/>
        <v>7.2299863636363635E-4</v>
      </c>
      <c r="Q32">
        <f t="shared" si="8"/>
        <v>7.952985</v>
      </c>
      <c r="R32">
        <f t="shared" si="9"/>
        <v>6.4100280945798742</v>
      </c>
      <c r="S32">
        <v>7</v>
      </c>
    </row>
    <row r="33" spans="2:19" x14ac:dyDescent="0.35">
      <c r="B33">
        <v>5</v>
      </c>
      <c r="C33">
        <v>2.4205999999999999</v>
      </c>
      <c r="D33">
        <f t="shared" si="1"/>
        <v>5.9794</v>
      </c>
      <c r="E33">
        <f t="shared" si="10"/>
        <v>3.375</v>
      </c>
      <c r="F33">
        <f t="shared" si="11"/>
        <v>11.836500000000001</v>
      </c>
      <c r="G33">
        <v>13.7509</v>
      </c>
      <c r="H33">
        <f t="shared" si="2"/>
        <v>5.1565874999999997</v>
      </c>
      <c r="I33">
        <f t="shared" si="12"/>
        <v>11.047687499999999</v>
      </c>
      <c r="J33">
        <f t="shared" si="3"/>
        <v>6.9613931249999998</v>
      </c>
      <c r="K33">
        <f t="shared" si="4"/>
        <v>85.8125</v>
      </c>
      <c r="L33">
        <f t="shared" si="5"/>
        <v>7.4619217044311469E-3</v>
      </c>
      <c r="M33">
        <v>4</v>
      </c>
      <c r="N33">
        <f t="shared" ref="N33:N42" si="13">N32+M33</f>
        <v>22</v>
      </c>
      <c r="O33">
        <f t="shared" si="6"/>
        <v>13.747650782120695</v>
      </c>
      <c r="P33">
        <f t="shared" si="7"/>
        <v>6.3285392045454544E-4</v>
      </c>
      <c r="Q33">
        <f t="shared" si="8"/>
        <v>6.9613931249999998</v>
      </c>
      <c r="R33">
        <f t="shared" si="9"/>
        <v>6.4099379498639655</v>
      </c>
      <c r="S33">
        <v>7</v>
      </c>
    </row>
    <row r="34" spans="2:19" x14ac:dyDescent="0.35">
      <c r="B34">
        <v>6</v>
      </c>
      <c r="C34">
        <v>2.2854000000000001</v>
      </c>
      <c r="D34">
        <f t="shared" si="1"/>
        <v>6.1146000000000003</v>
      </c>
      <c r="E34">
        <f t="shared" si="10"/>
        <v>4.125</v>
      </c>
      <c r="F34">
        <f t="shared" si="11"/>
        <v>12.094000000000001</v>
      </c>
      <c r="G34">
        <v>11.94</v>
      </c>
      <c r="H34">
        <f t="shared" si="2"/>
        <v>4.4775</v>
      </c>
      <c r="I34">
        <f t="shared" si="12"/>
        <v>9.6340874999999997</v>
      </c>
      <c r="J34">
        <f t="shared" si="3"/>
        <v>6.0446250000000008</v>
      </c>
      <c r="K34">
        <f t="shared" si="4"/>
        <v>100.4375</v>
      </c>
      <c r="L34">
        <f t="shared" si="5"/>
        <v>5.4133749186432122E-3</v>
      </c>
      <c r="M34">
        <v>4</v>
      </c>
      <c r="N34">
        <f t="shared" si="13"/>
        <v>26</v>
      </c>
      <c r="O34">
        <f t="shared" si="6"/>
        <v>18.868834303196856</v>
      </c>
      <c r="P34">
        <f t="shared" si="7"/>
        <v>5.4951136363636367E-4</v>
      </c>
      <c r="Q34">
        <f t="shared" si="8"/>
        <v>6.0446250000000008</v>
      </c>
      <c r="R34">
        <f t="shared" si="9"/>
        <v>6.409854607307147</v>
      </c>
      <c r="S34">
        <v>7</v>
      </c>
    </row>
    <row r="35" spans="2:19" x14ac:dyDescent="0.35">
      <c r="B35">
        <v>7</v>
      </c>
      <c r="C35">
        <v>2.1274999999999999</v>
      </c>
      <c r="D35">
        <f t="shared" si="1"/>
        <v>6.2725000000000009</v>
      </c>
      <c r="E35">
        <f t="shared" si="10"/>
        <v>4.875</v>
      </c>
      <c r="F35">
        <f t="shared" si="11"/>
        <v>12.3871</v>
      </c>
      <c r="G35">
        <v>11.94</v>
      </c>
      <c r="H35">
        <f t="shared" si="2"/>
        <v>4.4775</v>
      </c>
      <c r="I35">
        <f t="shared" si="12"/>
        <v>8.9550000000000001</v>
      </c>
      <c r="J35">
        <f t="shared" si="3"/>
        <v>6.0446250000000008</v>
      </c>
      <c r="K35">
        <f t="shared" si="4"/>
        <v>115.0625</v>
      </c>
      <c r="L35">
        <f t="shared" si="5"/>
        <v>4.6063568221215139E-3</v>
      </c>
      <c r="M35">
        <v>4</v>
      </c>
      <c r="N35">
        <f t="shared" si="13"/>
        <v>30</v>
      </c>
      <c r="O35">
        <f t="shared" si="6"/>
        <v>23.856163176996091</v>
      </c>
      <c r="P35">
        <f t="shared" si="7"/>
        <v>5.4951136363636367E-4</v>
      </c>
      <c r="Q35">
        <f t="shared" si="8"/>
        <v>6.0446250000000008</v>
      </c>
      <c r="R35">
        <f t="shared" si="9"/>
        <v>6.409854607307147</v>
      </c>
      <c r="S35">
        <v>7</v>
      </c>
    </row>
    <row r="36" spans="2:19" x14ac:dyDescent="0.35">
      <c r="B36">
        <v>8</v>
      </c>
      <c r="C36">
        <v>1.9352</v>
      </c>
      <c r="D36">
        <f t="shared" si="1"/>
        <v>6.4648000000000003</v>
      </c>
      <c r="E36">
        <f t="shared" si="10"/>
        <v>5.625</v>
      </c>
      <c r="F36">
        <f t="shared" si="11"/>
        <v>12.737300000000001</v>
      </c>
      <c r="G36">
        <v>11.94</v>
      </c>
      <c r="H36">
        <f t="shared" si="2"/>
        <v>4.4775</v>
      </c>
      <c r="I36">
        <f t="shared" si="12"/>
        <v>8.9550000000000001</v>
      </c>
      <c r="J36">
        <f t="shared" si="3"/>
        <v>6.0446250000000008</v>
      </c>
      <c r="K36">
        <f t="shared" si="4"/>
        <v>129.6875</v>
      </c>
      <c r="L36">
        <f t="shared" si="5"/>
        <v>3.9653254771343767E-3</v>
      </c>
      <c r="M36">
        <v>4</v>
      </c>
      <c r="N36">
        <f t="shared" si="13"/>
        <v>34</v>
      </c>
      <c r="O36">
        <f t="shared" si="6"/>
        <v>27.712731434952541</v>
      </c>
      <c r="P36">
        <f t="shared" si="7"/>
        <v>5.4951136363636367E-4</v>
      </c>
      <c r="Q36">
        <f t="shared" si="8"/>
        <v>6.0446250000000008</v>
      </c>
      <c r="R36">
        <f t="shared" si="9"/>
        <v>6.409854607307147</v>
      </c>
      <c r="S36">
        <v>7</v>
      </c>
    </row>
    <row r="37" spans="2:19" x14ac:dyDescent="0.35">
      <c r="B37">
        <v>9</v>
      </c>
      <c r="C37">
        <v>1.7032</v>
      </c>
      <c r="D37">
        <f t="shared" si="1"/>
        <v>6.6968000000000005</v>
      </c>
      <c r="E37">
        <f t="shared" si="10"/>
        <v>6.375</v>
      </c>
      <c r="F37">
        <f t="shared" si="11"/>
        <v>13.1616</v>
      </c>
      <c r="G37">
        <v>11.94</v>
      </c>
      <c r="H37">
        <f t="shared" si="2"/>
        <v>4.4775</v>
      </c>
      <c r="I37">
        <f t="shared" si="12"/>
        <v>8.9550000000000001</v>
      </c>
      <c r="J37">
        <f t="shared" si="3"/>
        <v>6.0446250000000008</v>
      </c>
      <c r="K37">
        <f t="shared" si="4"/>
        <v>144.3125</v>
      </c>
      <c r="L37">
        <f t="shared" si="5"/>
        <v>3.4400184617240774E-3</v>
      </c>
      <c r="M37">
        <v>4</v>
      </c>
      <c r="N37">
        <f t="shared" si="13"/>
        <v>38</v>
      </c>
      <c r="O37">
        <f t="shared" si="6"/>
        <v>31.944596002233389</v>
      </c>
      <c r="P37">
        <f t="shared" si="7"/>
        <v>5.4951136363636367E-4</v>
      </c>
      <c r="Q37">
        <f t="shared" si="8"/>
        <v>6.0446250000000008</v>
      </c>
      <c r="R37">
        <f t="shared" si="9"/>
        <v>6.409854607307147</v>
      </c>
      <c r="S37">
        <v>7</v>
      </c>
    </row>
    <row r="38" spans="2:19" x14ac:dyDescent="0.35">
      <c r="B38">
        <v>10</v>
      </c>
      <c r="C38">
        <v>1.4313</v>
      </c>
      <c r="D38">
        <f t="shared" si="1"/>
        <v>6.9687000000000001</v>
      </c>
      <c r="E38">
        <f t="shared" si="10"/>
        <v>7.125</v>
      </c>
      <c r="F38">
        <f t="shared" si="11"/>
        <v>13.665500000000002</v>
      </c>
      <c r="G38">
        <v>11.94</v>
      </c>
      <c r="H38">
        <f t="shared" si="2"/>
        <v>4.4775</v>
      </c>
      <c r="I38">
        <f t="shared" si="12"/>
        <v>8.9550000000000001</v>
      </c>
      <c r="J38">
        <f t="shared" si="3"/>
        <v>6.0446250000000008</v>
      </c>
      <c r="K38">
        <f t="shared" si="4"/>
        <v>158.9375</v>
      </c>
      <c r="L38">
        <f t="shared" si="5"/>
        <v>3.0016075306357926E-3</v>
      </c>
      <c r="M38">
        <v>4</v>
      </c>
      <c r="N38">
        <f t="shared" si="13"/>
        <v>42</v>
      </c>
      <c r="O38">
        <f t="shared" si="6"/>
        <v>36.610382562814067</v>
      </c>
      <c r="P38">
        <f t="shared" si="7"/>
        <v>5.4951136363636367E-4</v>
      </c>
      <c r="Q38">
        <f t="shared" si="8"/>
        <v>6.0446250000000008</v>
      </c>
      <c r="R38">
        <f t="shared" si="9"/>
        <v>6.409854607307147</v>
      </c>
      <c r="S38">
        <v>7</v>
      </c>
    </row>
    <row r="39" spans="2:19" x14ac:dyDescent="0.35">
      <c r="B39">
        <v>11</v>
      </c>
      <c r="C39">
        <v>1.1328</v>
      </c>
      <c r="D39">
        <f t="shared" si="1"/>
        <v>7.2672000000000008</v>
      </c>
      <c r="E39">
        <f t="shared" si="10"/>
        <v>7.875</v>
      </c>
      <c r="F39">
        <f t="shared" si="11"/>
        <v>14.235900000000001</v>
      </c>
      <c r="G39">
        <v>11.94</v>
      </c>
      <c r="H39">
        <f t="shared" si="2"/>
        <v>4.4775</v>
      </c>
      <c r="I39">
        <f t="shared" si="12"/>
        <v>8.9550000000000001</v>
      </c>
      <c r="J39">
        <f t="shared" si="3"/>
        <v>6.0446250000000008</v>
      </c>
      <c r="K39">
        <f t="shared" si="4"/>
        <v>173.5625</v>
      </c>
      <c r="L39">
        <f t="shared" si="5"/>
        <v>2.6357792995777259E-3</v>
      </c>
      <c r="M39">
        <v>4</v>
      </c>
      <c r="N39">
        <f t="shared" si="13"/>
        <v>46</v>
      </c>
      <c r="O39">
        <f t="shared" si="6"/>
        <v>41.691654539363483</v>
      </c>
      <c r="P39">
        <f t="shared" si="7"/>
        <v>5.4951136363636367E-4</v>
      </c>
      <c r="Q39">
        <f t="shared" si="8"/>
        <v>6.0446250000000008</v>
      </c>
      <c r="R39">
        <f t="shared" si="9"/>
        <v>6.409854607307147</v>
      </c>
      <c r="S39">
        <v>7</v>
      </c>
    </row>
    <row r="40" spans="2:19" x14ac:dyDescent="0.35">
      <c r="B40">
        <v>12</v>
      </c>
      <c r="C40">
        <v>0.83050000000000002</v>
      </c>
      <c r="D40">
        <f t="shared" si="1"/>
        <v>7.5695000000000006</v>
      </c>
      <c r="E40">
        <f t="shared" si="10"/>
        <v>8.625</v>
      </c>
      <c r="F40">
        <f t="shared" si="11"/>
        <v>14.8367</v>
      </c>
      <c r="G40">
        <v>11.94</v>
      </c>
      <c r="H40">
        <f t="shared" si="2"/>
        <v>4.4775</v>
      </c>
      <c r="I40">
        <f t="shared" si="12"/>
        <v>8.9550000000000001</v>
      </c>
      <c r="J40">
        <f t="shared" si="3"/>
        <v>6.0446250000000008</v>
      </c>
      <c r="K40">
        <f t="shared" si="4"/>
        <v>188.1875</v>
      </c>
      <c r="L40">
        <f t="shared" si="5"/>
        <v>2.3338561610708117E-3</v>
      </c>
      <c r="M40">
        <v>4</v>
      </c>
      <c r="N40">
        <f t="shared" si="13"/>
        <v>50</v>
      </c>
      <c r="O40">
        <f t="shared" si="6"/>
        <v>47.085163958682308</v>
      </c>
      <c r="P40">
        <f t="shared" si="7"/>
        <v>5.4951136363636367E-4</v>
      </c>
      <c r="Q40">
        <f t="shared" si="8"/>
        <v>6.0446250000000008</v>
      </c>
      <c r="R40">
        <f t="shared" si="9"/>
        <v>6.409854607307147</v>
      </c>
      <c r="S40">
        <v>7</v>
      </c>
    </row>
    <row r="41" spans="2:19" x14ac:dyDescent="0.35">
      <c r="B41">
        <v>13</v>
      </c>
      <c r="C41">
        <v>0.53700000000000003</v>
      </c>
      <c r="D41">
        <f t="shared" si="1"/>
        <v>7.8630000000000004</v>
      </c>
      <c r="E41">
        <f t="shared" si="10"/>
        <v>9.375</v>
      </c>
      <c r="F41">
        <f t="shared" si="11"/>
        <v>15.432500000000001</v>
      </c>
      <c r="G41">
        <v>11.94</v>
      </c>
      <c r="H41">
        <f t="shared" si="2"/>
        <v>4.4775</v>
      </c>
      <c r="I41">
        <f t="shared" si="12"/>
        <v>8.9550000000000001</v>
      </c>
      <c r="J41">
        <f t="shared" si="3"/>
        <v>6.0446250000000008</v>
      </c>
      <c r="K41">
        <f t="shared" si="4"/>
        <v>202.8125</v>
      </c>
      <c r="L41">
        <f t="shared" si="5"/>
        <v>2.084726362689878E-3</v>
      </c>
      <c r="M41">
        <v>4</v>
      </c>
      <c r="N41">
        <f t="shared" si="13"/>
        <v>54</v>
      </c>
      <c r="O41">
        <f t="shared" si="6"/>
        <v>52.711953936348415</v>
      </c>
      <c r="P41">
        <f t="shared" si="7"/>
        <v>5.4951136363636367E-4</v>
      </c>
      <c r="Q41">
        <f t="shared" si="8"/>
        <v>6.0446250000000008</v>
      </c>
      <c r="R41">
        <f t="shared" si="9"/>
        <v>6.409854607307147</v>
      </c>
      <c r="S41">
        <v>7</v>
      </c>
    </row>
    <row r="42" spans="2:19" x14ac:dyDescent="0.35">
      <c r="B42">
        <v>14</v>
      </c>
      <c r="C42">
        <v>0.25009999999999999</v>
      </c>
      <c r="D42">
        <f t="shared" si="1"/>
        <v>8.1499000000000006</v>
      </c>
      <c r="E42">
        <f t="shared" si="10"/>
        <v>10.125</v>
      </c>
      <c r="F42">
        <f t="shared" si="11"/>
        <v>16.012900000000002</v>
      </c>
      <c r="G42">
        <v>11.94</v>
      </c>
      <c r="H42">
        <f t="shared" si="2"/>
        <v>4.4775</v>
      </c>
      <c r="I42">
        <f>H41+H42</f>
        <v>8.9550000000000001</v>
      </c>
      <c r="J42">
        <f t="shared" si="3"/>
        <v>6.0446250000000008</v>
      </c>
      <c r="K42">
        <f t="shared" si="4"/>
        <v>217.4375</v>
      </c>
      <c r="L42">
        <f t="shared" si="5"/>
        <v>1.8760539637182952E-3</v>
      </c>
      <c r="M42">
        <v>4</v>
      </c>
      <c r="N42">
        <f t="shared" si="13"/>
        <v>58</v>
      </c>
      <c r="O42">
        <f t="shared" si="6"/>
        <v>58.575074131769952</v>
      </c>
      <c r="P42">
        <f t="shared" si="7"/>
        <v>5.4951136363636367E-4</v>
      </c>
      <c r="Q42">
        <f t="shared" si="8"/>
        <v>6.0446250000000008</v>
      </c>
      <c r="R42">
        <f t="shared" si="9"/>
        <v>6.409854607307147</v>
      </c>
      <c r="S42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Amgalantuul Purevsuren</dc:creator>
  <cp:lastModifiedBy>dell</cp:lastModifiedBy>
  <dcterms:created xsi:type="dcterms:W3CDTF">2015-06-05T18:17:20Z</dcterms:created>
  <dcterms:modified xsi:type="dcterms:W3CDTF">2021-04-20T12:53:09Z</dcterms:modified>
</cp:coreProperties>
</file>